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bini/Desktop/Bachelorarbeit/Versuche/Auswertung/Einzeln/"/>
    </mc:Choice>
  </mc:AlternateContent>
  <xr:revisionPtr revIDLastSave="0" documentId="13_ncr:1_{CE8513B1-4BEE-AD49-8DB5-13C4DA12D1EE}" xr6:coauthVersionLast="47" xr6:coauthVersionMax="47" xr10:uidLastSave="{00000000-0000-0000-0000-000000000000}"/>
  <bookViews>
    <workbookView xWindow="20" yWindow="920" windowWidth="30300" windowHeight="27860" activeTab="1" xr2:uid="{A180BCF3-D40E-9742-906D-D431A871560E}"/>
  </bookViews>
  <sheets>
    <sheet name="Input Messblatt" sheetId="5" r:id="rId1"/>
    <sheet name="Input Messung" sheetId="3" r:id="rId2"/>
    <sheet name="Diagramme" sheetId="6" r:id="rId3"/>
  </sheets>
  <definedNames>
    <definedName name="E01_" localSheetId="1">'Input Messung'!$A$1:$E$318</definedName>
    <definedName name="E01_1" localSheetId="1">'Input Messung'!$H$80:$J$318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5" i="3" l="1"/>
  <c r="N6" i="3"/>
  <c r="N7" i="3"/>
  <c r="N8" i="3"/>
  <c r="N9" i="3"/>
  <c r="N10" i="3"/>
  <c r="N11" i="3"/>
  <c r="N12" i="3"/>
  <c r="N13" i="3"/>
  <c r="N14" i="3"/>
  <c r="N15" i="3"/>
  <c r="N16" i="3"/>
  <c r="N17" i="3"/>
  <c r="N18" i="3"/>
  <c r="N19" i="3"/>
  <c r="N20" i="3"/>
  <c r="N21" i="3"/>
  <c r="N22" i="3"/>
  <c r="N23" i="3"/>
  <c r="N24" i="3"/>
  <c r="N25" i="3"/>
  <c r="N26" i="3"/>
  <c r="N27" i="3"/>
  <c r="N28" i="3"/>
  <c r="N29" i="3"/>
  <c r="N30" i="3"/>
  <c r="N31" i="3"/>
  <c r="N32" i="3"/>
  <c r="N33" i="3"/>
  <c r="N34" i="3"/>
  <c r="N35" i="3"/>
  <c r="N36" i="3"/>
  <c r="N37" i="3"/>
  <c r="N38" i="3"/>
  <c r="N39" i="3"/>
  <c r="N40" i="3"/>
  <c r="N41" i="3"/>
  <c r="N42" i="3"/>
  <c r="N43" i="3"/>
  <c r="N44" i="3"/>
  <c r="N45" i="3"/>
  <c r="N46" i="3"/>
  <c r="N47" i="3"/>
  <c r="N48" i="3"/>
  <c r="N49" i="3"/>
  <c r="N50" i="3"/>
  <c r="N51" i="3"/>
  <c r="N52" i="3"/>
  <c r="N53" i="3"/>
  <c r="N54" i="3"/>
  <c r="N55" i="3"/>
  <c r="N56" i="3"/>
  <c r="N57" i="3"/>
  <c r="N58" i="3"/>
  <c r="N59" i="3"/>
  <c r="N60" i="3"/>
  <c r="N61" i="3"/>
  <c r="N62" i="3"/>
  <c r="N63" i="3"/>
  <c r="N64" i="3"/>
  <c r="N65" i="3"/>
  <c r="N66" i="3"/>
  <c r="N67" i="3"/>
  <c r="N68" i="3"/>
  <c r="N69" i="3"/>
  <c r="N70" i="3"/>
  <c r="N71" i="3"/>
  <c r="N72" i="3"/>
  <c r="N73" i="3"/>
  <c r="N74" i="3"/>
  <c r="N75" i="3"/>
  <c r="N76" i="3"/>
  <c r="N77" i="3"/>
  <c r="N78" i="3"/>
  <c r="N79" i="3"/>
  <c r="N80" i="3"/>
  <c r="N81" i="3"/>
  <c r="N82" i="3"/>
  <c r="N83" i="3"/>
  <c r="N84" i="3"/>
  <c r="N85" i="3"/>
  <c r="N86" i="3"/>
  <c r="N87" i="3"/>
  <c r="N88" i="3"/>
  <c r="N89" i="3"/>
  <c r="N90" i="3"/>
  <c r="N91" i="3"/>
  <c r="N92" i="3"/>
  <c r="N93" i="3"/>
  <c r="N94" i="3"/>
  <c r="N95" i="3"/>
  <c r="N96" i="3"/>
  <c r="N97" i="3"/>
  <c r="N98" i="3"/>
  <c r="N99" i="3"/>
  <c r="N100" i="3"/>
  <c r="N101" i="3"/>
  <c r="N102" i="3"/>
  <c r="N103" i="3"/>
  <c r="N104" i="3"/>
  <c r="N105" i="3"/>
  <c r="N106" i="3"/>
  <c r="N107" i="3"/>
  <c r="N108" i="3"/>
  <c r="N109" i="3"/>
  <c r="N110" i="3"/>
  <c r="N111" i="3"/>
  <c r="N112" i="3"/>
  <c r="N113" i="3"/>
  <c r="N114" i="3"/>
  <c r="N115" i="3"/>
  <c r="N116" i="3"/>
  <c r="N117" i="3"/>
  <c r="N118" i="3"/>
  <c r="N119" i="3"/>
  <c r="N120" i="3"/>
  <c r="N121" i="3"/>
  <c r="N122" i="3"/>
  <c r="N123" i="3"/>
  <c r="N124" i="3"/>
  <c r="N125" i="3"/>
  <c r="N126" i="3"/>
  <c r="N127" i="3"/>
  <c r="N128" i="3"/>
  <c r="N129" i="3"/>
  <c r="N130" i="3"/>
  <c r="N131" i="3"/>
  <c r="N132" i="3"/>
  <c r="N133" i="3"/>
  <c r="N134" i="3"/>
  <c r="N135" i="3"/>
  <c r="N136" i="3"/>
  <c r="N137" i="3"/>
  <c r="N138" i="3"/>
  <c r="N139" i="3"/>
  <c r="N140" i="3"/>
  <c r="N141" i="3"/>
  <c r="N142" i="3"/>
  <c r="N143" i="3"/>
  <c r="N144" i="3"/>
  <c r="N145" i="3"/>
  <c r="N146" i="3"/>
  <c r="N147" i="3"/>
  <c r="N148" i="3"/>
  <c r="N149" i="3"/>
  <c r="N150" i="3"/>
  <c r="N151" i="3"/>
  <c r="N152" i="3"/>
  <c r="N153" i="3"/>
  <c r="N154" i="3"/>
  <c r="N155" i="3"/>
  <c r="N156" i="3"/>
  <c r="N157" i="3"/>
  <c r="N158" i="3"/>
  <c r="N159" i="3"/>
  <c r="N160" i="3"/>
  <c r="N161" i="3"/>
  <c r="N162" i="3"/>
  <c r="N163" i="3"/>
  <c r="N164" i="3"/>
  <c r="N165" i="3"/>
  <c r="N166" i="3"/>
  <c r="N167" i="3"/>
  <c r="N168" i="3"/>
  <c r="N169" i="3"/>
  <c r="N170" i="3"/>
  <c r="N171" i="3"/>
  <c r="N172" i="3"/>
  <c r="N173" i="3"/>
  <c r="N174" i="3"/>
  <c r="N175" i="3"/>
  <c r="N176" i="3"/>
  <c r="N177" i="3"/>
  <c r="N178" i="3"/>
  <c r="N179" i="3"/>
  <c r="N180" i="3"/>
  <c r="N181" i="3"/>
  <c r="N182" i="3"/>
  <c r="N183" i="3"/>
  <c r="N184" i="3"/>
  <c r="N185" i="3"/>
  <c r="N186" i="3"/>
  <c r="N187" i="3"/>
  <c r="N188" i="3"/>
  <c r="N189" i="3"/>
  <c r="N190" i="3"/>
  <c r="N191" i="3"/>
  <c r="N192" i="3"/>
  <c r="N193" i="3"/>
  <c r="N194" i="3"/>
  <c r="N195" i="3"/>
  <c r="N196" i="3"/>
  <c r="N197" i="3"/>
  <c r="N198" i="3"/>
  <c r="N199" i="3"/>
  <c r="N200" i="3"/>
  <c r="N201" i="3"/>
  <c r="N202" i="3"/>
  <c r="N203" i="3"/>
  <c r="N204" i="3"/>
  <c r="N205" i="3"/>
  <c r="N206" i="3"/>
  <c r="N207" i="3"/>
  <c r="N208" i="3"/>
  <c r="N209" i="3"/>
  <c r="N210" i="3"/>
  <c r="N211" i="3"/>
  <c r="N212" i="3"/>
  <c r="N213" i="3"/>
  <c r="N214" i="3"/>
  <c r="N215" i="3"/>
  <c r="N216" i="3"/>
  <c r="N217" i="3"/>
  <c r="N218" i="3"/>
  <c r="N219" i="3"/>
  <c r="N220" i="3"/>
  <c r="N221" i="3"/>
  <c r="N222" i="3"/>
  <c r="N223" i="3"/>
  <c r="N224" i="3"/>
  <c r="N225" i="3"/>
  <c r="N226" i="3"/>
  <c r="N227" i="3"/>
  <c r="N228" i="3"/>
  <c r="N229" i="3"/>
  <c r="N230" i="3"/>
  <c r="N231" i="3"/>
  <c r="N232" i="3"/>
  <c r="N233" i="3"/>
  <c r="N234" i="3"/>
  <c r="N235" i="3"/>
  <c r="N236" i="3"/>
  <c r="N237" i="3"/>
  <c r="N238" i="3"/>
  <c r="N239" i="3"/>
  <c r="N240" i="3"/>
  <c r="N241" i="3"/>
  <c r="N242" i="3"/>
  <c r="N243" i="3"/>
  <c r="N244" i="3"/>
  <c r="N245" i="3"/>
  <c r="N246" i="3"/>
  <c r="N247" i="3"/>
  <c r="N248" i="3"/>
  <c r="N249" i="3"/>
  <c r="N250" i="3"/>
  <c r="N251" i="3"/>
  <c r="N252" i="3"/>
  <c r="N253" i="3"/>
  <c r="N254" i="3"/>
  <c r="N255" i="3"/>
  <c r="N256" i="3"/>
  <c r="N257" i="3"/>
  <c r="N258" i="3"/>
  <c r="N259" i="3"/>
  <c r="N260" i="3"/>
  <c r="N261" i="3"/>
  <c r="N262" i="3"/>
  <c r="N263" i="3"/>
  <c r="N264" i="3"/>
  <c r="N265" i="3"/>
  <c r="N266" i="3"/>
  <c r="N267" i="3"/>
  <c r="N268" i="3"/>
  <c r="N269" i="3"/>
  <c r="N270" i="3"/>
  <c r="N271" i="3"/>
  <c r="N272" i="3"/>
  <c r="N273" i="3"/>
  <c r="N274" i="3"/>
  <c r="N275" i="3"/>
  <c r="N276" i="3"/>
  <c r="N277" i="3"/>
  <c r="N278" i="3"/>
  <c r="N279" i="3"/>
  <c r="N280" i="3"/>
  <c r="N281" i="3"/>
  <c r="N282" i="3"/>
  <c r="N283" i="3"/>
  <c r="N284" i="3"/>
  <c r="N285" i="3"/>
  <c r="N286" i="3"/>
  <c r="N287" i="3"/>
  <c r="N288" i="3"/>
  <c r="N289" i="3"/>
  <c r="N290" i="3"/>
  <c r="N291" i="3"/>
  <c r="N292" i="3"/>
  <c r="N293" i="3"/>
  <c r="N294" i="3"/>
  <c r="N295" i="3"/>
  <c r="N296" i="3"/>
  <c r="N297" i="3"/>
  <c r="N298" i="3"/>
  <c r="N299" i="3"/>
  <c r="N300" i="3"/>
  <c r="N301" i="3"/>
  <c r="N302" i="3"/>
  <c r="N303" i="3"/>
  <c r="N304" i="3"/>
  <c r="N305" i="3"/>
  <c r="N306" i="3"/>
  <c r="N307" i="3"/>
  <c r="N308" i="3"/>
  <c r="N309" i="3"/>
  <c r="N310" i="3"/>
  <c r="N311" i="3"/>
  <c r="N312" i="3"/>
  <c r="N313" i="3"/>
  <c r="N314" i="3"/>
  <c r="N315" i="3"/>
  <c r="N316" i="3"/>
  <c r="N317" i="3"/>
  <c r="N318" i="3"/>
  <c r="N4" i="3"/>
  <c r="J15" i="5"/>
  <c r="J28" i="5" s="1"/>
  <c r="K15" i="5"/>
  <c r="J13" i="5"/>
  <c r="J10" i="5"/>
  <c r="J8" i="5"/>
  <c r="J7" i="5"/>
  <c r="J5" i="5"/>
  <c r="C6" i="5"/>
  <c r="B74" i="5"/>
  <c r="B72" i="5"/>
  <c r="P6" i="5" s="1"/>
  <c r="H19" i="3" s="1"/>
  <c r="I19" i="3" s="1"/>
  <c r="B75" i="5"/>
  <c r="B63" i="5"/>
  <c r="D63" i="5" s="1"/>
  <c r="B51" i="5"/>
  <c r="B77" i="5" s="1"/>
  <c r="D44" i="5"/>
  <c r="B46" i="5"/>
  <c r="J12" i="5" s="1"/>
  <c r="B10" i="5"/>
  <c r="B14" i="5" s="1"/>
  <c r="P8" i="5" l="1"/>
  <c r="H282" i="3"/>
  <c r="I282" i="3" s="1"/>
  <c r="H306" i="3"/>
  <c r="I306" i="3" s="1"/>
  <c r="H293" i="3"/>
  <c r="I293" i="3" s="1"/>
  <c r="H269" i="3"/>
  <c r="I269" i="3" s="1"/>
  <c r="H294" i="3"/>
  <c r="I294" i="3" s="1"/>
  <c r="H270" i="3"/>
  <c r="I270" i="3" s="1"/>
  <c r="H258" i="3"/>
  <c r="I258" i="3" s="1"/>
  <c r="H245" i="3"/>
  <c r="I245" i="3" s="1"/>
  <c r="H317" i="3"/>
  <c r="I317" i="3" s="1"/>
  <c r="H305" i="3"/>
  <c r="I305" i="3" s="1"/>
  <c r="H281" i="3"/>
  <c r="I281" i="3" s="1"/>
  <c r="H318" i="3"/>
  <c r="I318" i="3" s="1"/>
  <c r="H246" i="3"/>
  <c r="I246" i="3" s="1"/>
  <c r="H234" i="3"/>
  <c r="I234" i="3" s="1"/>
  <c r="H222" i="3"/>
  <c r="I222" i="3" s="1"/>
  <c r="H210" i="3"/>
  <c r="I210" i="3" s="1"/>
  <c r="H198" i="3"/>
  <c r="I198" i="3" s="1"/>
  <c r="H186" i="3"/>
  <c r="I186" i="3" s="1"/>
  <c r="H174" i="3"/>
  <c r="I174" i="3" s="1"/>
  <c r="H162" i="3"/>
  <c r="I162" i="3" s="1"/>
  <c r="H150" i="3"/>
  <c r="I150" i="3" s="1"/>
  <c r="H138" i="3"/>
  <c r="I138" i="3" s="1"/>
  <c r="H126" i="3"/>
  <c r="I126" i="3" s="1"/>
  <c r="H114" i="3"/>
  <c r="I114" i="3" s="1"/>
  <c r="H102" i="3"/>
  <c r="I102" i="3" s="1"/>
  <c r="H90" i="3"/>
  <c r="I90" i="3" s="1"/>
  <c r="H78" i="3"/>
  <c r="I78" i="3" s="1"/>
  <c r="H66" i="3"/>
  <c r="I66" i="3" s="1"/>
  <c r="H54" i="3"/>
  <c r="I54" i="3" s="1"/>
  <c r="H42" i="3"/>
  <c r="I42" i="3" s="1"/>
  <c r="H30" i="3"/>
  <c r="I30" i="3" s="1"/>
  <c r="H18" i="3"/>
  <c r="I18" i="3" s="1"/>
  <c r="H257" i="3"/>
  <c r="I257" i="3" s="1"/>
  <c r="H233" i="3"/>
  <c r="I233" i="3" s="1"/>
  <c r="H221" i="3"/>
  <c r="I221" i="3" s="1"/>
  <c r="H209" i="3"/>
  <c r="I209" i="3" s="1"/>
  <c r="H197" i="3"/>
  <c r="I197" i="3" s="1"/>
  <c r="H185" i="3"/>
  <c r="I185" i="3" s="1"/>
  <c r="H173" i="3"/>
  <c r="I173" i="3" s="1"/>
  <c r="H161" i="3"/>
  <c r="I161" i="3" s="1"/>
  <c r="H149" i="3"/>
  <c r="I149" i="3" s="1"/>
  <c r="H137" i="3"/>
  <c r="I137" i="3" s="1"/>
  <c r="H125" i="3"/>
  <c r="I125" i="3" s="1"/>
  <c r="H113" i="3"/>
  <c r="I113" i="3" s="1"/>
  <c r="H101" i="3"/>
  <c r="I101" i="3" s="1"/>
  <c r="H89" i="3"/>
  <c r="I89" i="3" s="1"/>
  <c r="H77" i="3"/>
  <c r="I77" i="3" s="1"/>
  <c r="H65" i="3"/>
  <c r="I65" i="3" s="1"/>
  <c r="H53" i="3"/>
  <c r="I53" i="3" s="1"/>
  <c r="H41" i="3"/>
  <c r="I41" i="3" s="1"/>
  <c r="H29" i="3"/>
  <c r="I29" i="3" s="1"/>
  <c r="H17" i="3"/>
  <c r="I17" i="3" s="1"/>
  <c r="H316" i="3"/>
  <c r="I316" i="3" s="1"/>
  <c r="H304" i="3"/>
  <c r="I304" i="3" s="1"/>
  <c r="H292" i="3"/>
  <c r="I292" i="3" s="1"/>
  <c r="H280" i="3"/>
  <c r="I280" i="3" s="1"/>
  <c r="H268" i="3"/>
  <c r="I268" i="3" s="1"/>
  <c r="H256" i="3"/>
  <c r="I256" i="3" s="1"/>
  <c r="H244" i="3"/>
  <c r="I244" i="3" s="1"/>
  <c r="H232" i="3"/>
  <c r="I232" i="3" s="1"/>
  <c r="H220" i="3"/>
  <c r="I220" i="3" s="1"/>
  <c r="H208" i="3"/>
  <c r="I208" i="3" s="1"/>
  <c r="H196" i="3"/>
  <c r="I196" i="3" s="1"/>
  <c r="H184" i="3"/>
  <c r="I184" i="3" s="1"/>
  <c r="H172" i="3"/>
  <c r="I172" i="3" s="1"/>
  <c r="H160" i="3"/>
  <c r="I160" i="3" s="1"/>
  <c r="H148" i="3"/>
  <c r="I148" i="3" s="1"/>
  <c r="H136" i="3"/>
  <c r="I136" i="3" s="1"/>
  <c r="H124" i="3"/>
  <c r="I124" i="3" s="1"/>
  <c r="H112" i="3"/>
  <c r="I112" i="3" s="1"/>
  <c r="H100" i="3"/>
  <c r="I100" i="3" s="1"/>
  <c r="H88" i="3"/>
  <c r="I88" i="3" s="1"/>
  <c r="H76" i="3"/>
  <c r="I76" i="3" s="1"/>
  <c r="H64" i="3"/>
  <c r="I64" i="3" s="1"/>
  <c r="H52" i="3"/>
  <c r="I52" i="3" s="1"/>
  <c r="H40" i="3"/>
  <c r="I40" i="3" s="1"/>
  <c r="H28" i="3"/>
  <c r="I28" i="3" s="1"/>
  <c r="H16" i="3"/>
  <c r="I16" i="3" s="1"/>
  <c r="H315" i="3"/>
  <c r="I315" i="3" s="1"/>
  <c r="H303" i="3"/>
  <c r="I303" i="3" s="1"/>
  <c r="H291" i="3"/>
  <c r="I291" i="3" s="1"/>
  <c r="H279" i="3"/>
  <c r="I279" i="3" s="1"/>
  <c r="H267" i="3"/>
  <c r="I267" i="3" s="1"/>
  <c r="H255" i="3"/>
  <c r="I255" i="3" s="1"/>
  <c r="H243" i="3"/>
  <c r="I243" i="3" s="1"/>
  <c r="H231" i="3"/>
  <c r="I231" i="3" s="1"/>
  <c r="H219" i="3"/>
  <c r="I219" i="3" s="1"/>
  <c r="H207" i="3"/>
  <c r="I207" i="3" s="1"/>
  <c r="H195" i="3"/>
  <c r="I195" i="3" s="1"/>
  <c r="H183" i="3"/>
  <c r="I183" i="3" s="1"/>
  <c r="H171" i="3"/>
  <c r="I171" i="3" s="1"/>
  <c r="H159" i="3"/>
  <c r="I159" i="3" s="1"/>
  <c r="H147" i="3"/>
  <c r="I147" i="3" s="1"/>
  <c r="H135" i="3"/>
  <c r="I135" i="3" s="1"/>
  <c r="H123" i="3"/>
  <c r="I123" i="3" s="1"/>
  <c r="H111" i="3"/>
  <c r="I111" i="3" s="1"/>
  <c r="H99" i="3"/>
  <c r="I99" i="3" s="1"/>
  <c r="H87" i="3"/>
  <c r="I87" i="3" s="1"/>
  <c r="H75" i="3"/>
  <c r="I75" i="3" s="1"/>
  <c r="H63" i="3"/>
  <c r="I63" i="3" s="1"/>
  <c r="H51" i="3"/>
  <c r="I51" i="3" s="1"/>
  <c r="H39" i="3"/>
  <c r="I39" i="3" s="1"/>
  <c r="H27" i="3"/>
  <c r="I27" i="3" s="1"/>
  <c r="H15" i="3"/>
  <c r="I15" i="3" s="1"/>
  <c r="H314" i="3"/>
  <c r="I314" i="3" s="1"/>
  <c r="H302" i="3"/>
  <c r="I302" i="3" s="1"/>
  <c r="H290" i="3"/>
  <c r="I290" i="3" s="1"/>
  <c r="H278" i="3"/>
  <c r="I278" i="3" s="1"/>
  <c r="H266" i="3"/>
  <c r="I266" i="3" s="1"/>
  <c r="H254" i="3"/>
  <c r="I254" i="3" s="1"/>
  <c r="H242" i="3"/>
  <c r="I242" i="3" s="1"/>
  <c r="H230" i="3"/>
  <c r="I230" i="3" s="1"/>
  <c r="H218" i="3"/>
  <c r="I218" i="3" s="1"/>
  <c r="H206" i="3"/>
  <c r="I206" i="3" s="1"/>
  <c r="H194" i="3"/>
  <c r="I194" i="3" s="1"/>
  <c r="H182" i="3"/>
  <c r="I182" i="3" s="1"/>
  <c r="H170" i="3"/>
  <c r="I170" i="3" s="1"/>
  <c r="H158" i="3"/>
  <c r="I158" i="3" s="1"/>
  <c r="H146" i="3"/>
  <c r="I146" i="3" s="1"/>
  <c r="H134" i="3"/>
  <c r="I134" i="3" s="1"/>
  <c r="H122" i="3"/>
  <c r="I122" i="3" s="1"/>
  <c r="H110" i="3"/>
  <c r="I110" i="3" s="1"/>
  <c r="H98" i="3"/>
  <c r="I98" i="3" s="1"/>
  <c r="H86" i="3"/>
  <c r="I86" i="3" s="1"/>
  <c r="H74" i="3"/>
  <c r="I74" i="3" s="1"/>
  <c r="H62" i="3"/>
  <c r="I62" i="3" s="1"/>
  <c r="H50" i="3"/>
  <c r="I50" i="3" s="1"/>
  <c r="H38" i="3"/>
  <c r="I38" i="3" s="1"/>
  <c r="H26" i="3"/>
  <c r="I26" i="3" s="1"/>
  <c r="H14" i="3"/>
  <c r="I14" i="3" s="1"/>
  <c r="H313" i="3"/>
  <c r="I313" i="3" s="1"/>
  <c r="H301" i="3"/>
  <c r="I301" i="3" s="1"/>
  <c r="H289" i="3"/>
  <c r="I289" i="3" s="1"/>
  <c r="H277" i="3"/>
  <c r="I277" i="3" s="1"/>
  <c r="H265" i="3"/>
  <c r="I265" i="3" s="1"/>
  <c r="H253" i="3"/>
  <c r="I253" i="3" s="1"/>
  <c r="H241" i="3"/>
  <c r="I241" i="3" s="1"/>
  <c r="H229" i="3"/>
  <c r="I229" i="3" s="1"/>
  <c r="H217" i="3"/>
  <c r="I217" i="3" s="1"/>
  <c r="H205" i="3"/>
  <c r="I205" i="3" s="1"/>
  <c r="H193" i="3"/>
  <c r="I193" i="3" s="1"/>
  <c r="H181" i="3"/>
  <c r="I181" i="3" s="1"/>
  <c r="H169" i="3"/>
  <c r="I169" i="3" s="1"/>
  <c r="H157" i="3"/>
  <c r="I157" i="3" s="1"/>
  <c r="H145" i="3"/>
  <c r="I145" i="3" s="1"/>
  <c r="H133" i="3"/>
  <c r="I133" i="3" s="1"/>
  <c r="H121" i="3"/>
  <c r="I121" i="3" s="1"/>
  <c r="H109" i="3"/>
  <c r="I109" i="3" s="1"/>
  <c r="H97" i="3"/>
  <c r="I97" i="3" s="1"/>
  <c r="H85" i="3"/>
  <c r="I85" i="3" s="1"/>
  <c r="H73" i="3"/>
  <c r="I73" i="3" s="1"/>
  <c r="H61" i="3"/>
  <c r="I61" i="3" s="1"/>
  <c r="H49" i="3"/>
  <c r="I49" i="3" s="1"/>
  <c r="H37" i="3"/>
  <c r="I37" i="3" s="1"/>
  <c r="H25" i="3"/>
  <c r="I25" i="3" s="1"/>
  <c r="H13" i="3"/>
  <c r="I13" i="3" s="1"/>
  <c r="H4" i="3"/>
  <c r="I4" i="3" s="1"/>
  <c r="H312" i="3"/>
  <c r="I312" i="3" s="1"/>
  <c r="H300" i="3"/>
  <c r="I300" i="3" s="1"/>
  <c r="H288" i="3"/>
  <c r="I288" i="3" s="1"/>
  <c r="H276" i="3"/>
  <c r="I276" i="3" s="1"/>
  <c r="H264" i="3"/>
  <c r="I264" i="3" s="1"/>
  <c r="H252" i="3"/>
  <c r="I252" i="3" s="1"/>
  <c r="H240" i="3"/>
  <c r="I240" i="3" s="1"/>
  <c r="H228" i="3"/>
  <c r="I228" i="3" s="1"/>
  <c r="H216" i="3"/>
  <c r="I216" i="3" s="1"/>
  <c r="H204" i="3"/>
  <c r="I204" i="3" s="1"/>
  <c r="H192" i="3"/>
  <c r="I192" i="3" s="1"/>
  <c r="H180" i="3"/>
  <c r="I180" i="3" s="1"/>
  <c r="H168" i="3"/>
  <c r="I168" i="3" s="1"/>
  <c r="H156" i="3"/>
  <c r="I156" i="3" s="1"/>
  <c r="H144" i="3"/>
  <c r="I144" i="3" s="1"/>
  <c r="H132" i="3"/>
  <c r="I132" i="3" s="1"/>
  <c r="H120" i="3"/>
  <c r="I120" i="3" s="1"/>
  <c r="H108" i="3"/>
  <c r="I108" i="3" s="1"/>
  <c r="H96" i="3"/>
  <c r="I96" i="3" s="1"/>
  <c r="H84" i="3"/>
  <c r="I84" i="3" s="1"/>
  <c r="H72" i="3"/>
  <c r="I72" i="3" s="1"/>
  <c r="H60" i="3"/>
  <c r="I60" i="3" s="1"/>
  <c r="H48" i="3"/>
  <c r="I48" i="3" s="1"/>
  <c r="H36" i="3"/>
  <c r="I36" i="3" s="1"/>
  <c r="H24" i="3"/>
  <c r="I24" i="3" s="1"/>
  <c r="H12" i="3"/>
  <c r="I12" i="3" s="1"/>
  <c r="H311" i="3"/>
  <c r="I311" i="3" s="1"/>
  <c r="H275" i="3"/>
  <c r="I275" i="3" s="1"/>
  <c r="H227" i="3"/>
  <c r="I227" i="3" s="1"/>
  <c r="H191" i="3"/>
  <c r="I191" i="3" s="1"/>
  <c r="H167" i="3"/>
  <c r="I167" i="3" s="1"/>
  <c r="H143" i="3"/>
  <c r="I143" i="3" s="1"/>
  <c r="H119" i="3"/>
  <c r="I119" i="3" s="1"/>
  <c r="H83" i="3"/>
  <c r="I83" i="3" s="1"/>
  <c r="H71" i="3"/>
  <c r="I71" i="3" s="1"/>
  <c r="H59" i="3"/>
  <c r="I59" i="3" s="1"/>
  <c r="H47" i="3"/>
  <c r="I47" i="3" s="1"/>
  <c r="H35" i="3"/>
  <c r="I35" i="3" s="1"/>
  <c r="H23" i="3"/>
  <c r="I23" i="3" s="1"/>
  <c r="H11" i="3"/>
  <c r="I11" i="3" s="1"/>
  <c r="H8" i="3"/>
  <c r="I8" i="3" s="1"/>
  <c r="H310" i="3"/>
  <c r="I310" i="3" s="1"/>
  <c r="H298" i="3"/>
  <c r="I298" i="3" s="1"/>
  <c r="H286" i="3"/>
  <c r="I286" i="3" s="1"/>
  <c r="H274" i="3"/>
  <c r="I274" i="3" s="1"/>
  <c r="H262" i="3"/>
  <c r="I262" i="3" s="1"/>
  <c r="H250" i="3"/>
  <c r="I250" i="3" s="1"/>
  <c r="H238" i="3"/>
  <c r="I238" i="3" s="1"/>
  <c r="H226" i="3"/>
  <c r="I226" i="3" s="1"/>
  <c r="H214" i="3"/>
  <c r="I214" i="3" s="1"/>
  <c r="H202" i="3"/>
  <c r="I202" i="3" s="1"/>
  <c r="H190" i="3"/>
  <c r="I190" i="3" s="1"/>
  <c r="H178" i="3"/>
  <c r="I178" i="3" s="1"/>
  <c r="H166" i="3"/>
  <c r="I166" i="3" s="1"/>
  <c r="H154" i="3"/>
  <c r="I154" i="3" s="1"/>
  <c r="H142" i="3"/>
  <c r="I142" i="3" s="1"/>
  <c r="H130" i="3"/>
  <c r="I130" i="3" s="1"/>
  <c r="H118" i="3"/>
  <c r="I118" i="3" s="1"/>
  <c r="H106" i="3"/>
  <c r="I106" i="3" s="1"/>
  <c r="H94" i="3"/>
  <c r="I94" i="3" s="1"/>
  <c r="H82" i="3"/>
  <c r="I82" i="3" s="1"/>
  <c r="H70" i="3"/>
  <c r="I70" i="3" s="1"/>
  <c r="H58" i="3"/>
  <c r="I58" i="3" s="1"/>
  <c r="H46" i="3"/>
  <c r="I46" i="3" s="1"/>
  <c r="H34" i="3"/>
  <c r="I34" i="3" s="1"/>
  <c r="H22" i="3"/>
  <c r="I22" i="3" s="1"/>
  <c r="H10" i="3"/>
  <c r="I10" i="3" s="1"/>
  <c r="H287" i="3"/>
  <c r="I287" i="3" s="1"/>
  <c r="H239" i="3"/>
  <c r="I239" i="3" s="1"/>
  <c r="H203" i="3"/>
  <c r="I203" i="3" s="1"/>
  <c r="H155" i="3"/>
  <c r="I155" i="3" s="1"/>
  <c r="H107" i="3"/>
  <c r="I107" i="3" s="1"/>
  <c r="H7" i="3"/>
  <c r="I7" i="3" s="1"/>
  <c r="H309" i="3"/>
  <c r="I309" i="3" s="1"/>
  <c r="H297" i="3"/>
  <c r="I297" i="3" s="1"/>
  <c r="H285" i="3"/>
  <c r="I285" i="3" s="1"/>
  <c r="H273" i="3"/>
  <c r="I273" i="3" s="1"/>
  <c r="H261" i="3"/>
  <c r="I261" i="3" s="1"/>
  <c r="H249" i="3"/>
  <c r="I249" i="3" s="1"/>
  <c r="H237" i="3"/>
  <c r="I237" i="3" s="1"/>
  <c r="H225" i="3"/>
  <c r="I225" i="3" s="1"/>
  <c r="H213" i="3"/>
  <c r="I213" i="3" s="1"/>
  <c r="H201" i="3"/>
  <c r="I201" i="3" s="1"/>
  <c r="H189" i="3"/>
  <c r="I189" i="3" s="1"/>
  <c r="H177" i="3"/>
  <c r="I177" i="3" s="1"/>
  <c r="H165" i="3"/>
  <c r="I165" i="3" s="1"/>
  <c r="H153" i="3"/>
  <c r="I153" i="3" s="1"/>
  <c r="H141" i="3"/>
  <c r="I141" i="3" s="1"/>
  <c r="H129" i="3"/>
  <c r="I129" i="3" s="1"/>
  <c r="H117" i="3"/>
  <c r="I117" i="3" s="1"/>
  <c r="H105" i="3"/>
  <c r="I105" i="3" s="1"/>
  <c r="H93" i="3"/>
  <c r="I93" i="3" s="1"/>
  <c r="H81" i="3"/>
  <c r="I81" i="3" s="1"/>
  <c r="H69" i="3"/>
  <c r="I69" i="3" s="1"/>
  <c r="H57" i="3"/>
  <c r="I57" i="3" s="1"/>
  <c r="H45" i="3"/>
  <c r="I45" i="3" s="1"/>
  <c r="H33" i="3"/>
  <c r="I33" i="3" s="1"/>
  <c r="H21" i="3"/>
  <c r="I21" i="3" s="1"/>
  <c r="H299" i="3"/>
  <c r="I299" i="3" s="1"/>
  <c r="H263" i="3"/>
  <c r="I263" i="3" s="1"/>
  <c r="H215" i="3"/>
  <c r="I215" i="3" s="1"/>
  <c r="H131" i="3"/>
  <c r="I131" i="3" s="1"/>
  <c r="H6" i="3"/>
  <c r="I6" i="3" s="1"/>
  <c r="H308" i="3"/>
  <c r="I308" i="3" s="1"/>
  <c r="H296" i="3"/>
  <c r="I296" i="3" s="1"/>
  <c r="H284" i="3"/>
  <c r="I284" i="3" s="1"/>
  <c r="H272" i="3"/>
  <c r="I272" i="3" s="1"/>
  <c r="H260" i="3"/>
  <c r="I260" i="3" s="1"/>
  <c r="H248" i="3"/>
  <c r="I248" i="3" s="1"/>
  <c r="H236" i="3"/>
  <c r="I236" i="3" s="1"/>
  <c r="H224" i="3"/>
  <c r="I224" i="3" s="1"/>
  <c r="H212" i="3"/>
  <c r="I212" i="3" s="1"/>
  <c r="H200" i="3"/>
  <c r="I200" i="3" s="1"/>
  <c r="H188" i="3"/>
  <c r="I188" i="3" s="1"/>
  <c r="H176" i="3"/>
  <c r="I176" i="3" s="1"/>
  <c r="H164" i="3"/>
  <c r="I164" i="3" s="1"/>
  <c r="H152" i="3"/>
  <c r="I152" i="3" s="1"/>
  <c r="H140" i="3"/>
  <c r="I140" i="3" s="1"/>
  <c r="H128" i="3"/>
  <c r="I128" i="3" s="1"/>
  <c r="H116" i="3"/>
  <c r="I116" i="3" s="1"/>
  <c r="H104" i="3"/>
  <c r="I104" i="3" s="1"/>
  <c r="H92" i="3"/>
  <c r="I92" i="3" s="1"/>
  <c r="H80" i="3"/>
  <c r="I80" i="3" s="1"/>
  <c r="H68" i="3"/>
  <c r="I68" i="3" s="1"/>
  <c r="H56" i="3"/>
  <c r="I56" i="3" s="1"/>
  <c r="H44" i="3"/>
  <c r="I44" i="3" s="1"/>
  <c r="H32" i="3"/>
  <c r="I32" i="3" s="1"/>
  <c r="H20" i="3"/>
  <c r="I20" i="3" s="1"/>
  <c r="H9" i="3"/>
  <c r="I9" i="3" s="1"/>
  <c r="H251" i="3"/>
  <c r="I251" i="3" s="1"/>
  <c r="H179" i="3"/>
  <c r="I179" i="3" s="1"/>
  <c r="H95" i="3"/>
  <c r="I95" i="3" s="1"/>
  <c r="H5" i="3"/>
  <c r="I5" i="3" s="1"/>
  <c r="H307" i="3"/>
  <c r="I307" i="3" s="1"/>
  <c r="H295" i="3"/>
  <c r="I295" i="3" s="1"/>
  <c r="H283" i="3"/>
  <c r="I283" i="3" s="1"/>
  <c r="H271" i="3"/>
  <c r="I271" i="3" s="1"/>
  <c r="H259" i="3"/>
  <c r="I259" i="3" s="1"/>
  <c r="H247" i="3"/>
  <c r="I247" i="3" s="1"/>
  <c r="H235" i="3"/>
  <c r="I235" i="3" s="1"/>
  <c r="H223" i="3"/>
  <c r="I223" i="3" s="1"/>
  <c r="H211" i="3"/>
  <c r="I211" i="3" s="1"/>
  <c r="H199" i="3"/>
  <c r="I199" i="3" s="1"/>
  <c r="H187" i="3"/>
  <c r="I187" i="3" s="1"/>
  <c r="H175" i="3"/>
  <c r="I175" i="3" s="1"/>
  <c r="H163" i="3"/>
  <c r="I163" i="3" s="1"/>
  <c r="H151" i="3"/>
  <c r="I151" i="3" s="1"/>
  <c r="H139" i="3"/>
  <c r="I139" i="3" s="1"/>
  <c r="H127" i="3"/>
  <c r="I127" i="3" s="1"/>
  <c r="H115" i="3"/>
  <c r="I115" i="3" s="1"/>
  <c r="H103" i="3"/>
  <c r="I103" i="3" s="1"/>
  <c r="H91" i="3"/>
  <c r="I91" i="3" s="1"/>
  <c r="H79" i="3"/>
  <c r="I79" i="3" s="1"/>
  <c r="H67" i="3"/>
  <c r="I67" i="3" s="1"/>
  <c r="H55" i="3"/>
  <c r="I55" i="3" s="1"/>
  <c r="H43" i="3"/>
  <c r="I43" i="3" s="1"/>
  <c r="H31" i="3"/>
  <c r="I31" i="3" s="1"/>
  <c r="J26" i="5"/>
  <c r="J9" i="5"/>
  <c r="J22" i="5"/>
  <c r="B15" i="5"/>
  <c r="B19" i="5" s="1"/>
  <c r="B20" i="5" s="1"/>
  <c r="F315" i="3"/>
  <c r="F303" i="3"/>
  <c r="F291" i="3"/>
  <c r="F279" i="3"/>
  <c r="F267" i="3"/>
  <c r="F255" i="3"/>
  <c r="F243" i="3"/>
  <c r="F231" i="3"/>
  <c r="F219" i="3"/>
  <c r="F207" i="3"/>
  <c r="F195" i="3"/>
  <c r="F183" i="3"/>
  <c r="F171" i="3"/>
  <c r="F159" i="3"/>
  <c r="F147" i="3"/>
  <c r="F135" i="3"/>
  <c r="F123" i="3"/>
  <c r="F111" i="3"/>
  <c r="F99" i="3"/>
  <c r="F87" i="3"/>
  <c r="F75" i="3"/>
  <c r="F63" i="3"/>
  <c r="F51" i="3"/>
  <c r="F39" i="3"/>
  <c r="F27" i="3"/>
  <c r="F15" i="3"/>
  <c r="F314" i="3"/>
  <c r="F302" i="3"/>
  <c r="F290" i="3"/>
  <c r="F278" i="3"/>
  <c r="F266" i="3"/>
  <c r="F254" i="3"/>
  <c r="F242" i="3"/>
  <c r="F230" i="3"/>
  <c r="F218" i="3"/>
  <c r="F206" i="3"/>
  <c r="F194" i="3"/>
  <c r="F182" i="3"/>
  <c r="F170" i="3"/>
  <c r="F158" i="3"/>
  <c r="F146" i="3"/>
  <c r="F134" i="3"/>
  <c r="F122" i="3"/>
  <c r="F110" i="3"/>
  <c r="F98" i="3"/>
  <c r="F86" i="3"/>
  <c r="F74" i="3"/>
  <c r="F62" i="3"/>
  <c r="F50" i="3"/>
  <c r="F38" i="3"/>
  <c r="F26" i="3"/>
  <c r="F14" i="3"/>
  <c r="F313" i="3"/>
  <c r="F301" i="3"/>
  <c r="F289" i="3"/>
  <c r="F277" i="3"/>
  <c r="F265" i="3"/>
  <c r="F253" i="3"/>
  <c r="F241" i="3"/>
  <c r="F229" i="3"/>
  <c r="F217" i="3"/>
  <c r="F205" i="3"/>
  <c r="F193" i="3"/>
  <c r="F181" i="3"/>
  <c r="F169" i="3"/>
  <c r="F157" i="3"/>
  <c r="F145" i="3"/>
  <c r="F133" i="3"/>
  <c r="F121" i="3"/>
  <c r="F109" i="3"/>
  <c r="F97" i="3"/>
  <c r="F85" i="3"/>
  <c r="F73" i="3"/>
  <c r="F61" i="3"/>
  <c r="F49" i="3"/>
  <c r="F37" i="3"/>
  <c r="F25" i="3"/>
  <c r="F13" i="3"/>
  <c r="D77" i="5"/>
  <c r="B78" i="5" s="1"/>
  <c r="F312" i="3"/>
  <c r="F300" i="3"/>
  <c r="F288" i="3"/>
  <c r="F276" i="3"/>
  <c r="F264" i="3"/>
  <c r="F252" i="3"/>
  <c r="F240" i="3"/>
  <c r="F228" i="3"/>
  <c r="F216" i="3"/>
  <c r="F204" i="3"/>
  <c r="F192" i="3"/>
  <c r="F180" i="3"/>
  <c r="F168" i="3"/>
  <c r="F156" i="3"/>
  <c r="F144" i="3"/>
  <c r="F132" i="3"/>
  <c r="F120" i="3"/>
  <c r="F108" i="3"/>
  <c r="F96" i="3"/>
  <c r="F84" i="3"/>
  <c r="F72" i="3"/>
  <c r="F60" i="3"/>
  <c r="F48" i="3"/>
  <c r="F36" i="3"/>
  <c r="F24" i="3"/>
  <c r="F12" i="3"/>
  <c r="F311" i="3"/>
  <c r="F299" i="3"/>
  <c r="F287" i="3"/>
  <c r="F275" i="3"/>
  <c r="F263" i="3"/>
  <c r="F251" i="3"/>
  <c r="F239" i="3"/>
  <c r="F227" i="3"/>
  <c r="F215" i="3"/>
  <c r="F203" i="3"/>
  <c r="F191" i="3"/>
  <c r="F179" i="3"/>
  <c r="F167" i="3"/>
  <c r="F155" i="3"/>
  <c r="F143" i="3"/>
  <c r="F131" i="3"/>
  <c r="F119" i="3"/>
  <c r="F107" i="3"/>
  <c r="F95" i="3"/>
  <c r="F83" i="3"/>
  <c r="F71" i="3"/>
  <c r="F59" i="3"/>
  <c r="F47" i="3"/>
  <c r="F35" i="3"/>
  <c r="F23" i="3"/>
  <c r="F11" i="3"/>
  <c r="F4" i="3"/>
  <c r="F310" i="3"/>
  <c r="F298" i="3"/>
  <c r="F286" i="3"/>
  <c r="F274" i="3"/>
  <c r="F262" i="3"/>
  <c r="F250" i="3"/>
  <c r="F238" i="3"/>
  <c r="F226" i="3"/>
  <c r="F214" i="3"/>
  <c r="F202" i="3"/>
  <c r="F190" i="3"/>
  <c r="F178" i="3"/>
  <c r="F166" i="3"/>
  <c r="F154" i="3"/>
  <c r="F142" i="3"/>
  <c r="F130" i="3"/>
  <c r="F118" i="3"/>
  <c r="F106" i="3"/>
  <c r="F94" i="3"/>
  <c r="F82" i="3"/>
  <c r="F70" i="3"/>
  <c r="F58" i="3"/>
  <c r="F46" i="3"/>
  <c r="F34" i="3"/>
  <c r="F22" i="3"/>
  <c r="F10" i="3"/>
  <c r="F7" i="3"/>
  <c r="F309" i="3"/>
  <c r="F297" i="3"/>
  <c r="F285" i="3"/>
  <c r="F273" i="3"/>
  <c r="F261" i="3"/>
  <c r="F249" i="3"/>
  <c r="F237" i="3"/>
  <c r="F225" i="3"/>
  <c r="F213" i="3"/>
  <c r="F201" i="3"/>
  <c r="F189" i="3"/>
  <c r="F177" i="3"/>
  <c r="F165" i="3"/>
  <c r="F153" i="3"/>
  <c r="F141" i="3"/>
  <c r="F129" i="3"/>
  <c r="F117" i="3"/>
  <c r="F105" i="3"/>
  <c r="F93" i="3"/>
  <c r="F81" i="3"/>
  <c r="F69" i="3"/>
  <c r="F57" i="3"/>
  <c r="F45" i="3"/>
  <c r="F33" i="3"/>
  <c r="F21" i="3"/>
  <c r="F9" i="3"/>
  <c r="F6" i="3"/>
  <c r="F308" i="3"/>
  <c r="F296" i="3"/>
  <c r="F284" i="3"/>
  <c r="F272" i="3"/>
  <c r="F260" i="3"/>
  <c r="F248" i="3"/>
  <c r="F236" i="3"/>
  <c r="F224" i="3"/>
  <c r="F212" i="3"/>
  <c r="F200" i="3"/>
  <c r="F188" i="3"/>
  <c r="F176" i="3"/>
  <c r="F164" i="3"/>
  <c r="F152" i="3"/>
  <c r="F140" i="3"/>
  <c r="F128" i="3"/>
  <c r="F116" i="3"/>
  <c r="F104" i="3"/>
  <c r="F92" i="3"/>
  <c r="F80" i="3"/>
  <c r="F68" i="3"/>
  <c r="F56" i="3"/>
  <c r="F44" i="3"/>
  <c r="F32" i="3"/>
  <c r="F20" i="3"/>
  <c r="F8" i="3"/>
  <c r="F5" i="3"/>
  <c r="F307" i="3"/>
  <c r="F295" i="3"/>
  <c r="F283" i="3"/>
  <c r="F271" i="3"/>
  <c r="F259" i="3"/>
  <c r="F247" i="3"/>
  <c r="F235" i="3"/>
  <c r="F223" i="3"/>
  <c r="F211" i="3"/>
  <c r="F199" i="3"/>
  <c r="F187" i="3"/>
  <c r="F175" i="3"/>
  <c r="F163" i="3"/>
  <c r="F151" i="3"/>
  <c r="F139" i="3"/>
  <c r="F127" i="3"/>
  <c r="F115" i="3"/>
  <c r="F103" i="3"/>
  <c r="F91" i="3"/>
  <c r="F79" i="3"/>
  <c r="F67" i="3"/>
  <c r="F55" i="3"/>
  <c r="F43" i="3"/>
  <c r="F31" i="3"/>
  <c r="F19" i="3"/>
  <c r="D78" i="5"/>
  <c r="F318" i="3"/>
  <c r="F306" i="3"/>
  <c r="F294" i="3"/>
  <c r="F282" i="3"/>
  <c r="F270" i="3"/>
  <c r="F258" i="3"/>
  <c r="F246" i="3"/>
  <c r="F234" i="3"/>
  <c r="F222" i="3"/>
  <c r="F210" i="3"/>
  <c r="F198" i="3"/>
  <c r="F186" i="3"/>
  <c r="F174" i="3"/>
  <c r="F162" i="3"/>
  <c r="F150" i="3"/>
  <c r="F138" i="3"/>
  <c r="F126" i="3"/>
  <c r="F114" i="3"/>
  <c r="F102" i="3"/>
  <c r="F90" i="3"/>
  <c r="F78" i="3"/>
  <c r="F66" i="3"/>
  <c r="F54" i="3"/>
  <c r="F42" i="3"/>
  <c r="F30" i="3"/>
  <c r="F18" i="3"/>
  <c r="F317" i="3"/>
  <c r="F305" i="3"/>
  <c r="F293" i="3"/>
  <c r="F281" i="3"/>
  <c r="F269" i="3"/>
  <c r="F257" i="3"/>
  <c r="F245" i="3"/>
  <c r="F233" i="3"/>
  <c r="F221" i="3"/>
  <c r="F209" i="3"/>
  <c r="G209" i="3" s="1"/>
  <c r="F197" i="3"/>
  <c r="F185" i="3"/>
  <c r="F173" i="3"/>
  <c r="F161" i="3"/>
  <c r="F149" i="3"/>
  <c r="F137" i="3"/>
  <c r="F125" i="3"/>
  <c r="F113" i="3"/>
  <c r="F101" i="3"/>
  <c r="F89" i="3"/>
  <c r="F77" i="3"/>
  <c r="F65" i="3"/>
  <c r="G65" i="3" s="1"/>
  <c r="F53" i="3"/>
  <c r="F41" i="3"/>
  <c r="F29" i="3"/>
  <c r="F17" i="3"/>
  <c r="F316" i="3"/>
  <c r="F304" i="3"/>
  <c r="F292" i="3"/>
  <c r="F280" i="3"/>
  <c r="F268" i="3"/>
  <c r="F256" i="3"/>
  <c r="F244" i="3"/>
  <c r="F232" i="3"/>
  <c r="G232" i="3" s="1"/>
  <c r="F220" i="3"/>
  <c r="F208" i="3"/>
  <c r="F196" i="3"/>
  <c r="F184" i="3"/>
  <c r="F172" i="3"/>
  <c r="F160" i="3"/>
  <c r="F148" i="3"/>
  <c r="F136" i="3"/>
  <c r="F124" i="3"/>
  <c r="F112" i="3"/>
  <c r="F100" i="3"/>
  <c r="F88" i="3"/>
  <c r="G88" i="3" s="1"/>
  <c r="F76" i="3"/>
  <c r="F64" i="3"/>
  <c r="F52" i="3"/>
  <c r="F40" i="3"/>
  <c r="F28" i="3"/>
  <c r="F16" i="3"/>
  <c r="B52" i="5"/>
  <c r="J18" i="5" s="1"/>
  <c r="C5" i="3"/>
  <c r="D5" i="3" s="1"/>
  <c r="B5" i="3"/>
  <c r="B6" i="3" s="1"/>
  <c r="B7" i="3" s="1"/>
  <c r="B8" i="3" s="1"/>
  <c r="B9" i="3" s="1"/>
  <c r="B10" i="3" s="1"/>
  <c r="B11" i="3" s="1"/>
  <c r="B12" i="3" s="1"/>
  <c r="B13" i="3" s="1"/>
  <c r="B14" i="3" s="1"/>
  <c r="B15" i="3" s="1"/>
  <c r="B16" i="3" s="1"/>
  <c r="B17" i="3" s="1"/>
  <c r="B18" i="3" s="1"/>
  <c r="B19" i="3" s="1"/>
  <c r="B20" i="3" s="1"/>
  <c r="B21" i="3" s="1"/>
  <c r="B22" i="3" s="1"/>
  <c r="B23" i="3" s="1"/>
  <c r="B24" i="3" s="1"/>
  <c r="B25" i="3" s="1"/>
  <c r="B26" i="3" s="1"/>
  <c r="B27" i="3" s="1"/>
  <c r="B28" i="3" s="1"/>
  <c r="B29" i="3" s="1"/>
  <c r="B30" i="3" s="1"/>
  <c r="B31" i="3" s="1"/>
  <c r="B32" i="3" s="1"/>
  <c r="B33" i="3" s="1"/>
  <c r="B34" i="3" s="1"/>
  <c r="B35" i="3" s="1"/>
  <c r="B36" i="3" s="1"/>
  <c r="B37" i="3" s="1"/>
  <c r="B38" i="3" s="1"/>
  <c r="B39" i="3" s="1"/>
  <c r="B40" i="3" s="1"/>
  <c r="B41" i="3" s="1"/>
  <c r="B42" i="3" s="1"/>
  <c r="B43" i="3" s="1"/>
  <c r="B44" i="3" s="1"/>
  <c r="B45" i="3" s="1"/>
  <c r="B46" i="3" s="1"/>
  <c r="B47" i="3" s="1"/>
  <c r="B48" i="3" s="1"/>
  <c r="B49" i="3" s="1"/>
  <c r="B50" i="3" s="1"/>
  <c r="B51" i="3" s="1"/>
  <c r="B52" i="3" s="1"/>
  <c r="B53" i="3" s="1"/>
  <c r="B54" i="3" s="1"/>
  <c r="B55" i="3" s="1"/>
  <c r="B56" i="3" s="1"/>
  <c r="B57" i="3" s="1"/>
  <c r="B58" i="3" s="1"/>
  <c r="B59" i="3" s="1"/>
  <c r="B60" i="3" s="1"/>
  <c r="B61" i="3" s="1"/>
  <c r="B62" i="3" s="1"/>
  <c r="B63" i="3" s="1"/>
  <c r="B64" i="3" s="1"/>
  <c r="B65" i="3" s="1"/>
  <c r="B66" i="3" s="1"/>
  <c r="B67" i="3" s="1"/>
  <c r="B68" i="3" s="1"/>
  <c r="B69" i="3" s="1"/>
  <c r="B70" i="3" s="1"/>
  <c r="B71" i="3" s="1"/>
  <c r="B72" i="3" s="1"/>
  <c r="B73" i="3" s="1"/>
  <c r="B74" i="3" s="1"/>
  <c r="B75" i="3" s="1"/>
  <c r="B76" i="3" s="1"/>
  <c r="B77" i="3" s="1"/>
  <c r="B78" i="3" s="1"/>
  <c r="B79" i="3" s="1"/>
  <c r="B80" i="3" s="1"/>
  <c r="B81" i="3" s="1"/>
  <c r="B82" i="3" s="1"/>
  <c r="B83" i="3" s="1"/>
  <c r="B84" i="3" s="1"/>
  <c r="B85" i="3" s="1"/>
  <c r="B86" i="3" s="1"/>
  <c r="B87" i="3" s="1"/>
  <c r="B88" i="3" s="1"/>
  <c r="B89" i="3" s="1"/>
  <c r="B90" i="3" s="1"/>
  <c r="B91" i="3" s="1"/>
  <c r="B92" i="3" s="1"/>
  <c r="B93" i="3" s="1"/>
  <c r="B94" i="3" s="1"/>
  <c r="B95" i="3" s="1"/>
  <c r="B96" i="3" s="1"/>
  <c r="B97" i="3" s="1"/>
  <c r="B98" i="3" s="1"/>
  <c r="B99" i="3" s="1"/>
  <c r="B100" i="3" s="1"/>
  <c r="B101" i="3" s="1"/>
  <c r="B102" i="3" s="1"/>
  <c r="B103" i="3" s="1"/>
  <c r="B104" i="3" s="1"/>
  <c r="B105" i="3" s="1"/>
  <c r="B106" i="3" s="1"/>
  <c r="B107" i="3" s="1"/>
  <c r="B108" i="3" s="1"/>
  <c r="B109" i="3" s="1"/>
  <c r="B110" i="3" s="1"/>
  <c r="B111" i="3" s="1"/>
  <c r="B112" i="3" s="1"/>
  <c r="B113" i="3" s="1"/>
  <c r="B114" i="3" s="1"/>
  <c r="B115" i="3" s="1"/>
  <c r="B116" i="3" s="1"/>
  <c r="B117" i="3" s="1"/>
  <c r="B118" i="3" s="1"/>
  <c r="B119" i="3" s="1"/>
  <c r="B120" i="3" s="1"/>
  <c r="B121" i="3" s="1"/>
  <c r="B122" i="3" s="1"/>
  <c r="B123" i="3" s="1"/>
  <c r="B124" i="3" s="1"/>
  <c r="B125" i="3" s="1"/>
  <c r="B126" i="3" s="1"/>
  <c r="B127" i="3" s="1"/>
  <c r="B128" i="3" s="1"/>
  <c r="B129" i="3" s="1"/>
  <c r="B130" i="3" s="1"/>
  <c r="B131" i="3" s="1"/>
  <c r="B132" i="3" s="1"/>
  <c r="B133" i="3" s="1"/>
  <c r="B134" i="3" s="1"/>
  <c r="B135" i="3" s="1"/>
  <c r="B136" i="3" s="1"/>
  <c r="B137" i="3" s="1"/>
  <c r="B138" i="3" s="1"/>
  <c r="B139" i="3" s="1"/>
  <c r="B140" i="3" s="1"/>
  <c r="B141" i="3" s="1"/>
  <c r="B142" i="3" s="1"/>
  <c r="B143" i="3" s="1"/>
  <c r="B144" i="3" s="1"/>
  <c r="B145" i="3" s="1"/>
  <c r="B146" i="3" s="1"/>
  <c r="B147" i="3" s="1"/>
  <c r="B148" i="3" s="1"/>
  <c r="B149" i="3" s="1"/>
  <c r="B150" i="3" s="1"/>
  <c r="B151" i="3" s="1"/>
  <c r="B152" i="3" s="1"/>
  <c r="B153" i="3" s="1"/>
  <c r="B154" i="3" s="1"/>
  <c r="B155" i="3" s="1"/>
  <c r="B156" i="3" s="1"/>
  <c r="B157" i="3" s="1"/>
  <c r="B158" i="3" s="1"/>
  <c r="B159" i="3" s="1"/>
  <c r="B160" i="3" s="1"/>
  <c r="B161" i="3" s="1"/>
  <c r="B162" i="3" s="1"/>
  <c r="B163" i="3" s="1"/>
  <c r="B164" i="3" s="1"/>
  <c r="B165" i="3" s="1"/>
  <c r="B166" i="3" s="1"/>
  <c r="B167" i="3" s="1"/>
  <c r="B168" i="3" s="1"/>
  <c r="B169" i="3" s="1"/>
  <c r="B170" i="3" s="1"/>
  <c r="B171" i="3" s="1"/>
  <c r="B172" i="3" s="1"/>
  <c r="B173" i="3" s="1"/>
  <c r="B174" i="3" s="1"/>
  <c r="B175" i="3" s="1"/>
  <c r="B176" i="3" s="1"/>
  <c r="B177" i="3" s="1"/>
  <c r="B178" i="3" s="1"/>
  <c r="B179" i="3" s="1"/>
  <c r="B180" i="3" s="1"/>
  <c r="B181" i="3" s="1"/>
  <c r="B182" i="3" s="1"/>
  <c r="B183" i="3" s="1"/>
  <c r="B184" i="3" s="1"/>
  <c r="B185" i="3" s="1"/>
  <c r="B186" i="3" s="1"/>
  <c r="B187" i="3" s="1"/>
  <c r="B188" i="3" s="1"/>
  <c r="B189" i="3" s="1"/>
  <c r="B190" i="3" s="1"/>
  <c r="B191" i="3" s="1"/>
  <c r="B192" i="3" s="1"/>
  <c r="B193" i="3" s="1"/>
  <c r="B194" i="3" s="1"/>
  <c r="B195" i="3" s="1"/>
  <c r="B196" i="3" s="1"/>
  <c r="B197" i="3" s="1"/>
  <c r="B198" i="3" s="1"/>
  <c r="B199" i="3" s="1"/>
  <c r="B200" i="3" s="1"/>
  <c r="B201" i="3" s="1"/>
  <c r="B202" i="3" s="1"/>
  <c r="B203" i="3" s="1"/>
  <c r="B204" i="3" s="1"/>
  <c r="B205" i="3" s="1"/>
  <c r="B206" i="3" s="1"/>
  <c r="B207" i="3" s="1"/>
  <c r="B208" i="3" s="1"/>
  <c r="B209" i="3" s="1"/>
  <c r="B210" i="3" s="1"/>
  <c r="B211" i="3" s="1"/>
  <c r="B212" i="3" s="1"/>
  <c r="B213" i="3" s="1"/>
  <c r="B214" i="3" s="1"/>
  <c r="B215" i="3" s="1"/>
  <c r="B216" i="3" s="1"/>
  <c r="B217" i="3" s="1"/>
  <c r="B218" i="3" s="1"/>
  <c r="B219" i="3" s="1"/>
  <c r="B220" i="3" s="1"/>
  <c r="B221" i="3" s="1"/>
  <c r="B222" i="3" s="1"/>
  <c r="B223" i="3" s="1"/>
  <c r="B224" i="3" s="1"/>
  <c r="B225" i="3" s="1"/>
  <c r="B226" i="3" s="1"/>
  <c r="B227" i="3" s="1"/>
  <c r="B228" i="3" s="1"/>
  <c r="B229" i="3" s="1"/>
  <c r="B230" i="3" s="1"/>
  <c r="B231" i="3" s="1"/>
  <c r="B232" i="3" s="1"/>
  <c r="B233" i="3" s="1"/>
  <c r="B234" i="3" s="1"/>
  <c r="B235" i="3" s="1"/>
  <c r="B236" i="3" s="1"/>
  <c r="B237" i="3" s="1"/>
  <c r="B238" i="3" s="1"/>
  <c r="B239" i="3" s="1"/>
  <c r="B240" i="3" s="1"/>
  <c r="B241" i="3" s="1"/>
  <c r="B242" i="3" s="1"/>
  <c r="B243" i="3" s="1"/>
  <c r="B244" i="3" s="1"/>
  <c r="B245" i="3" s="1"/>
  <c r="B246" i="3" s="1"/>
  <c r="B247" i="3" s="1"/>
  <c r="B248" i="3" s="1"/>
  <c r="B249" i="3" s="1"/>
  <c r="B250" i="3" s="1"/>
  <c r="B251" i="3" s="1"/>
  <c r="B252" i="3" s="1"/>
  <c r="B253" i="3" s="1"/>
  <c r="B254" i="3" s="1"/>
  <c r="B255" i="3" s="1"/>
  <c r="B256" i="3" s="1"/>
  <c r="B257" i="3" s="1"/>
  <c r="B258" i="3" s="1"/>
  <c r="B259" i="3" s="1"/>
  <c r="B260" i="3" s="1"/>
  <c r="B261" i="3" s="1"/>
  <c r="B262" i="3" s="1"/>
  <c r="B263" i="3" s="1"/>
  <c r="B264" i="3" s="1"/>
  <c r="B265" i="3" s="1"/>
  <c r="B266" i="3" s="1"/>
  <c r="B267" i="3" s="1"/>
  <c r="B268" i="3" s="1"/>
  <c r="B269" i="3" s="1"/>
  <c r="B270" i="3" s="1"/>
  <c r="B271" i="3" s="1"/>
  <c r="B272" i="3" s="1"/>
  <c r="B273" i="3" s="1"/>
  <c r="B274" i="3" s="1"/>
  <c r="B275" i="3" s="1"/>
  <c r="B276" i="3" s="1"/>
  <c r="B277" i="3" s="1"/>
  <c r="B278" i="3" s="1"/>
  <c r="B279" i="3" s="1"/>
  <c r="B280" i="3" s="1"/>
  <c r="B281" i="3" s="1"/>
  <c r="B282" i="3" s="1"/>
  <c r="B283" i="3" s="1"/>
  <c r="B284" i="3" s="1"/>
  <c r="B285" i="3" s="1"/>
  <c r="B286" i="3" s="1"/>
  <c r="B287" i="3" s="1"/>
  <c r="B288" i="3" s="1"/>
  <c r="B289" i="3" s="1"/>
  <c r="B290" i="3" s="1"/>
  <c r="B291" i="3" s="1"/>
  <c r="B292" i="3" s="1"/>
  <c r="B293" i="3" s="1"/>
  <c r="B294" i="3" s="1"/>
  <c r="B295" i="3" s="1"/>
  <c r="B296" i="3" s="1"/>
  <c r="B297" i="3" s="1"/>
  <c r="B298" i="3" s="1"/>
  <c r="B299" i="3" s="1"/>
  <c r="B300" i="3" s="1"/>
  <c r="B301" i="3" s="1"/>
  <c r="B302" i="3" s="1"/>
  <c r="B303" i="3" s="1"/>
  <c r="B304" i="3" s="1"/>
  <c r="B305" i="3" s="1"/>
  <c r="B306" i="3" s="1"/>
  <c r="B307" i="3" s="1"/>
  <c r="B308" i="3" s="1"/>
  <c r="B309" i="3" s="1"/>
  <c r="B310" i="3" s="1"/>
  <c r="B311" i="3" s="1"/>
  <c r="B312" i="3" s="1"/>
  <c r="B313" i="3" s="1"/>
  <c r="B314" i="3" s="1"/>
  <c r="B315" i="3" s="1"/>
  <c r="B316" i="3" s="1"/>
  <c r="B317" i="3" s="1"/>
  <c r="B318" i="3" s="1"/>
  <c r="J29" i="5" l="1"/>
  <c r="J27" i="5"/>
  <c r="K318" i="3" s="1"/>
  <c r="K219" i="3"/>
  <c r="K52" i="3"/>
  <c r="K196" i="3"/>
  <c r="K29" i="3"/>
  <c r="K173" i="3"/>
  <c r="K317" i="3"/>
  <c r="K138" i="3"/>
  <c r="K282" i="3"/>
  <c r="K310" i="3"/>
  <c r="K287" i="3"/>
  <c r="K218" i="3"/>
  <c r="K224" i="3"/>
  <c r="K104" i="3"/>
  <c r="K115" i="3"/>
  <c r="K165" i="3"/>
  <c r="K231" i="3"/>
  <c r="K64" i="3"/>
  <c r="K208" i="3"/>
  <c r="K185" i="3"/>
  <c r="K34" i="3"/>
  <c r="K178" i="3"/>
  <c r="K155" i="3"/>
  <c r="K299" i="3"/>
  <c r="K276" i="3"/>
  <c r="K109" i="3"/>
  <c r="K253" i="3"/>
  <c r="K86" i="3"/>
  <c r="K189" i="3"/>
  <c r="K152" i="3"/>
  <c r="K213" i="3"/>
  <c r="K99" i="3"/>
  <c r="K243" i="3"/>
  <c r="K53" i="3"/>
  <c r="K162" i="3"/>
  <c r="K306" i="3"/>
  <c r="K46" i="3"/>
  <c r="K190" i="3"/>
  <c r="K23" i="3"/>
  <c r="K167" i="3"/>
  <c r="K144" i="3"/>
  <c r="K288" i="3"/>
  <c r="K98" i="3"/>
  <c r="K242" i="3"/>
  <c r="K237" i="3"/>
  <c r="K200" i="3"/>
  <c r="K211" i="3"/>
  <c r="K261" i="3"/>
  <c r="K111" i="3"/>
  <c r="K255" i="3"/>
  <c r="K65" i="3"/>
  <c r="K209" i="3"/>
  <c r="K30" i="3"/>
  <c r="K174" i="3"/>
  <c r="K58" i="3"/>
  <c r="K35" i="3"/>
  <c r="K179" i="3"/>
  <c r="K12" i="3"/>
  <c r="K156" i="3"/>
  <c r="K133" i="3"/>
  <c r="K110" i="3"/>
  <c r="K254" i="3"/>
  <c r="K20" i="3"/>
  <c r="K283" i="3"/>
  <c r="K285" i="3"/>
  <c r="K248" i="3"/>
  <c r="K309" i="3"/>
  <c r="K123" i="3"/>
  <c r="K100" i="3"/>
  <c r="K244" i="3"/>
  <c r="K221" i="3"/>
  <c r="K42" i="3"/>
  <c r="K186" i="3"/>
  <c r="K7" i="3"/>
  <c r="K70" i="3"/>
  <c r="K214" i="3"/>
  <c r="K47" i="3"/>
  <c r="K191" i="3"/>
  <c r="K168" i="3"/>
  <c r="K312" i="3"/>
  <c r="K145" i="3"/>
  <c r="K122" i="3"/>
  <c r="K266" i="3"/>
  <c r="K81" i="3"/>
  <c r="K32" i="3"/>
  <c r="K15" i="3"/>
  <c r="K296" i="3"/>
  <c r="K68" i="3"/>
  <c r="J5" i="3"/>
  <c r="J104" i="3"/>
  <c r="J133" i="3"/>
  <c r="J277" i="3"/>
  <c r="J306" i="3"/>
  <c r="K135" i="3"/>
  <c r="K279" i="3"/>
  <c r="K112" i="3"/>
  <c r="K256" i="3"/>
  <c r="K89" i="3"/>
  <c r="K233" i="3"/>
  <c r="K198" i="3"/>
  <c r="K8" i="3"/>
  <c r="K82" i="3"/>
  <c r="K226" i="3"/>
  <c r="K59" i="3"/>
  <c r="K203" i="3"/>
  <c r="K36" i="3"/>
  <c r="K180" i="3"/>
  <c r="K13" i="3"/>
  <c r="K157" i="3"/>
  <c r="K301" i="3"/>
  <c r="K278" i="3"/>
  <c r="K129" i="3"/>
  <c r="K92" i="3"/>
  <c r="K44" i="3"/>
  <c r="K249" i="3"/>
  <c r="K116" i="3"/>
  <c r="K127" i="3"/>
  <c r="J238" i="3"/>
  <c r="J59" i="3"/>
  <c r="J220" i="3"/>
  <c r="J53" i="3"/>
  <c r="K147" i="3"/>
  <c r="K291" i="3"/>
  <c r="K124" i="3"/>
  <c r="K268" i="3"/>
  <c r="K101" i="3"/>
  <c r="K245" i="3"/>
  <c r="K66" i="3"/>
  <c r="K210" i="3"/>
  <c r="K9" i="3"/>
  <c r="K94" i="3"/>
  <c r="K238" i="3"/>
  <c r="K71" i="3"/>
  <c r="K215" i="3"/>
  <c r="K48" i="3"/>
  <c r="K192" i="3"/>
  <c r="K25" i="3"/>
  <c r="K169" i="3"/>
  <c r="K313" i="3"/>
  <c r="K146" i="3"/>
  <c r="K290" i="3"/>
  <c r="K177" i="3"/>
  <c r="K140" i="3"/>
  <c r="K103" i="3"/>
  <c r="K56" i="3"/>
  <c r="K164" i="3"/>
  <c r="K175" i="3"/>
  <c r="J272" i="3"/>
  <c r="J57" i="3"/>
  <c r="J134" i="3"/>
  <c r="J278" i="3"/>
  <c r="P7" i="5"/>
  <c r="P9" i="5"/>
  <c r="J19" i="3" s="1"/>
  <c r="K159" i="3"/>
  <c r="K303" i="3"/>
  <c r="K136" i="3"/>
  <c r="K280" i="3"/>
  <c r="K113" i="3"/>
  <c r="K257" i="3"/>
  <c r="K78" i="3"/>
  <c r="K222" i="3"/>
  <c r="K21" i="3"/>
  <c r="K106" i="3"/>
  <c r="K250" i="3"/>
  <c r="K83" i="3"/>
  <c r="K227" i="3"/>
  <c r="K60" i="3"/>
  <c r="K204" i="3"/>
  <c r="K37" i="3"/>
  <c r="K181" i="3"/>
  <c r="K14" i="3"/>
  <c r="K158" i="3"/>
  <c r="K302" i="3"/>
  <c r="K225" i="3"/>
  <c r="K188" i="3"/>
  <c r="K151" i="3"/>
  <c r="K105" i="3"/>
  <c r="K212" i="3"/>
  <c r="K223" i="3"/>
  <c r="J118" i="3"/>
  <c r="J262" i="3"/>
  <c r="J83" i="3"/>
  <c r="J60" i="3"/>
  <c r="J100" i="3"/>
  <c r="J244" i="3"/>
  <c r="J77" i="3"/>
  <c r="J221" i="3"/>
  <c r="K27" i="3"/>
  <c r="K171" i="3"/>
  <c r="K315" i="3"/>
  <c r="K148" i="3"/>
  <c r="K292" i="3"/>
  <c r="K125" i="3"/>
  <c r="K269" i="3"/>
  <c r="K90" i="3"/>
  <c r="K234" i="3"/>
  <c r="K33" i="3"/>
  <c r="K118" i="3"/>
  <c r="K262" i="3"/>
  <c r="K95" i="3"/>
  <c r="K239" i="3"/>
  <c r="K72" i="3"/>
  <c r="K216" i="3"/>
  <c r="K49" i="3"/>
  <c r="K193" i="3"/>
  <c r="K26" i="3"/>
  <c r="K170" i="3"/>
  <c r="K314" i="3"/>
  <c r="K273" i="3"/>
  <c r="K236" i="3"/>
  <c r="K199" i="3"/>
  <c r="K153" i="3"/>
  <c r="K260" i="3"/>
  <c r="K271" i="3"/>
  <c r="J9" i="3"/>
  <c r="J152" i="3"/>
  <c r="J296" i="3"/>
  <c r="J81" i="3"/>
  <c r="J225" i="3"/>
  <c r="J181" i="3"/>
  <c r="J14" i="3"/>
  <c r="J158" i="3"/>
  <c r="J302" i="3"/>
  <c r="J135" i="3"/>
  <c r="J233" i="3"/>
  <c r="K39" i="3"/>
  <c r="K183" i="3"/>
  <c r="K16" i="3"/>
  <c r="K160" i="3"/>
  <c r="K304" i="3"/>
  <c r="K137" i="3"/>
  <c r="K281" i="3"/>
  <c r="K102" i="3"/>
  <c r="K246" i="3"/>
  <c r="K45" i="3"/>
  <c r="K130" i="3"/>
  <c r="K274" i="3"/>
  <c r="K107" i="3"/>
  <c r="K251" i="3"/>
  <c r="K84" i="3"/>
  <c r="K228" i="3"/>
  <c r="K61" i="3"/>
  <c r="K205" i="3"/>
  <c r="K38" i="3"/>
  <c r="K182" i="3"/>
  <c r="K80" i="3"/>
  <c r="K307" i="3"/>
  <c r="K284" i="3"/>
  <c r="K247" i="3"/>
  <c r="K201" i="3"/>
  <c r="K308" i="3"/>
  <c r="K5" i="3"/>
  <c r="J91" i="3"/>
  <c r="J235" i="3"/>
  <c r="J237" i="3"/>
  <c r="J142" i="3"/>
  <c r="J286" i="3"/>
  <c r="J143" i="3"/>
  <c r="J84" i="3"/>
  <c r="J228" i="3"/>
  <c r="J49" i="3"/>
  <c r="J147" i="3"/>
  <c r="J124" i="3"/>
  <c r="J268" i="3"/>
  <c r="J101" i="3"/>
  <c r="J257" i="3"/>
  <c r="J150" i="3"/>
  <c r="J317" i="3"/>
  <c r="K51" i="3"/>
  <c r="K195" i="3"/>
  <c r="K28" i="3"/>
  <c r="K172" i="3"/>
  <c r="K316" i="3"/>
  <c r="K149" i="3"/>
  <c r="K293" i="3"/>
  <c r="K114" i="3"/>
  <c r="K258" i="3"/>
  <c r="K57" i="3"/>
  <c r="K142" i="3"/>
  <c r="K286" i="3"/>
  <c r="K119" i="3"/>
  <c r="K263" i="3"/>
  <c r="K96" i="3"/>
  <c r="K240" i="3"/>
  <c r="K73" i="3"/>
  <c r="K217" i="3"/>
  <c r="K50" i="3"/>
  <c r="K194" i="3"/>
  <c r="K128" i="3"/>
  <c r="K31" i="3"/>
  <c r="K43" i="3"/>
  <c r="K295" i="3"/>
  <c r="K297" i="3"/>
  <c r="K69" i="3"/>
  <c r="K19" i="3"/>
  <c r="J247" i="3"/>
  <c r="J32" i="3"/>
  <c r="J176" i="3"/>
  <c r="J6" i="3"/>
  <c r="J105" i="3"/>
  <c r="J249" i="3"/>
  <c r="J10" i="3"/>
  <c r="J154" i="3"/>
  <c r="J61" i="3"/>
  <c r="J205" i="3"/>
  <c r="J38" i="3"/>
  <c r="J182" i="3"/>
  <c r="J15" i="3"/>
  <c r="J159" i="3"/>
  <c r="J303" i="3"/>
  <c r="J136" i="3"/>
  <c r="J245" i="3"/>
  <c r="K63" i="3"/>
  <c r="K207" i="3"/>
  <c r="K40" i="3"/>
  <c r="K184" i="3"/>
  <c r="K17" i="3"/>
  <c r="K161" i="3"/>
  <c r="K305" i="3"/>
  <c r="K126" i="3"/>
  <c r="K270" i="3"/>
  <c r="K10" i="3"/>
  <c r="K154" i="3"/>
  <c r="K298" i="3"/>
  <c r="K131" i="3"/>
  <c r="K275" i="3"/>
  <c r="K108" i="3"/>
  <c r="K252" i="3"/>
  <c r="K85" i="3"/>
  <c r="K229" i="3"/>
  <c r="K62" i="3"/>
  <c r="K206" i="3"/>
  <c r="K176" i="3"/>
  <c r="K91" i="3"/>
  <c r="K93" i="3"/>
  <c r="K55" i="3"/>
  <c r="K67" i="3"/>
  <c r="K117" i="3"/>
  <c r="J34" i="5"/>
  <c r="G76" i="3"/>
  <c r="G220" i="3"/>
  <c r="G53" i="3"/>
  <c r="G186" i="3"/>
  <c r="J40" i="5"/>
  <c r="J41" i="5" s="1"/>
  <c r="J45" i="5" s="1"/>
  <c r="G42" i="3"/>
  <c r="G197" i="3"/>
  <c r="G30" i="3"/>
  <c r="G174" i="3"/>
  <c r="G318" i="3"/>
  <c r="G112" i="3"/>
  <c r="G245" i="3"/>
  <c r="G113" i="3"/>
  <c r="G101" i="3"/>
  <c r="G280" i="3"/>
  <c r="G256" i="3"/>
  <c r="G124" i="3"/>
  <c r="G136" i="3"/>
  <c r="G89" i="3"/>
  <c r="G268" i="3"/>
  <c r="G90" i="3"/>
  <c r="G233" i="3"/>
  <c r="G257" i="3"/>
  <c r="G139" i="3"/>
  <c r="G283" i="3"/>
  <c r="G104" i="3"/>
  <c r="G248" i="3"/>
  <c r="G69" i="3"/>
  <c r="G213" i="3"/>
  <c r="G34" i="3"/>
  <c r="G178" i="3"/>
  <c r="G4" i="3"/>
  <c r="G143" i="3"/>
  <c r="G287" i="3"/>
  <c r="G120" i="3"/>
  <c r="G264" i="3"/>
  <c r="G85" i="3"/>
  <c r="G229" i="3"/>
  <c r="G62" i="3"/>
  <c r="G206" i="3"/>
  <c r="G39" i="3"/>
  <c r="G183" i="3"/>
  <c r="G295" i="3"/>
  <c r="G116" i="3"/>
  <c r="G260" i="3"/>
  <c r="G81" i="3"/>
  <c r="G225" i="3"/>
  <c r="G46" i="3"/>
  <c r="G190" i="3"/>
  <c r="G11" i="3"/>
  <c r="G155" i="3"/>
  <c r="G299" i="3"/>
  <c r="G132" i="3"/>
  <c r="G276" i="3"/>
  <c r="G97" i="3"/>
  <c r="G241" i="3"/>
  <c r="G74" i="3"/>
  <c r="G218" i="3"/>
  <c r="G51" i="3"/>
  <c r="G195" i="3"/>
  <c r="G151" i="3"/>
  <c r="G100" i="3"/>
  <c r="G244" i="3"/>
  <c r="G77" i="3"/>
  <c r="G221" i="3"/>
  <c r="G54" i="3"/>
  <c r="G198" i="3"/>
  <c r="G19" i="3"/>
  <c r="G163" i="3"/>
  <c r="G307" i="3"/>
  <c r="G128" i="3"/>
  <c r="G272" i="3"/>
  <c r="G93" i="3"/>
  <c r="G237" i="3"/>
  <c r="G58" i="3"/>
  <c r="G202" i="3"/>
  <c r="G23" i="3"/>
  <c r="G167" i="3"/>
  <c r="G311" i="3"/>
  <c r="G144" i="3"/>
  <c r="G288" i="3"/>
  <c r="G109" i="3"/>
  <c r="G253" i="3"/>
  <c r="G86" i="3"/>
  <c r="G230" i="3"/>
  <c r="G63" i="3"/>
  <c r="G207" i="3"/>
  <c r="G66" i="3"/>
  <c r="G210" i="3"/>
  <c r="G31" i="3"/>
  <c r="G175" i="3"/>
  <c r="G5" i="3"/>
  <c r="G140" i="3"/>
  <c r="G284" i="3"/>
  <c r="G105" i="3"/>
  <c r="G249" i="3"/>
  <c r="G70" i="3"/>
  <c r="G214" i="3"/>
  <c r="G35" i="3"/>
  <c r="G179" i="3"/>
  <c r="G12" i="3"/>
  <c r="G156" i="3"/>
  <c r="G300" i="3"/>
  <c r="G121" i="3"/>
  <c r="G265" i="3"/>
  <c r="G98" i="3"/>
  <c r="G242" i="3"/>
  <c r="G75" i="3"/>
  <c r="G219" i="3"/>
  <c r="G78" i="3"/>
  <c r="G222" i="3"/>
  <c r="G43" i="3"/>
  <c r="G187" i="3"/>
  <c r="G8" i="3"/>
  <c r="G152" i="3"/>
  <c r="G296" i="3"/>
  <c r="G117" i="3"/>
  <c r="G261" i="3"/>
  <c r="G82" i="3"/>
  <c r="G226" i="3"/>
  <c r="G47" i="3"/>
  <c r="G191" i="3"/>
  <c r="G24" i="3"/>
  <c r="G168" i="3"/>
  <c r="G312" i="3"/>
  <c r="G133" i="3"/>
  <c r="G277" i="3"/>
  <c r="G110" i="3"/>
  <c r="G254" i="3"/>
  <c r="G87" i="3"/>
  <c r="G231" i="3"/>
  <c r="G234" i="3"/>
  <c r="G55" i="3"/>
  <c r="G199" i="3"/>
  <c r="G20" i="3"/>
  <c r="G164" i="3"/>
  <c r="G308" i="3"/>
  <c r="G129" i="3"/>
  <c r="G273" i="3"/>
  <c r="G94" i="3"/>
  <c r="G238" i="3"/>
  <c r="G59" i="3"/>
  <c r="G203" i="3"/>
  <c r="G36" i="3"/>
  <c r="G180" i="3"/>
  <c r="G145" i="3"/>
  <c r="G289" i="3"/>
  <c r="G122" i="3"/>
  <c r="G266" i="3"/>
  <c r="G99" i="3"/>
  <c r="G243" i="3"/>
  <c r="G125" i="3"/>
  <c r="G211" i="3"/>
  <c r="G106" i="3"/>
  <c r="G48" i="3"/>
  <c r="G157" i="3"/>
  <c r="G301" i="3"/>
  <c r="G134" i="3"/>
  <c r="G278" i="3"/>
  <c r="G111" i="3"/>
  <c r="G255" i="3"/>
  <c r="G148" i="3"/>
  <c r="G32" i="3"/>
  <c r="G13" i="3"/>
  <c r="G114" i="3"/>
  <c r="G44" i="3"/>
  <c r="G297" i="3"/>
  <c r="G118" i="3"/>
  <c r="G262" i="3"/>
  <c r="G83" i="3"/>
  <c r="G227" i="3"/>
  <c r="G60" i="3"/>
  <c r="G204" i="3"/>
  <c r="G25" i="3"/>
  <c r="G169" i="3"/>
  <c r="G313" i="3"/>
  <c r="G146" i="3"/>
  <c r="G290" i="3"/>
  <c r="G123" i="3"/>
  <c r="G267" i="3"/>
  <c r="G246" i="3"/>
  <c r="G141" i="3"/>
  <c r="G71" i="3"/>
  <c r="G16" i="3"/>
  <c r="G137" i="3"/>
  <c r="G223" i="3"/>
  <c r="G172" i="3"/>
  <c r="G270" i="3"/>
  <c r="G200" i="3"/>
  <c r="G21" i="3"/>
  <c r="G165" i="3"/>
  <c r="G309" i="3"/>
  <c r="G130" i="3"/>
  <c r="G274" i="3"/>
  <c r="G95" i="3"/>
  <c r="G239" i="3"/>
  <c r="G72" i="3"/>
  <c r="G216" i="3"/>
  <c r="G37" i="3"/>
  <c r="G181" i="3"/>
  <c r="G14" i="3"/>
  <c r="G158" i="3"/>
  <c r="G302" i="3"/>
  <c r="G135" i="3"/>
  <c r="G279" i="3"/>
  <c r="G292" i="3"/>
  <c r="G67" i="3"/>
  <c r="G285" i="3"/>
  <c r="G250" i="3"/>
  <c r="G160" i="3"/>
  <c r="G258" i="3"/>
  <c r="G153" i="3"/>
  <c r="G149" i="3"/>
  <c r="G91" i="3"/>
  <c r="G184" i="3"/>
  <c r="G17" i="3"/>
  <c r="G161" i="3"/>
  <c r="G305" i="3"/>
  <c r="G138" i="3"/>
  <c r="G282" i="3"/>
  <c r="G103" i="3"/>
  <c r="G247" i="3"/>
  <c r="G68" i="3"/>
  <c r="G212" i="3"/>
  <c r="G33" i="3"/>
  <c r="G177" i="3"/>
  <c r="G7" i="3"/>
  <c r="G142" i="3"/>
  <c r="G286" i="3"/>
  <c r="G107" i="3"/>
  <c r="G251" i="3"/>
  <c r="G84" i="3"/>
  <c r="G228" i="3"/>
  <c r="G49" i="3"/>
  <c r="G193" i="3"/>
  <c r="G26" i="3"/>
  <c r="G170" i="3"/>
  <c r="G314" i="3"/>
  <c r="G147" i="3"/>
  <c r="G291" i="3"/>
  <c r="G102" i="3"/>
  <c r="G6" i="3"/>
  <c r="G215" i="3"/>
  <c r="G304" i="3"/>
  <c r="G79" i="3"/>
  <c r="G9" i="3"/>
  <c r="G316" i="3"/>
  <c r="G126" i="3"/>
  <c r="G56" i="3"/>
  <c r="G29" i="3"/>
  <c r="G317" i="3"/>
  <c r="G150" i="3"/>
  <c r="G294" i="3"/>
  <c r="G115" i="3"/>
  <c r="G259" i="3"/>
  <c r="G80" i="3"/>
  <c r="G224" i="3"/>
  <c r="G45" i="3"/>
  <c r="G189" i="3"/>
  <c r="G10" i="3"/>
  <c r="G154" i="3"/>
  <c r="G298" i="3"/>
  <c r="G119" i="3"/>
  <c r="G263" i="3"/>
  <c r="G96" i="3"/>
  <c r="G240" i="3"/>
  <c r="G61" i="3"/>
  <c r="G205" i="3"/>
  <c r="G38" i="3"/>
  <c r="G182" i="3"/>
  <c r="G15" i="3"/>
  <c r="G159" i="3"/>
  <c r="G303" i="3"/>
  <c r="G269" i="3"/>
  <c r="G176" i="3"/>
  <c r="G192" i="3"/>
  <c r="G281" i="3"/>
  <c r="G188" i="3"/>
  <c r="G28" i="3"/>
  <c r="G293" i="3"/>
  <c r="G235" i="3"/>
  <c r="G40" i="3"/>
  <c r="G52" i="3"/>
  <c r="G196" i="3"/>
  <c r="G173" i="3"/>
  <c r="G64" i="3"/>
  <c r="G208" i="3"/>
  <c r="G41" i="3"/>
  <c r="G185" i="3"/>
  <c r="G18" i="3"/>
  <c r="G162" i="3"/>
  <c r="G306" i="3"/>
  <c r="G127" i="3"/>
  <c r="G271" i="3"/>
  <c r="G92" i="3"/>
  <c r="G236" i="3"/>
  <c r="G57" i="3"/>
  <c r="G201" i="3"/>
  <c r="G22" i="3"/>
  <c r="G166" i="3"/>
  <c r="G310" i="3"/>
  <c r="G131" i="3"/>
  <c r="G275" i="3"/>
  <c r="G108" i="3"/>
  <c r="G252" i="3"/>
  <c r="G73" i="3"/>
  <c r="G217" i="3"/>
  <c r="G50" i="3"/>
  <c r="G194" i="3"/>
  <c r="G27" i="3"/>
  <c r="G171" i="3"/>
  <c r="G315" i="3"/>
  <c r="C6" i="3"/>
  <c r="K259" i="3" l="1"/>
  <c r="K202" i="3"/>
  <c r="K235" i="3"/>
  <c r="K220" i="3"/>
  <c r="K11" i="3"/>
  <c r="K74" i="3"/>
  <c r="K241" i="3"/>
  <c r="L241" i="3" s="1"/>
  <c r="K264" i="3"/>
  <c r="K289" i="3"/>
  <c r="L289" i="3" s="1"/>
  <c r="K77" i="3"/>
  <c r="L77" i="3" s="1"/>
  <c r="K277" i="3"/>
  <c r="M277" i="3" s="1"/>
  <c r="K88" i="3"/>
  <c r="L88" i="3" s="1"/>
  <c r="K311" i="3"/>
  <c r="L311" i="3" s="1"/>
  <c r="K163" i="3"/>
  <c r="K6" i="3"/>
  <c r="M6" i="3" s="1"/>
  <c r="K97" i="3"/>
  <c r="L97" i="3" s="1"/>
  <c r="K187" i="3"/>
  <c r="L187" i="3" s="1"/>
  <c r="K41" i="3"/>
  <c r="L41" i="3" s="1"/>
  <c r="K4" i="3"/>
  <c r="M318" i="3"/>
  <c r="K120" i="3"/>
  <c r="L120" i="3" s="1"/>
  <c r="K75" i="3"/>
  <c r="M75" i="3" s="1"/>
  <c r="K121" i="3"/>
  <c r="L121" i="3" s="1"/>
  <c r="K76" i="3"/>
  <c r="M76" i="3" s="1"/>
  <c r="K132" i="3"/>
  <c r="L132" i="3" s="1"/>
  <c r="K87" i="3"/>
  <c r="L87" i="3" s="1"/>
  <c r="K143" i="3"/>
  <c r="L143" i="3" s="1"/>
  <c r="L258" i="3"/>
  <c r="M258" i="3"/>
  <c r="L56" i="3"/>
  <c r="M56" i="3"/>
  <c r="L71" i="3"/>
  <c r="M71" i="3"/>
  <c r="L301" i="3"/>
  <c r="M301" i="3"/>
  <c r="L233" i="3"/>
  <c r="M233" i="3"/>
  <c r="L68" i="3"/>
  <c r="M68" i="3"/>
  <c r="L191" i="3"/>
  <c r="M191" i="3"/>
  <c r="L123" i="3"/>
  <c r="M123" i="3"/>
  <c r="L156" i="3"/>
  <c r="M156" i="3"/>
  <c r="L53" i="3"/>
  <c r="M53" i="3"/>
  <c r="L86" i="3"/>
  <c r="M86" i="3"/>
  <c r="L6" i="3"/>
  <c r="L224" i="3"/>
  <c r="M224" i="3"/>
  <c r="L282" i="3"/>
  <c r="M282" i="3"/>
  <c r="L49" i="3"/>
  <c r="M49" i="3"/>
  <c r="L47" i="3"/>
  <c r="M47" i="3"/>
  <c r="L309" i="3"/>
  <c r="M309" i="3"/>
  <c r="L12" i="3"/>
  <c r="M12" i="3"/>
  <c r="L255" i="3"/>
  <c r="M255" i="3"/>
  <c r="L288" i="3"/>
  <c r="M288" i="3"/>
  <c r="L220" i="3"/>
  <c r="M220" i="3"/>
  <c r="L253" i="3"/>
  <c r="M253" i="3"/>
  <c r="L185" i="3"/>
  <c r="M185" i="3"/>
  <c r="L218" i="3"/>
  <c r="M218" i="3"/>
  <c r="L138" i="3"/>
  <c r="M138" i="3"/>
  <c r="L63" i="3"/>
  <c r="M63" i="3"/>
  <c r="L55" i="3"/>
  <c r="M55" i="3"/>
  <c r="L89" i="3"/>
  <c r="M89" i="3"/>
  <c r="L154" i="3"/>
  <c r="M154" i="3"/>
  <c r="L223" i="3"/>
  <c r="M223" i="3"/>
  <c r="L60" i="3"/>
  <c r="M60" i="3"/>
  <c r="L303" i="3"/>
  <c r="M303" i="3"/>
  <c r="L140" i="3"/>
  <c r="M140" i="3"/>
  <c r="L94" i="3"/>
  <c r="M94" i="3"/>
  <c r="L13" i="3"/>
  <c r="M13" i="3"/>
  <c r="L256" i="3"/>
  <c r="M256" i="3"/>
  <c r="L15" i="3"/>
  <c r="M15" i="3"/>
  <c r="L214" i="3"/>
  <c r="M214" i="3"/>
  <c r="L259" i="3"/>
  <c r="M259" i="3"/>
  <c r="L179" i="3"/>
  <c r="M179" i="3"/>
  <c r="L111" i="3"/>
  <c r="M111" i="3"/>
  <c r="L144" i="3"/>
  <c r="M144" i="3"/>
  <c r="L109" i="3"/>
  <c r="M109" i="3"/>
  <c r="L74" i="3"/>
  <c r="M74" i="3"/>
  <c r="L317" i="3"/>
  <c r="M317" i="3"/>
  <c r="L131" i="3"/>
  <c r="M131" i="3"/>
  <c r="L296" i="3"/>
  <c r="M296" i="3"/>
  <c r="L39" i="3"/>
  <c r="M39" i="3"/>
  <c r="L9" i="3"/>
  <c r="M9" i="3"/>
  <c r="L180" i="3"/>
  <c r="M180" i="3"/>
  <c r="L112" i="3"/>
  <c r="M112" i="3"/>
  <c r="L32" i="3"/>
  <c r="M32" i="3"/>
  <c r="L70" i="3"/>
  <c r="M70" i="3"/>
  <c r="L248" i="3"/>
  <c r="M248" i="3"/>
  <c r="L35" i="3"/>
  <c r="M35" i="3"/>
  <c r="L261" i="3"/>
  <c r="M261" i="3"/>
  <c r="L243" i="3"/>
  <c r="M243" i="3"/>
  <c r="L276" i="3"/>
  <c r="M276" i="3"/>
  <c r="L208" i="3"/>
  <c r="M208" i="3"/>
  <c r="M241" i="3"/>
  <c r="L173" i="3"/>
  <c r="M173" i="3"/>
  <c r="L128" i="3"/>
  <c r="M128" i="3"/>
  <c r="L157" i="3"/>
  <c r="M157" i="3"/>
  <c r="L93" i="3"/>
  <c r="M93" i="3"/>
  <c r="L107" i="3"/>
  <c r="M107" i="3"/>
  <c r="L176" i="3"/>
  <c r="M176" i="3"/>
  <c r="L270" i="3"/>
  <c r="M270" i="3"/>
  <c r="L73" i="3"/>
  <c r="M73" i="3"/>
  <c r="L316" i="3"/>
  <c r="M316" i="3"/>
  <c r="L247" i="3"/>
  <c r="M247" i="3"/>
  <c r="L274" i="3"/>
  <c r="M274" i="3"/>
  <c r="L260" i="3"/>
  <c r="M260" i="3"/>
  <c r="L239" i="3"/>
  <c r="M239" i="3"/>
  <c r="L171" i="3"/>
  <c r="M171" i="3"/>
  <c r="L105" i="3"/>
  <c r="M105" i="3"/>
  <c r="L83" i="3"/>
  <c r="M83" i="3"/>
  <c r="L290" i="3"/>
  <c r="M290" i="3"/>
  <c r="L210" i="3"/>
  <c r="M210" i="3"/>
  <c r="L127" i="3"/>
  <c r="M127" i="3"/>
  <c r="L36" i="3"/>
  <c r="M36" i="3"/>
  <c r="L279" i="3"/>
  <c r="M279" i="3"/>
  <c r="L81" i="3"/>
  <c r="M81" i="3"/>
  <c r="L7" i="3"/>
  <c r="M7" i="3"/>
  <c r="L285" i="3"/>
  <c r="M285" i="3"/>
  <c r="L202" i="3"/>
  <c r="M202" i="3"/>
  <c r="L211" i="3"/>
  <c r="M211" i="3"/>
  <c r="L167" i="3"/>
  <c r="M167" i="3"/>
  <c r="L99" i="3"/>
  <c r="M99" i="3"/>
  <c r="L64" i="3"/>
  <c r="M64" i="3"/>
  <c r="L29" i="3"/>
  <c r="M29" i="3"/>
  <c r="L193" i="3"/>
  <c r="M193" i="3"/>
  <c r="L5" i="3"/>
  <c r="M5" i="3"/>
  <c r="L292" i="3"/>
  <c r="M292" i="3"/>
  <c r="L308" i="3"/>
  <c r="M308" i="3"/>
  <c r="L149" i="3"/>
  <c r="M149" i="3"/>
  <c r="L227" i="3"/>
  <c r="M227" i="3"/>
  <c r="L206" i="3"/>
  <c r="M206" i="3"/>
  <c r="L126" i="3"/>
  <c r="M126" i="3"/>
  <c r="L240" i="3"/>
  <c r="M240" i="3"/>
  <c r="L172" i="3"/>
  <c r="M172" i="3"/>
  <c r="L284" i="3"/>
  <c r="M284" i="3"/>
  <c r="L130" i="3"/>
  <c r="M130" i="3"/>
  <c r="L153" i="3"/>
  <c r="M153" i="3"/>
  <c r="L95" i="3"/>
  <c r="M95" i="3"/>
  <c r="L27" i="3"/>
  <c r="M27" i="3"/>
  <c r="L151" i="3"/>
  <c r="M151" i="3"/>
  <c r="L250" i="3"/>
  <c r="M250" i="3"/>
  <c r="L146" i="3"/>
  <c r="M146" i="3"/>
  <c r="L66" i="3"/>
  <c r="M66" i="3"/>
  <c r="L116" i="3"/>
  <c r="M116" i="3"/>
  <c r="L203" i="3"/>
  <c r="M203" i="3"/>
  <c r="L135" i="3"/>
  <c r="M135" i="3"/>
  <c r="L266" i="3"/>
  <c r="M266" i="3"/>
  <c r="L186" i="3"/>
  <c r="M186" i="3"/>
  <c r="L283" i="3"/>
  <c r="M283" i="3"/>
  <c r="L58" i="3"/>
  <c r="M58" i="3"/>
  <c r="L200" i="3"/>
  <c r="M200" i="3"/>
  <c r="L23" i="3"/>
  <c r="M23" i="3"/>
  <c r="L213" i="3"/>
  <c r="M213" i="3"/>
  <c r="L299" i="3"/>
  <c r="M299" i="3"/>
  <c r="L231" i="3"/>
  <c r="M231" i="3"/>
  <c r="L264" i="3"/>
  <c r="M264" i="3"/>
  <c r="L196" i="3"/>
  <c r="M196" i="3"/>
  <c r="L160" i="3"/>
  <c r="M160" i="3"/>
  <c r="L114" i="3"/>
  <c r="M114" i="3"/>
  <c r="L238" i="3"/>
  <c r="M238" i="3"/>
  <c r="L50" i="3"/>
  <c r="M50" i="3"/>
  <c r="L217" i="3"/>
  <c r="M217" i="3"/>
  <c r="L315" i="3"/>
  <c r="M315" i="3"/>
  <c r="L62" i="3"/>
  <c r="M62" i="3"/>
  <c r="L305" i="3"/>
  <c r="M305" i="3"/>
  <c r="L19" i="3"/>
  <c r="M19" i="3"/>
  <c r="L96" i="3"/>
  <c r="M96" i="3"/>
  <c r="L28" i="3"/>
  <c r="M28" i="3"/>
  <c r="L307" i="3"/>
  <c r="M307" i="3"/>
  <c r="L45" i="3"/>
  <c r="M45" i="3"/>
  <c r="L199" i="3"/>
  <c r="M199" i="3"/>
  <c r="L262" i="3"/>
  <c r="M262" i="3"/>
  <c r="L188" i="3"/>
  <c r="M188" i="3"/>
  <c r="L106" i="3"/>
  <c r="M106" i="3"/>
  <c r="L313" i="3"/>
  <c r="M313" i="3"/>
  <c r="L245" i="3"/>
  <c r="M245" i="3"/>
  <c r="L249" i="3"/>
  <c r="M249" i="3"/>
  <c r="L59" i="3"/>
  <c r="M59" i="3"/>
  <c r="L122" i="3"/>
  <c r="M122" i="3"/>
  <c r="L42" i="3"/>
  <c r="M42" i="3"/>
  <c r="L20" i="3"/>
  <c r="M20" i="3"/>
  <c r="L318" i="3"/>
  <c r="L237" i="3"/>
  <c r="M237" i="3"/>
  <c r="L190" i="3"/>
  <c r="M190" i="3"/>
  <c r="L163" i="3"/>
  <c r="M163" i="3"/>
  <c r="L155" i="3"/>
  <c r="M155" i="3"/>
  <c r="L52" i="3"/>
  <c r="M52" i="3"/>
  <c r="L125" i="3"/>
  <c r="M125" i="3"/>
  <c r="L136" i="3"/>
  <c r="M136" i="3"/>
  <c r="L293" i="3"/>
  <c r="M293" i="3"/>
  <c r="L91" i="3"/>
  <c r="M91" i="3"/>
  <c r="L177" i="3"/>
  <c r="M177" i="3"/>
  <c r="L161" i="3"/>
  <c r="M161" i="3"/>
  <c r="L69" i="3"/>
  <c r="M69" i="3"/>
  <c r="L263" i="3"/>
  <c r="M263" i="3"/>
  <c r="L195" i="3"/>
  <c r="M195" i="3"/>
  <c r="L80" i="3"/>
  <c r="M80" i="3"/>
  <c r="L246" i="3"/>
  <c r="M246" i="3"/>
  <c r="L236" i="3"/>
  <c r="M236" i="3"/>
  <c r="L118" i="3"/>
  <c r="M118" i="3"/>
  <c r="L225" i="3"/>
  <c r="M225" i="3"/>
  <c r="L21" i="3"/>
  <c r="M21" i="3"/>
  <c r="L169" i="3"/>
  <c r="M169" i="3"/>
  <c r="L101" i="3"/>
  <c r="M101" i="3"/>
  <c r="L44" i="3"/>
  <c r="M44" i="3"/>
  <c r="L226" i="3"/>
  <c r="M226" i="3"/>
  <c r="L221" i="3"/>
  <c r="M221" i="3"/>
  <c r="L254" i="3"/>
  <c r="M254" i="3"/>
  <c r="L174" i="3"/>
  <c r="M174" i="3"/>
  <c r="L235" i="3"/>
  <c r="M235" i="3"/>
  <c r="L46" i="3"/>
  <c r="M46" i="3"/>
  <c r="L152" i="3"/>
  <c r="M152" i="3"/>
  <c r="L11" i="3"/>
  <c r="M11" i="3"/>
  <c r="L165" i="3"/>
  <c r="M165" i="3"/>
  <c r="L287" i="3"/>
  <c r="M287" i="3"/>
  <c r="L219" i="3"/>
  <c r="M219" i="3"/>
  <c r="L228" i="3"/>
  <c r="M228" i="3"/>
  <c r="L194" i="3"/>
  <c r="M194" i="3"/>
  <c r="L204" i="3"/>
  <c r="M204" i="3"/>
  <c r="L183" i="3"/>
  <c r="M183" i="3"/>
  <c r="L159" i="3"/>
  <c r="M159" i="3"/>
  <c r="L229" i="3"/>
  <c r="M229" i="3"/>
  <c r="L85" i="3"/>
  <c r="M85" i="3"/>
  <c r="L17" i="3"/>
  <c r="M17" i="3"/>
  <c r="L297" i="3"/>
  <c r="M297" i="3"/>
  <c r="L119" i="3"/>
  <c r="M119" i="3"/>
  <c r="L51" i="3"/>
  <c r="M51" i="3"/>
  <c r="L182" i="3"/>
  <c r="M182" i="3"/>
  <c r="L102" i="3"/>
  <c r="M102" i="3"/>
  <c r="L273" i="3"/>
  <c r="M273" i="3"/>
  <c r="L33" i="3"/>
  <c r="M33" i="3"/>
  <c r="L302" i="3"/>
  <c r="M302" i="3"/>
  <c r="L222" i="3"/>
  <c r="M222" i="3"/>
  <c r="L25" i="3"/>
  <c r="M25" i="3"/>
  <c r="L268" i="3"/>
  <c r="M268" i="3"/>
  <c r="L92" i="3"/>
  <c r="M92" i="3"/>
  <c r="L82" i="3"/>
  <c r="M82" i="3"/>
  <c r="L145" i="3"/>
  <c r="M145" i="3"/>
  <c r="L110" i="3"/>
  <c r="M110" i="3"/>
  <c r="L30" i="3"/>
  <c r="M30" i="3"/>
  <c r="L306" i="3"/>
  <c r="M306" i="3"/>
  <c r="L189" i="3"/>
  <c r="M189" i="3"/>
  <c r="L178" i="3"/>
  <c r="M178" i="3"/>
  <c r="L115" i="3"/>
  <c r="M115" i="3"/>
  <c r="L75" i="3"/>
  <c r="L67" i="3"/>
  <c r="M67" i="3"/>
  <c r="L298" i="3"/>
  <c r="M298" i="3"/>
  <c r="L84" i="3"/>
  <c r="M84" i="3"/>
  <c r="L148" i="3"/>
  <c r="M148" i="3"/>
  <c r="L212" i="3"/>
  <c r="M212" i="3"/>
  <c r="L295" i="3"/>
  <c r="M295" i="3"/>
  <c r="L281" i="3"/>
  <c r="M281" i="3"/>
  <c r="L314" i="3"/>
  <c r="M314" i="3"/>
  <c r="L234" i="3"/>
  <c r="M234" i="3"/>
  <c r="L158" i="3"/>
  <c r="M158" i="3"/>
  <c r="L78" i="3"/>
  <c r="M78" i="3"/>
  <c r="L192" i="3"/>
  <c r="M192" i="3"/>
  <c r="L124" i="3"/>
  <c r="M124" i="3"/>
  <c r="L129" i="3"/>
  <c r="M129" i="3"/>
  <c r="L8" i="3"/>
  <c r="M8" i="3"/>
  <c r="L312" i="3"/>
  <c r="M312" i="3"/>
  <c r="L244" i="3"/>
  <c r="M244" i="3"/>
  <c r="L277" i="3"/>
  <c r="L209" i="3"/>
  <c r="M209" i="3"/>
  <c r="L242" i="3"/>
  <c r="M242" i="3"/>
  <c r="L162" i="3"/>
  <c r="M162" i="3"/>
  <c r="M187" i="3"/>
  <c r="L34" i="3"/>
  <c r="M34" i="3"/>
  <c r="L104" i="3"/>
  <c r="M104" i="3"/>
  <c r="L310" i="3"/>
  <c r="M310" i="3"/>
  <c r="L280" i="3"/>
  <c r="M280" i="3"/>
  <c r="L16" i="3"/>
  <c r="M16" i="3"/>
  <c r="L216" i="3"/>
  <c r="M216" i="3"/>
  <c r="L201" i="3"/>
  <c r="M201" i="3"/>
  <c r="L271" i="3"/>
  <c r="M271" i="3"/>
  <c r="L252" i="3"/>
  <c r="M252" i="3"/>
  <c r="L38" i="3"/>
  <c r="M38" i="3"/>
  <c r="L108" i="3"/>
  <c r="M108" i="3"/>
  <c r="L43" i="3"/>
  <c r="M43" i="3"/>
  <c r="L142" i="3"/>
  <c r="M142" i="3"/>
  <c r="L205" i="3"/>
  <c r="M205" i="3"/>
  <c r="L137" i="3"/>
  <c r="M137" i="3"/>
  <c r="L170" i="3"/>
  <c r="M170" i="3"/>
  <c r="L90" i="3"/>
  <c r="M90" i="3"/>
  <c r="L14" i="3"/>
  <c r="M14" i="3"/>
  <c r="L257" i="3"/>
  <c r="M257" i="3"/>
  <c r="L175" i="3"/>
  <c r="M175" i="3"/>
  <c r="L48" i="3"/>
  <c r="M48" i="3"/>
  <c r="L291" i="3"/>
  <c r="M291" i="3"/>
  <c r="L278" i="3"/>
  <c r="M278" i="3"/>
  <c r="L198" i="3"/>
  <c r="M198" i="3"/>
  <c r="L168" i="3"/>
  <c r="M168" i="3"/>
  <c r="L100" i="3"/>
  <c r="M100" i="3"/>
  <c r="L133" i="3"/>
  <c r="M133" i="3"/>
  <c r="L65" i="3"/>
  <c r="M65" i="3"/>
  <c r="L98" i="3"/>
  <c r="M98" i="3"/>
  <c r="K18" i="3"/>
  <c r="K272" i="3"/>
  <c r="K294" i="3"/>
  <c r="K141" i="3"/>
  <c r="K166" i="3"/>
  <c r="L37" i="3"/>
  <c r="M37" i="3"/>
  <c r="L103" i="3"/>
  <c r="M103" i="3"/>
  <c r="L251" i="3"/>
  <c r="M251" i="3"/>
  <c r="L10" i="3"/>
  <c r="M10" i="3"/>
  <c r="L72" i="3"/>
  <c r="M72" i="3"/>
  <c r="L184" i="3"/>
  <c r="M184" i="3"/>
  <c r="L286" i="3"/>
  <c r="M286" i="3"/>
  <c r="L40" i="3"/>
  <c r="M40" i="3"/>
  <c r="L117" i="3"/>
  <c r="M117" i="3"/>
  <c r="L275" i="3"/>
  <c r="M275" i="3"/>
  <c r="L207" i="3"/>
  <c r="M207" i="3"/>
  <c r="L31" i="3"/>
  <c r="M31" i="3"/>
  <c r="L57" i="3"/>
  <c r="M57" i="3"/>
  <c r="L61" i="3"/>
  <c r="M61" i="3"/>
  <c r="L304" i="3"/>
  <c r="M304" i="3"/>
  <c r="L26" i="3"/>
  <c r="M26" i="3"/>
  <c r="L269" i="3"/>
  <c r="M269" i="3"/>
  <c r="L181" i="3"/>
  <c r="M181" i="3"/>
  <c r="L113" i="3"/>
  <c r="M113" i="3"/>
  <c r="L164" i="3"/>
  <c r="M164" i="3"/>
  <c r="L215" i="3"/>
  <c r="M215" i="3"/>
  <c r="L147" i="3"/>
  <c r="M147" i="3"/>
  <c r="K134" i="3"/>
  <c r="K54" i="3"/>
  <c r="K79" i="3"/>
  <c r="K24" i="3"/>
  <c r="K267" i="3"/>
  <c r="K300" i="3"/>
  <c r="K232" i="3"/>
  <c r="K265" i="3"/>
  <c r="K197" i="3"/>
  <c r="K230" i="3"/>
  <c r="K150" i="3"/>
  <c r="K139" i="3"/>
  <c r="K22" i="3"/>
  <c r="J30" i="5"/>
  <c r="J52" i="3"/>
  <c r="J70" i="3"/>
  <c r="J66" i="3"/>
  <c r="J144" i="3"/>
  <c r="J74" i="3"/>
  <c r="J212" i="3"/>
  <c r="J16" i="3"/>
  <c r="J34" i="3"/>
  <c r="J30" i="3"/>
  <c r="J108" i="3"/>
  <c r="J219" i="3"/>
  <c r="J309" i="3"/>
  <c r="J161" i="3"/>
  <c r="J311" i="3"/>
  <c r="J241" i="3"/>
  <c r="J68" i="3"/>
  <c r="J183" i="3"/>
  <c r="J273" i="3"/>
  <c r="J125" i="3"/>
  <c r="J191" i="3"/>
  <c r="J301" i="3"/>
  <c r="J128" i="3"/>
  <c r="J76" i="3"/>
  <c r="J94" i="3"/>
  <c r="J234" i="3"/>
  <c r="J312" i="3"/>
  <c r="J175" i="3"/>
  <c r="J75" i="3"/>
  <c r="J165" i="3"/>
  <c r="J17" i="3"/>
  <c r="J23" i="3"/>
  <c r="J294" i="3"/>
  <c r="J97" i="3"/>
  <c r="J283" i="3"/>
  <c r="J39" i="3"/>
  <c r="J129" i="3"/>
  <c r="J292" i="3"/>
  <c r="J310" i="3"/>
  <c r="J318" i="3"/>
  <c r="J157" i="3"/>
  <c r="J179" i="3"/>
  <c r="J243" i="3"/>
  <c r="J107" i="3"/>
  <c r="J90" i="3"/>
  <c r="J168" i="3"/>
  <c r="J31" i="3"/>
  <c r="J242" i="3"/>
  <c r="J21" i="3"/>
  <c r="J184" i="3"/>
  <c r="J202" i="3"/>
  <c r="J198" i="3"/>
  <c r="J276" i="3"/>
  <c r="J139" i="3"/>
  <c r="J206" i="3"/>
  <c r="J215" i="3"/>
  <c r="J148" i="3"/>
  <c r="J166" i="3"/>
  <c r="J267" i="3"/>
  <c r="J203" i="3"/>
  <c r="J13" i="3"/>
  <c r="J199" i="3"/>
  <c r="J99" i="3"/>
  <c r="J189" i="3"/>
  <c r="J185" i="3"/>
  <c r="J24" i="3"/>
  <c r="J98" i="3"/>
  <c r="J236" i="3"/>
  <c r="J40" i="3"/>
  <c r="J58" i="3"/>
  <c r="J54" i="3"/>
  <c r="J132" i="3"/>
  <c r="J62" i="3"/>
  <c r="J200" i="3"/>
  <c r="J315" i="3"/>
  <c r="J22" i="3"/>
  <c r="J305" i="3"/>
  <c r="J37" i="3"/>
  <c r="J223" i="3"/>
  <c r="J123" i="3"/>
  <c r="J213" i="3"/>
  <c r="J114" i="3"/>
  <c r="J192" i="3"/>
  <c r="J55" i="3"/>
  <c r="J266" i="3"/>
  <c r="J45" i="3"/>
  <c r="J41" i="3"/>
  <c r="J47" i="3"/>
  <c r="J265" i="3"/>
  <c r="J92" i="3"/>
  <c r="J207" i="3"/>
  <c r="J297" i="3"/>
  <c r="J149" i="3"/>
  <c r="J275" i="3"/>
  <c r="J229" i="3"/>
  <c r="J56" i="3"/>
  <c r="J171" i="3"/>
  <c r="J261" i="3"/>
  <c r="J291" i="3"/>
  <c r="J287" i="3"/>
  <c r="J138" i="3"/>
  <c r="J216" i="3"/>
  <c r="J79" i="3"/>
  <c r="J290" i="3"/>
  <c r="J69" i="3"/>
  <c r="J209" i="3"/>
  <c r="J48" i="3"/>
  <c r="J122" i="3"/>
  <c r="J260" i="3"/>
  <c r="J208" i="3"/>
  <c r="J226" i="3"/>
  <c r="J293" i="3"/>
  <c r="J121" i="3"/>
  <c r="J307" i="3"/>
  <c r="J63" i="3"/>
  <c r="J153" i="3"/>
  <c r="J316" i="3"/>
  <c r="J11" i="3"/>
  <c r="J270" i="3"/>
  <c r="J85" i="3"/>
  <c r="J271" i="3"/>
  <c r="J27" i="3"/>
  <c r="J117" i="3"/>
  <c r="J72" i="3"/>
  <c r="J146" i="3"/>
  <c r="J284" i="3"/>
  <c r="J65" i="3"/>
  <c r="J71" i="3"/>
  <c r="J289" i="3"/>
  <c r="J116" i="3"/>
  <c r="J64" i="3"/>
  <c r="J82" i="3"/>
  <c r="J222" i="3"/>
  <c r="J300" i="3"/>
  <c r="J163" i="3"/>
  <c r="J230" i="3"/>
  <c r="J299" i="3"/>
  <c r="J172" i="3"/>
  <c r="J190" i="3"/>
  <c r="J186" i="3"/>
  <c r="J264" i="3"/>
  <c r="J127" i="3"/>
  <c r="J194" i="3"/>
  <c r="J131" i="3"/>
  <c r="J162" i="3"/>
  <c r="J240" i="3"/>
  <c r="J103" i="3"/>
  <c r="J314" i="3"/>
  <c r="J93" i="3"/>
  <c r="J89" i="3"/>
  <c r="J119" i="3"/>
  <c r="J313" i="3"/>
  <c r="J140" i="3"/>
  <c r="J232" i="3"/>
  <c r="J250" i="3"/>
  <c r="J282" i="3"/>
  <c r="J145" i="3"/>
  <c r="J95" i="3"/>
  <c r="J231" i="3"/>
  <c r="J7" i="3"/>
  <c r="J78" i="3"/>
  <c r="J156" i="3"/>
  <c r="J86" i="3"/>
  <c r="J224" i="3"/>
  <c r="J28" i="3"/>
  <c r="J46" i="3"/>
  <c r="J42" i="3"/>
  <c r="J120" i="3"/>
  <c r="J50" i="3"/>
  <c r="J188" i="3"/>
  <c r="J18" i="3"/>
  <c r="J96" i="3"/>
  <c r="J170" i="3"/>
  <c r="J308" i="3"/>
  <c r="J256" i="3"/>
  <c r="J274" i="3"/>
  <c r="J169" i="3"/>
  <c r="J251" i="3"/>
  <c r="J88" i="3"/>
  <c r="J106" i="3"/>
  <c r="J246" i="3"/>
  <c r="J4" i="3"/>
  <c r="J187" i="3"/>
  <c r="J87" i="3"/>
  <c r="J177" i="3"/>
  <c r="J173" i="3"/>
  <c r="J12" i="3"/>
  <c r="J253" i="3"/>
  <c r="J80" i="3"/>
  <c r="J195" i="3"/>
  <c r="J285" i="3"/>
  <c r="J137" i="3"/>
  <c r="J227" i="3"/>
  <c r="J217" i="3"/>
  <c r="J44" i="3"/>
  <c r="J113" i="3"/>
  <c r="J167" i="3"/>
  <c r="J26" i="3"/>
  <c r="J164" i="3"/>
  <c r="J112" i="3"/>
  <c r="J130" i="3"/>
  <c r="J281" i="3"/>
  <c r="J25" i="3"/>
  <c r="J211" i="3"/>
  <c r="J255" i="3"/>
  <c r="J155" i="3"/>
  <c r="J102" i="3"/>
  <c r="J180" i="3"/>
  <c r="J43" i="3"/>
  <c r="J254" i="3"/>
  <c r="J33" i="3"/>
  <c r="J29" i="3"/>
  <c r="J35" i="3"/>
  <c r="J269" i="3"/>
  <c r="J109" i="3"/>
  <c r="J295" i="3"/>
  <c r="J51" i="3"/>
  <c r="J141" i="3"/>
  <c r="J304" i="3"/>
  <c r="J8" i="3"/>
  <c r="J258" i="3"/>
  <c r="J73" i="3"/>
  <c r="J259" i="3"/>
  <c r="J280" i="3"/>
  <c r="J298" i="3"/>
  <c r="J193" i="3"/>
  <c r="J20" i="3"/>
  <c r="J279" i="3"/>
  <c r="J239" i="3"/>
  <c r="J126" i="3"/>
  <c r="J204" i="3"/>
  <c r="J67" i="3"/>
  <c r="J111" i="3"/>
  <c r="J201" i="3"/>
  <c r="J197" i="3"/>
  <c r="J36" i="3"/>
  <c r="J110" i="3"/>
  <c r="J248" i="3"/>
  <c r="J196" i="3"/>
  <c r="J214" i="3"/>
  <c r="J210" i="3"/>
  <c r="J288" i="3"/>
  <c r="J151" i="3"/>
  <c r="J218" i="3"/>
  <c r="J263" i="3"/>
  <c r="J160" i="3"/>
  <c r="J178" i="3"/>
  <c r="J174" i="3"/>
  <c r="J252" i="3"/>
  <c r="J115" i="3"/>
  <c r="D6" i="3"/>
  <c r="C7" i="3"/>
  <c r="M121" i="3" l="1"/>
  <c r="M77" i="3"/>
  <c r="M120" i="3"/>
  <c r="M289" i="3"/>
  <c r="M311" i="3"/>
  <c r="M88" i="3"/>
  <c r="M97" i="3"/>
  <c r="M41" i="3"/>
  <c r="M143" i="3"/>
  <c r="M87" i="3"/>
  <c r="L76" i="3"/>
  <c r="M4" i="3"/>
  <c r="L4" i="3"/>
  <c r="M132" i="3"/>
  <c r="L54" i="3"/>
  <c r="M54" i="3"/>
  <c r="L141" i="3"/>
  <c r="M141" i="3"/>
  <c r="L18" i="3"/>
  <c r="M18" i="3"/>
  <c r="L134" i="3"/>
  <c r="M134" i="3"/>
  <c r="L230" i="3"/>
  <c r="M230" i="3"/>
  <c r="L272" i="3"/>
  <c r="M272" i="3"/>
  <c r="L150" i="3"/>
  <c r="M150" i="3"/>
  <c r="L197" i="3"/>
  <c r="M197" i="3"/>
  <c r="L139" i="3"/>
  <c r="M139" i="3"/>
  <c r="L265" i="3"/>
  <c r="M265" i="3"/>
  <c r="L232" i="3"/>
  <c r="M232" i="3"/>
  <c r="L267" i="3"/>
  <c r="M267" i="3"/>
  <c r="L79" i="3"/>
  <c r="M79" i="3"/>
  <c r="L294" i="3"/>
  <c r="M294" i="3"/>
  <c r="L22" i="3"/>
  <c r="M22" i="3"/>
  <c r="L300" i="3"/>
  <c r="M300" i="3"/>
  <c r="L24" i="3"/>
  <c r="M24" i="3"/>
  <c r="L166" i="3"/>
  <c r="M166" i="3"/>
  <c r="C8" i="3"/>
  <c r="D7" i="3"/>
  <c r="C9" i="3" l="1"/>
  <c r="D8" i="3"/>
  <c r="C10" i="3" l="1"/>
  <c r="D9" i="3"/>
  <c r="C11" i="3" l="1"/>
  <c r="D10" i="3"/>
  <c r="C12" i="3" l="1"/>
  <c r="D11" i="3"/>
  <c r="C13" i="3" l="1"/>
  <c r="D12" i="3"/>
  <c r="C14" i="3" l="1"/>
  <c r="D13" i="3"/>
  <c r="C15" i="3" l="1"/>
  <c r="D14" i="3"/>
  <c r="C16" i="3" l="1"/>
  <c r="D15" i="3"/>
  <c r="C17" i="3" l="1"/>
  <c r="D16" i="3"/>
  <c r="C18" i="3" l="1"/>
  <c r="D17" i="3"/>
  <c r="C19" i="3" l="1"/>
  <c r="D18" i="3"/>
  <c r="C20" i="3" l="1"/>
  <c r="D19" i="3"/>
  <c r="C21" i="3" l="1"/>
  <c r="D20" i="3"/>
  <c r="C22" i="3" l="1"/>
  <c r="D21" i="3"/>
  <c r="C23" i="3" l="1"/>
  <c r="D22" i="3"/>
  <c r="C24" i="3" l="1"/>
  <c r="D23" i="3"/>
  <c r="C25" i="3" l="1"/>
  <c r="D24" i="3"/>
  <c r="C26" i="3" l="1"/>
  <c r="D25" i="3"/>
  <c r="C27" i="3" l="1"/>
  <c r="D26" i="3"/>
  <c r="C28" i="3" l="1"/>
  <c r="D27" i="3"/>
  <c r="C29" i="3" l="1"/>
  <c r="D28" i="3"/>
  <c r="C30" i="3" l="1"/>
  <c r="D29" i="3"/>
  <c r="C31" i="3" l="1"/>
  <c r="D30" i="3"/>
  <c r="C32" i="3" l="1"/>
  <c r="D31" i="3"/>
  <c r="C33" i="3" l="1"/>
  <c r="D32" i="3"/>
  <c r="C34" i="3" l="1"/>
  <c r="D33" i="3"/>
  <c r="C35" i="3" l="1"/>
  <c r="D34" i="3"/>
  <c r="C36" i="3" l="1"/>
  <c r="D35" i="3"/>
  <c r="C37" i="3" l="1"/>
  <c r="D36" i="3"/>
  <c r="C38" i="3" l="1"/>
  <c r="D37" i="3"/>
  <c r="C39" i="3" l="1"/>
  <c r="D38" i="3"/>
  <c r="C40" i="3" l="1"/>
  <c r="D39" i="3"/>
  <c r="C41" i="3" l="1"/>
  <c r="D40" i="3"/>
  <c r="C42" i="3" l="1"/>
  <c r="D41" i="3"/>
  <c r="C43" i="3" l="1"/>
  <c r="D42" i="3"/>
  <c r="C44" i="3" l="1"/>
  <c r="D43" i="3"/>
  <c r="C45" i="3" l="1"/>
  <c r="D44" i="3"/>
  <c r="C46" i="3" l="1"/>
  <c r="D45" i="3"/>
  <c r="C47" i="3" l="1"/>
  <c r="D46" i="3"/>
  <c r="C48" i="3" l="1"/>
  <c r="D47" i="3"/>
  <c r="C49" i="3" l="1"/>
  <c r="D48" i="3"/>
  <c r="C50" i="3" l="1"/>
  <c r="D49" i="3"/>
  <c r="C51" i="3" l="1"/>
  <c r="D50" i="3"/>
  <c r="C52" i="3" l="1"/>
  <c r="D51" i="3"/>
  <c r="C53" i="3" l="1"/>
  <c r="D52" i="3"/>
  <c r="C54" i="3" l="1"/>
  <c r="D53" i="3"/>
  <c r="C55" i="3" l="1"/>
  <c r="D54" i="3"/>
  <c r="C56" i="3" l="1"/>
  <c r="D55" i="3"/>
  <c r="C57" i="3" l="1"/>
  <c r="D56" i="3"/>
  <c r="C58" i="3" l="1"/>
  <c r="D57" i="3"/>
  <c r="C59" i="3" l="1"/>
  <c r="D58" i="3"/>
  <c r="C60" i="3" l="1"/>
  <c r="D59" i="3"/>
  <c r="C61" i="3" l="1"/>
  <c r="D60" i="3"/>
  <c r="C62" i="3" l="1"/>
  <c r="D61" i="3"/>
  <c r="C63" i="3" l="1"/>
  <c r="D62" i="3"/>
  <c r="C64" i="3" l="1"/>
  <c r="D63" i="3"/>
  <c r="C65" i="3" l="1"/>
  <c r="D64" i="3"/>
  <c r="C66" i="3" l="1"/>
  <c r="D65" i="3"/>
  <c r="C67" i="3" l="1"/>
  <c r="D66" i="3"/>
  <c r="C68" i="3" l="1"/>
  <c r="D67" i="3"/>
  <c r="C69" i="3" l="1"/>
  <c r="D68" i="3"/>
  <c r="C70" i="3" l="1"/>
  <c r="D69" i="3"/>
  <c r="C71" i="3" l="1"/>
  <c r="D70" i="3"/>
  <c r="C72" i="3" l="1"/>
  <c r="D71" i="3"/>
  <c r="C73" i="3" l="1"/>
  <c r="D72" i="3"/>
  <c r="C74" i="3" l="1"/>
  <c r="D73" i="3"/>
  <c r="C75" i="3" l="1"/>
  <c r="D74" i="3"/>
  <c r="C76" i="3" l="1"/>
  <c r="D75" i="3"/>
  <c r="C77" i="3" l="1"/>
  <c r="D76" i="3"/>
  <c r="C78" i="3" l="1"/>
  <c r="D77" i="3"/>
  <c r="C79" i="3" l="1"/>
  <c r="D78" i="3"/>
  <c r="C80" i="3" l="1"/>
  <c r="D79" i="3"/>
  <c r="C81" i="3" l="1"/>
  <c r="D80" i="3"/>
  <c r="C82" i="3" l="1"/>
  <c r="D81" i="3"/>
  <c r="C83" i="3" l="1"/>
  <c r="D82" i="3"/>
  <c r="C84" i="3" l="1"/>
  <c r="D83" i="3"/>
  <c r="C85" i="3" l="1"/>
  <c r="D84" i="3"/>
  <c r="C86" i="3" l="1"/>
  <c r="D85" i="3"/>
  <c r="C87" i="3" l="1"/>
  <c r="D86" i="3"/>
  <c r="C88" i="3" l="1"/>
  <c r="D87" i="3"/>
  <c r="C89" i="3" l="1"/>
  <c r="D88" i="3"/>
  <c r="C90" i="3" l="1"/>
  <c r="D89" i="3"/>
  <c r="C91" i="3" l="1"/>
  <c r="D90" i="3"/>
  <c r="C92" i="3" l="1"/>
  <c r="D91" i="3"/>
  <c r="C93" i="3" l="1"/>
  <c r="D92" i="3"/>
  <c r="C94" i="3" l="1"/>
  <c r="D93" i="3"/>
  <c r="C95" i="3" l="1"/>
  <c r="D94" i="3"/>
  <c r="C96" i="3" l="1"/>
  <c r="D95" i="3"/>
  <c r="C97" i="3" l="1"/>
  <c r="D96" i="3"/>
  <c r="C98" i="3" l="1"/>
  <c r="D97" i="3"/>
  <c r="C99" i="3" l="1"/>
  <c r="D98" i="3"/>
  <c r="C100" i="3" l="1"/>
  <c r="D99" i="3"/>
  <c r="C101" i="3" l="1"/>
  <c r="D100" i="3"/>
  <c r="C102" i="3" l="1"/>
  <c r="D101" i="3"/>
  <c r="C103" i="3" l="1"/>
  <c r="D102" i="3"/>
  <c r="C104" i="3" l="1"/>
  <c r="D103" i="3"/>
  <c r="C105" i="3" l="1"/>
  <c r="D104" i="3"/>
  <c r="C106" i="3" l="1"/>
  <c r="D105" i="3"/>
  <c r="C107" i="3" l="1"/>
  <c r="D106" i="3"/>
  <c r="C108" i="3" l="1"/>
  <c r="D107" i="3"/>
  <c r="C109" i="3" l="1"/>
  <c r="D108" i="3"/>
  <c r="C110" i="3" l="1"/>
  <c r="D109" i="3"/>
  <c r="C111" i="3" l="1"/>
  <c r="D110" i="3"/>
  <c r="C112" i="3" l="1"/>
  <c r="D111" i="3"/>
  <c r="C113" i="3" l="1"/>
  <c r="D112" i="3"/>
  <c r="C114" i="3" l="1"/>
  <c r="D113" i="3"/>
  <c r="C115" i="3" l="1"/>
  <c r="D114" i="3"/>
  <c r="C116" i="3" l="1"/>
  <c r="D115" i="3"/>
  <c r="C117" i="3" l="1"/>
  <c r="D116" i="3"/>
  <c r="C118" i="3" l="1"/>
  <c r="D117" i="3"/>
  <c r="C119" i="3" l="1"/>
  <c r="D118" i="3"/>
  <c r="C120" i="3" l="1"/>
  <c r="D119" i="3"/>
  <c r="C121" i="3" l="1"/>
  <c r="D120" i="3"/>
  <c r="C122" i="3" l="1"/>
  <c r="D121" i="3"/>
  <c r="C123" i="3" l="1"/>
  <c r="D122" i="3"/>
  <c r="C124" i="3" l="1"/>
  <c r="D123" i="3"/>
  <c r="C125" i="3" l="1"/>
  <c r="D124" i="3"/>
  <c r="C126" i="3" l="1"/>
  <c r="D125" i="3"/>
  <c r="C127" i="3" l="1"/>
  <c r="D126" i="3"/>
  <c r="C128" i="3" l="1"/>
  <c r="D127" i="3"/>
  <c r="C129" i="3" l="1"/>
  <c r="D128" i="3"/>
  <c r="C130" i="3" l="1"/>
  <c r="D129" i="3"/>
  <c r="C131" i="3" l="1"/>
  <c r="D130" i="3"/>
  <c r="C132" i="3" l="1"/>
  <c r="D131" i="3"/>
  <c r="C133" i="3" l="1"/>
  <c r="D132" i="3"/>
  <c r="C134" i="3" l="1"/>
  <c r="D133" i="3"/>
  <c r="C135" i="3" l="1"/>
  <c r="D134" i="3"/>
  <c r="C136" i="3" l="1"/>
  <c r="D135" i="3"/>
  <c r="C137" i="3" l="1"/>
  <c r="D136" i="3"/>
  <c r="C138" i="3" l="1"/>
  <c r="D137" i="3"/>
  <c r="C139" i="3" l="1"/>
  <c r="D138" i="3"/>
  <c r="C140" i="3" l="1"/>
  <c r="D139" i="3"/>
  <c r="C141" i="3" l="1"/>
  <c r="D140" i="3"/>
  <c r="C142" i="3" l="1"/>
  <c r="D141" i="3"/>
  <c r="C143" i="3" l="1"/>
  <c r="D142" i="3"/>
  <c r="C144" i="3" l="1"/>
  <c r="D143" i="3"/>
  <c r="C145" i="3" l="1"/>
  <c r="D144" i="3"/>
  <c r="C146" i="3" l="1"/>
  <c r="D145" i="3"/>
  <c r="C147" i="3" l="1"/>
  <c r="D146" i="3"/>
  <c r="C148" i="3" l="1"/>
  <c r="D147" i="3"/>
  <c r="C149" i="3" l="1"/>
  <c r="D148" i="3"/>
  <c r="C150" i="3" l="1"/>
  <c r="D149" i="3"/>
  <c r="C151" i="3" l="1"/>
  <c r="D150" i="3"/>
  <c r="C152" i="3" l="1"/>
  <c r="D151" i="3"/>
  <c r="C153" i="3" l="1"/>
  <c r="D152" i="3"/>
  <c r="C154" i="3" l="1"/>
  <c r="D153" i="3"/>
  <c r="C155" i="3" l="1"/>
  <c r="D154" i="3"/>
  <c r="C156" i="3" l="1"/>
  <c r="D155" i="3"/>
  <c r="C157" i="3" l="1"/>
  <c r="D156" i="3"/>
  <c r="C158" i="3" l="1"/>
  <c r="D157" i="3"/>
  <c r="C159" i="3" l="1"/>
  <c r="D158" i="3"/>
  <c r="C160" i="3" l="1"/>
  <c r="D159" i="3"/>
  <c r="C161" i="3" l="1"/>
  <c r="D160" i="3"/>
  <c r="C162" i="3" l="1"/>
  <c r="D161" i="3"/>
  <c r="C163" i="3" l="1"/>
  <c r="D162" i="3"/>
  <c r="C164" i="3" l="1"/>
  <c r="D163" i="3"/>
  <c r="C165" i="3" l="1"/>
  <c r="D164" i="3"/>
  <c r="C166" i="3" l="1"/>
  <c r="D165" i="3"/>
  <c r="C167" i="3" l="1"/>
  <c r="D166" i="3"/>
  <c r="C168" i="3" l="1"/>
  <c r="D167" i="3"/>
  <c r="C169" i="3" l="1"/>
  <c r="D168" i="3"/>
  <c r="C170" i="3" l="1"/>
  <c r="D169" i="3"/>
  <c r="C171" i="3" l="1"/>
  <c r="D170" i="3"/>
  <c r="C172" i="3" l="1"/>
  <c r="D171" i="3"/>
  <c r="C173" i="3" l="1"/>
  <c r="D172" i="3"/>
  <c r="C174" i="3" l="1"/>
  <c r="D173" i="3"/>
  <c r="C175" i="3" l="1"/>
  <c r="D174" i="3"/>
  <c r="C176" i="3" l="1"/>
  <c r="D175" i="3"/>
  <c r="C177" i="3" l="1"/>
  <c r="D176" i="3"/>
  <c r="C178" i="3" l="1"/>
  <c r="D177" i="3"/>
  <c r="C179" i="3" l="1"/>
  <c r="D178" i="3"/>
  <c r="C180" i="3" l="1"/>
  <c r="D179" i="3"/>
  <c r="C181" i="3" l="1"/>
  <c r="D180" i="3"/>
  <c r="C182" i="3" l="1"/>
  <c r="D181" i="3"/>
  <c r="C183" i="3" l="1"/>
  <c r="D182" i="3"/>
  <c r="C184" i="3" l="1"/>
  <c r="D183" i="3"/>
  <c r="C185" i="3" l="1"/>
  <c r="D184" i="3"/>
  <c r="C186" i="3" l="1"/>
  <c r="D185" i="3"/>
  <c r="C187" i="3" l="1"/>
  <c r="D186" i="3"/>
  <c r="C188" i="3" l="1"/>
  <c r="D187" i="3"/>
  <c r="C189" i="3" l="1"/>
  <c r="D188" i="3"/>
  <c r="C190" i="3" l="1"/>
  <c r="D189" i="3"/>
  <c r="C191" i="3" l="1"/>
  <c r="D190" i="3"/>
  <c r="C192" i="3" l="1"/>
  <c r="D191" i="3"/>
  <c r="C193" i="3" l="1"/>
  <c r="D192" i="3"/>
  <c r="C194" i="3" l="1"/>
  <c r="D193" i="3"/>
  <c r="C195" i="3" l="1"/>
  <c r="D194" i="3"/>
  <c r="C196" i="3" l="1"/>
  <c r="D195" i="3"/>
  <c r="C197" i="3" l="1"/>
  <c r="D196" i="3"/>
  <c r="C198" i="3" l="1"/>
  <c r="D197" i="3"/>
  <c r="C199" i="3" l="1"/>
  <c r="D198" i="3"/>
  <c r="C200" i="3" l="1"/>
  <c r="D199" i="3"/>
  <c r="C201" i="3" l="1"/>
  <c r="D200" i="3"/>
  <c r="C202" i="3" l="1"/>
  <c r="D201" i="3"/>
  <c r="C203" i="3" l="1"/>
  <c r="D202" i="3"/>
  <c r="C204" i="3" l="1"/>
  <c r="D203" i="3"/>
  <c r="C205" i="3" l="1"/>
  <c r="D204" i="3"/>
  <c r="C206" i="3" l="1"/>
  <c r="D205" i="3"/>
  <c r="C207" i="3" l="1"/>
  <c r="D206" i="3"/>
  <c r="C208" i="3" l="1"/>
  <c r="D207" i="3"/>
  <c r="C209" i="3" l="1"/>
  <c r="D208" i="3"/>
  <c r="C210" i="3" l="1"/>
  <c r="D209" i="3"/>
  <c r="C211" i="3" l="1"/>
  <c r="D210" i="3"/>
  <c r="C212" i="3" l="1"/>
  <c r="D211" i="3"/>
  <c r="C213" i="3" l="1"/>
  <c r="D212" i="3"/>
  <c r="C214" i="3" l="1"/>
  <c r="D213" i="3"/>
  <c r="C215" i="3" l="1"/>
  <c r="D214" i="3"/>
  <c r="C216" i="3" l="1"/>
  <c r="D215" i="3"/>
  <c r="C217" i="3" l="1"/>
  <c r="D216" i="3"/>
  <c r="C218" i="3" l="1"/>
  <c r="D217" i="3"/>
  <c r="C219" i="3" l="1"/>
  <c r="D218" i="3"/>
  <c r="C220" i="3" l="1"/>
  <c r="D219" i="3"/>
  <c r="C221" i="3" l="1"/>
  <c r="D220" i="3"/>
  <c r="C222" i="3" l="1"/>
  <c r="D221" i="3"/>
  <c r="C223" i="3" l="1"/>
  <c r="D222" i="3"/>
  <c r="C224" i="3" l="1"/>
  <c r="D223" i="3"/>
  <c r="C225" i="3" l="1"/>
  <c r="D224" i="3"/>
  <c r="C226" i="3" l="1"/>
  <c r="D225" i="3"/>
  <c r="C227" i="3" l="1"/>
  <c r="D226" i="3"/>
  <c r="C228" i="3" l="1"/>
  <c r="D227" i="3"/>
  <c r="C229" i="3" l="1"/>
  <c r="D228" i="3"/>
  <c r="C230" i="3" l="1"/>
  <c r="D229" i="3"/>
  <c r="C231" i="3" l="1"/>
  <c r="D230" i="3"/>
  <c r="C232" i="3" l="1"/>
  <c r="D231" i="3"/>
  <c r="C233" i="3" l="1"/>
  <c r="D232" i="3"/>
  <c r="C234" i="3" l="1"/>
  <c r="D233" i="3"/>
  <c r="C235" i="3" l="1"/>
  <c r="D234" i="3"/>
  <c r="C236" i="3" l="1"/>
  <c r="D235" i="3"/>
  <c r="C237" i="3" l="1"/>
  <c r="D236" i="3"/>
  <c r="C238" i="3" l="1"/>
  <c r="D237" i="3"/>
  <c r="C239" i="3" l="1"/>
  <c r="D238" i="3"/>
  <c r="C240" i="3" l="1"/>
  <c r="D239" i="3"/>
  <c r="C241" i="3" l="1"/>
  <c r="D240" i="3"/>
  <c r="C242" i="3" l="1"/>
  <c r="D241" i="3"/>
  <c r="C243" i="3" l="1"/>
  <c r="D242" i="3"/>
  <c r="C244" i="3" l="1"/>
  <c r="D243" i="3"/>
  <c r="C245" i="3" l="1"/>
  <c r="D244" i="3"/>
  <c r="C246" i="3" l="1"/>
  <c r="D245" i="3"/>
  <c r="C247" i="3" l="1"/>
  <c r="D246" i="3"/>
  <c r="C248" i="3" l="1"/>
  <c r="D247" i="3"/>
  <c r="C249" i="3" l="1"/>
  <c r="D248" i="3"/>
  <c r="C250" i="3" l="1"/>
  <c r="D249" i="3"/>
  <c r="C251" i="3" l="1"/>
  <c r="D250" i="3"/>
  <c r="C252" i="3" l="1"/>
  <c r="D251" i="3"/>
  <c r="C253" i="3" l="1"/>
  <c r="D252" i="3"/>
  <c r="C254" i="3" l="1"/>
  <c r="D253" i="3"/>
  <c r="C255" i="3" l="1"/>
  <c r="D254" i="3"/>
  <c r="C256" i="3" l="1"/>
  <c r="D255" i="3"/>
  <c r="C257" i="3" l="1"/>
  <c r="D256" i="3"/>
  <c r="C258" i="3" l="1"/>
  <c r="D257" i="3"/>
  <c r="C259" i="3" l="1"/>
  <c r="D258" i="3"/>
  <c r="C260" i="3" l="1"/>
  <c r="D259" i="3"/>
  <c r="C261" i="3" l="1"/>
  <c r="D260" i="3"/>
  <c r="C262" i="3" l="1"/>
  <c r="D261" i="3"/>
  <c r="C263" i="3" l="1"/>
  <c r="D262" i="3"/>
  <c r="C264" i="3" l="1"/>
  <c r="D263" i="3"/>
  <c r="C265" i="3" l="1"/>
  <c r="D264" i="3"/>
  <c r="C266" i="3" l="1"/>
  <c r="D265" i="3"/>
  <c r="C267" i="3" l="1"/>
  <c r="D266" i="3"/>
  <c r="C268" i="3" l="1"/>
  <c r="D267" i="3"/>
  <c r="C269" i="3" l="1"/>
  <c r="D268" i="3"/>
  <c r="C270" i="3" l="1"/>
  <c r="D269" i="3"/>
  <c r="C271" i="3" l="1"/>
  <c r="D270" i="3"/>
  <c r="C272" i="3" l="1"/>
  <c r="D271" i="3"/>
  <c r="C273" i="3" l="1"/>
  <c r="D272" i="3"/>
  <c r="C274" i="3" l="1"/>
  <c r="D273" i="3"/>
  <c r="C275" i="3" l="1"/>
  <c r="D274" i="3"/>
  <c r="C276" i="3" l="1"/>
  <c r="D275" i="3"/>
  <c r="C277" i="3" l="1"/>
  <c r="D276" i="3"/>
  <c r="C278" i="3" l="1"/>
  <c r="D277" i="3"/>
  <c r="C279" i="3" l="1"/>
  <c r="D278" i="3"/>
  <c r="C280" i="3" l="1"/>
  <c r="D279" i="3"/>
  <c r="C281" i="3" l="1"/>
  <c r="D280" i="3"/>
  <c r="C282" i="3" l="1"/>
  <c r="D281" i="3"/>
  <c r="C283" i="3" l="1"/>
  <c r="D282" i="3"/>
  <c r="C284" i="3" l="1"/>
  <c r="D283" i="3"/>
  <c r="C285" i="3" l="1"/>
  <c r="D284" i="3"/>
  <c r="C286" i="3" l="1"/>
  <c r="D285" i="3"/>
  <c r="C287" i="3" l="1"/>
  <c r="D286" i="3"/>
  <c r="C288" i="3" l="1"/>
  <c r="D287" i="3"/>
  <c r="C289" i="3" l="1"/>
  <c r="D288" i="3"/>
  <c r="C290" i="3" l="1"/>
  <c r="D289" i="3"/>
  <c r="C291" i="3" l="1"/>
  <c r="D290" i="3"/>
  <c r="C292" i="3" l="1"/>
  <c r="D291" i="3"/>
  <c r="C293" i="3" l="1"/>
  <c r="D292" i="3"/>
  <c r="C294" i="3" l="1"/>
  <c r="D293" i="3"/>
  <c r="C295" i="3" l="1"/>
  <c r="D294" i="3"/>
  <c r="C296" i="3" l="1"/>
  <c r="D295" i="3"/>
  <c r="C297" i="3" l="1"/>
  <c r="D296" i="3"/>
  <c r="C298" i="3" l="1"/>
  <c r="D297" i="3"/>
  <c r="C299" i="3" l="1"/>
  <c r="D298" i="3"/>
  <c r="C300" i="3" l="1"/>
  <c r="D299" i="3"/>
  <c r="C301" i="3" l="1"/>
  <c r="D300" i="3"/>
  <c r="C302" i="3" l="1"/>
  <c r="D301" i="3"/>
  <c r="C303" i="3" l="1"/>
  <c r="D302" i="3"/>
  <c r="C304" i="3" l="1"/>
  <c r="D303" i="3"/>
  <c r="C305" i="3" l="1"/>
  <c r="D304" i="3"/>
  <c r="C306" i="3" l="1"/>
  <c r="D305" i="3"/>
  <c r="C307" i="3" l="1"/>
  <c r="D306" i="3"/>
  <c r="C308" i="3" l="1"/>
  <c r="D307" i="3"/>
  <c r="C309" i="3" l="1"/>
  <c r="D308" i="3"/>
  <c r="C310" i="3" l="1"/>
  <c r="D309" i="3"/>
  <c r="C311" i="3" l="1"/>
  <c r="D310" i="3"/>
  <c r="C312" i="3" l="1"/>
  <c r="D311" i="3"/>
  <c r="C313" i="3" l="1"/>
  <c r="D312" i="3"/>
  <c r="C314" i="3" l="1"/>
  <c r="D313" i="3"/>
  <c r="C315" i="3" l="1"/>
  <c r="D314" i="3"/>
  <c r="C316" i="3" l="1"/>
  <c r="D315" i="3"/>
  <c r="C317" i="3" l="1"/>
  <c r="D316" i="3"/>
  <c r="C318" i="3" l="1"/>
  <c r="D318" i="3" s="1"/>
  <c r="D317" i="3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EAEFECC-2272-134A-A5CA-E756FE35E9E8}" name="E01" type="6" refreshedVersion="7" background="1" saveData="1">
    <textPr sourceFile="/Users/bini/Desktop/Bachelorarbeit/Versuche/E01.txt" decimal="," thousands="." space="1" consecutive="1">
      <textFields count="3">
        <textField type="skip"/>
        <textField/>
        <textField type="text"/>
      </textFields>
    </textPr>
  </connection>
  <connection id="2" xr16:uid="{5D4A7FBE-67A6-5541-8028-D508A7485ECC}" name="E011" type="6" refreshedVersion="7" background="1" saveData="1">
    <textPr firstRow="143" sourceFile="/Users/bini/Desktop/Bachelorarbeit/Versuche/E01.txt" thousands="." space="1" consecutive="1">
      <textFields count="3"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<sst xmlns="http://schemas.openxmlformats.org/spreadsheetml/2006/main" count="171" uniqueCount="159">
  <si>
    <r>
      <t>absolute Filtratmasse zum Zeitpunkt t: m</t>
    </r>
    <r>
      <rPr>
        <vertAlign val="subscript"/>
        <sz val="12"/>
        <color theme="1"/>
        <rFont val="Calibri"/>
        <family val="2"/>
        <scheme val="minor"/>
      </rPr>
      <t>F</t>
    </r>
    <r>
      <rPr>
        <vertAlign val="subscript"/>
        <sz val="12"/>
        <color theme="1"/>
        <rFont val="Calibri (Body)"/>
      </rPr>
      <t>,t</t>
    </r>
    <r>
      <rPr>
        <sz val="12"/>
        <color theme="1"/>
        <rFont val="Calibri"/>
        <family val="2"/>
        <scheme val="minor"/>
      </rPr>
      <t xml:space="preserve"> [g]</t>
    </r>
  </si>
  <si>
    <r>
      <t>relative Filtratmasse  F</t>
    </r>
    <r>
      <rPr>
        <vertAlign val="subscript"/>
        <sz val="12"/>
        <color theme="1"/>
        <rFont val="Calibri (Body)"/>
      </rPr>
      <t xml:space="preserve">rel </t>
    </r>
    <r>
      <rPr>
        <sz val="12"/>
        <color theme="1"/>
        <rFont val="Calibri"/>
        <family val="2"/>
        <scheme val="minor"/>
      </rPr>
      <t>[%]</t>
    </r>
  </si>
  <si>
    <t>Zeitpunkt</t>
  </si>
  <si>
    <t>Zeit seit Start der Messung</t>
  </si>
  <si>
    <t>Wurzel der Zeit</t>
  </si>
  <si>
    <t>Sekunden seit Start der Messung</t>
  </si>
  <si>
    <t>Auswertung E_01</t>
  </si>
  <si>
    <t>Auswertung  Injektionsversuch</t>
  </si>
  <si>
    <t>Versuch Nummer:</t>
  </si>
  <si>
    <t xml:space="preserve">Datum: </t>
  </si>
  <si>
    <t xml:space="preserve">Boden </t>
  </si>
  <si>
    <t>Bodenart:</t>
  </si>
  <si>
    <t>Wassergehalt [%]:</t>
  </si>
  <si>
    <t>Art Einbau</t>
  </si>
  <si>
    <t>LX</t>
  </si>
  <si>
    <t>Proctorhammer</t>
  </si>
  <si>
    <t>Anmerkungen:</t>
  </si>
  <si>
    <t>Lagerungsdichte:</t>
  </si>
  <si>
    <t>Masse Boden + Gestell [g]</t>
  </si>
  <si>
    <t>-</t>
  </si>
  <si>
    <t>Masse Gestell [g]</t>
  </si>
  <si>
    <t>eingebaute Masse m [g]</t>
  </si>
  <si>
    <r>
      <t>Probenhöhe h</t>
    </r>
    <r>
      <rPr>
        <vertAlign val="subscript"/>
        <sz val="9"/>
        <color theme="1"/>
        <rFont val="Arial"/>
        <family val="2"/>
      </rPr>
      <t>p</t>
    </r>
    <r>
      <rPr>
        <sz val="9"/>
        <color theme="1"/>
        <rFont val="Arial"/>
        <family val="2"/>
      </rPr>
      <t>= h-h</t>
    </r>
    <r>
      <rPr>
        <vertAlign val="subscript"/>
        <sz val="9"/>
        <color theme="1"/>
        <rFont val="Arial"/>
        <family val="2"/>
      </rPr>
      <t>m</t>
    </r>
    <r>
      <rPr>
        <sz val="9"/>
        <color theme="1"/>
        <rFont val="Arial"/>
        <family val="2"/>
      </rPr>
      <t xml:space="preserve"> [cm]</t>
    </r>
  </si>
  <si>
    <t>Fläche Zylinder A [cm²]</t>
  </si>
  <si>
    <r>
      <t>Volumen</t>
    </r>
    <r>
      <rPr>
        <vertAlign val="subscript"/>
        <sz val="9"/>
        <color theme="1"/>
        <rFont val="Arial"/>
        <family val="2"/>
      </rPr>
      <t>Zyl.</t>
    </r>
    <r>
      <rPr>
        <sz val="9"/>
        <color theme="1"/>
        <rFont val="Arial"/>
        <family val="2"/>
      </rPr>
      <t>= A * h</t>
    </r>
    <r>
      <rPr>
        <vertAlign val="subscript"/>
        <sz val="9"/>
        <color theme="1"/>
        <rFont val="Arial"/>
        <family val="2"/>
      </rPr>
      <t>p</t>
    </r>
    <r>
      <rPr>
        <sz val="9"/>
        <color theme="1"/>
        <rFont val="Arial"/>
        <family val="2"/>
      </rPr>
      <t xml:space="preserve"> [cm³]</t>
    </r>
  </si>
  <si>
    <t>Dichte ρ = m/V [g/cm³]</t>
  </si>
  <si>
    <r>
      <t>Korndichte ρ</t>
    </r>
    <r>
      <rPr>
        <vertAlign val="subscript"/>
        <sz val="9"/>
        <color theme="1"/>
        <rFont val="Arial"/>
        <family val="2"/>
      </rPr>
      <t>s</t>
    </r>
    <r>
      <rPr>
        <sz val="9"/>
        <color theme="1"/>
        <rFont val="Arial"/>
        <family val="2"/>
      </rPr>
      <t xml:space="preserve"> [g/cm³]</t>
    </r>
  </si>
  <si>
    <t>max n</t>
  </si>
  <si>
    <t>min n</t>
  </si>
  <si>
    <t>n =1-(ρd/ρs)</t>
  </si>
  <si>
    <t>D =(max n - n)/(max n - min n)</t>
  </si>
  <si>
    <t>Suspension</t>
  </si>
  <si>
    <t>Suspension Art</t>
  </si>
  <si>
    <t>W/F-Wert</t>
  </si>
  <si>
    <t>Fließgrenze</t>
  </si>
  <si>
    <t>Menge insg. [g]</t>
  </si>
  <si>
    <t>CEM I/TL/KS-Mehl</t>
  </si>
  <si>
    <t>Bindemittel Art</t>
  </si>
  <si>
    <r>
      <t xml:space="preserve"> ρ</t>
    </r>
    <r>
      <rPr>
        <b/>
        <vertAlign val="subscript"/>
        <sz val="10"/>
        <rFont val="Arial"/>
        <family val="2"/>
      </rPr>
      <t xml:space="preserve">s </t>
    </r>
    <r>
      <rPr>
        <b/>
        <sz val="10"/>
        <rFont val="Arial"/>
        <family val="2"/>
      </rPr>
      <t>Zement [g/cm³]</t>
    </r>
  </si>
  <si>
    <t>Masse Zement [g]</t>
  </si>
  <si>
    <t>Masse Wasser [g]</t>
  </si>
  <si>
    <t>CEM I</t>
  </si>
  <si>
    <t>Bentonit Art</t>
  </si>
  <si>
    <t>Anteil Bentonit [%]</t>
  </si>
  <si>
    <r>
      <t xml:space="preserve"> ρ</t>
    </r>
    <r>
      <rPr>
        <b/>
        <vertAlign val="subscript"/>
        <sz val="10"/>
        <rFont val="Arial"/>
        <family val="2"/>
      </rPr>
      <t>s</t>
    </r>
    <r>
      <rPr>
        <b/>
        <sz val="10"/>
        <rFont val="Arial"/>
        <family val="2"/>
      </rPr>
      <t xml:space="preserve"> Bentonit [g/cm³]</t>
    </r>
  </si>
  <si>
    <t>Masse Bentonit [g]</t>
  </si>
  <si>
    <t>Zusatz Art</t>
  </si>
  <si>
    <t>Anteil Zusatz [%]</t>
  </si>
  <si>
    <r>
      <t xml:space="preserve"> ρ</t>
    </r>
    <r>
      <rPr>
        <b/>
        <vertAlign val="subscript"/>
        <sz val="10"/>
        <rFont val="Arial"/>
        <family val="2"/>
      </rPr>
      <t>s</t>
    </r>
    <r>
      <rPr>
        <b/>
        <sz val="10"/>
        <rFont val="Arial"/>
        <family val="2"/>
      </rPr>
      <t xml:space="preserve"> Zusatz [g/cm³]</t>
    </r>
  </si>
  <si>
    <t>Masse Zusatz [g]</t>
  </si>
  <si>
    <t>TL</t>
  </si>
  <si>
    <t>KS-Mehl</t>
  </si>
  <si>
    <t>Verzögerer</t>
  </si>
  <si>
    <t>U/min</t>
  </si>
  <si>
    <t>Anmischzeit [min]</t>
  </si>
  <si>
    <t>Rührgerät</t>
  </si>
  <si>
    <t xml:space="preserve">Pendraulikmischer </t>
  </si>
  <si>
    <t>Dichte der Suspension [DIN EN 12718 ]</t>
  </si>
  <si>
    <r>
      <t>m</t>
    </r>
    <r>
      <rPr>
        <vertAlign val="subscript"/>
        <sz val="9"/>
        <color rgb="FF000000"/>
        <rFont val="Arial"/>
        <family val="2"/>
      </rPr>
      <t xml:space="preserve">Zylinder  </t>
    </r>
    <r>
      <rPr>
        <sz val="9"/>
        <color rgb="FF000000"/>
        <rFont val="Arial"/>
        <family val="2"/>
      </rPr>
      <t>[g]</t>
    </r>
  </si>
  <si>
    <r>
      <t>m+m</t>
    </r>
    <r>
      <rPr>
        <vertAlign val="subscript"/>
        <sz val="9"/>
        <color rgb="FF000000"/>
        <rFont val="Arial"/>
        <family val="2"/>
      </rPr>
      <t>Zylinder</t>
    </r>
    <r>
      <rPr>
        <sz val="9"/>
        <color rgb="FF000000"/>
        <rFont val="Arial"/>
        <family val="2"/>
      </rPr>
      <t xml:space="preserve"> [g]</t>
    </r>
  </si>
  <si>
    <r>
      <t>Volumen</t>
    </r>
    <r>
      <rPr>
        <vertAlign val="subscript"/>
        <sz val="9"/>
        <color rgb="FF000000"/>
        <rFont val="Arial"/>
        <family val="2"/>
      </rPr>
      <t>Zylinder</t>
    </r>
    <r>
      <rPr>
        <sz val="9"/>
        <color rgb="FF000000"/>
        <rFont val="Arial"/>
        <family val="2"/>
      </rPr>
      <t xml:space="preserve"> [ml]</t>
    </r>
  </si>
  <si>
    <t>m [g]</t>
  </si>
  <si>
    <t>Temperatur [°C]</t>
  </si>
  <si>
    <t>ρ [g/ml = g/cm³]</t>
  </si>
  <si>
    <t xml:space="preserve">Anmerkungen:  </t>
  </si>
  <si>
    <t>Masse und Volumen der eingebauten Suspension</t>
  </si>
  <si>
    <t>Masse Suspension + Becher (vorher) [g]</t>
  </si>
  <si>
    <t>Masse Suspension + Becher + Trichter nach Einbau [g]</t>
  </si>
  <si>
    <t>eingebaute Masse [g]</t>
  </si>
  <si>
    <t>Masse Lochbecher [g]</t>
  </si>
  <si>
    <t>Volumen [cm³]</t>
  </si>
  <si>
    <t>Anmerkung: Messung der Masse nach Einbau: Trichter zum Wiegen in den Messbecher stellen</t>
  </si>
  <si>
    <t>Injektionsversuch</t>
  </si>
  <si>
    <t>Injektionsdruck [bar]:</t>
  </si>
  <si>
    <t>Injektionszeit [min:sek]</t>
  </si>
  <si>
    <t>Druckbeaufschlagung:</t>
  </si>
  <si>
    <t>Uhrzeit:</t>
  </si>
  <si>
    <t>Luftdruck</t>
  </si>
  <si>
    <t>Eindringverhalten der Suspension</t>
  </si>
  <si>
    <t>Eindringverhalten der Suspension in den Boden:</t>
  </si>
  <si>
    <t>nicht eingedrungen</t>
  </si>
  <si>
    <t>Eindringverhalten ohne Druckbeaufschlagung</t>
  </si>
  <si>
    <t>Eindringverhalten mit Druckbeaufschlagung</t>
  </si>
  <si>
    <t>Stempelabstand [cm]:</t>
  </si>
  <si>
    <t>Stempelbewegung [cm]:</t>
  </si>
  <si>
    <t>Volumenverlust:</t>
  </si>
  <si>
    <t>Ausbildung Filterkuchen:</t>
  </si>
  <si>
    <t>Filterkuchen [cm]:</t>
  </si>
  <si>
    <t>verbl. Suspensions [cm]:</t>
  </si>
  <si>
    <t xml:space="preserve">Anmerkungen: </t>
  </si>
  <si>
    <t>Aufgefangenes Material</t>
  </si>
  <si>
    <t>Art des Materials:</t>
  </si>
  <si>
    <t>Wasser mit Feinanteilen</t>
  </si>
  <si>
    <r>
      <t>m</t>
    </r>
    <r>
      <rPr>
        <vertAlign val="subscript"/>
        <sz val="9"/>
        <color theme="1"/>
        <rFont val="Arial"/>
        <family val="2"/>
      </rPr>
      <t>Waage 1</t>
    </r>
    <r>
      <rPr>
        <sz val="9"/>
        <color theme="1"/>
        <rFont val="Arial"/>
        <family val="2"/>
      </rPr>
      <t xml:space="preserve"> [g]</t>
    </r>
  </si>
  <si>
    <r>
      <t>m</t>
    </r>
    <r>
      <rPr>
        <vertAlign val="subscript"/>
        <sz val="9"/>
        <color theme="1"/>
        <rFont val="Arial"/>
        <family val="2"/>
      </rPr>
      <t>Waage 2</t>
    </r>
    <r>
      <rPr>
        <sz val="9"/>
        <color theme="1"/>
        <rFont val="Arial"/>
        <family val="2"/>
      </rPr>
      <t xml:space="preserve"> [g]</t>
    </r>
  </si>
  <si>
    <r>
      <t>m</t>
    </r>
    <r>
      <rPr>
        <vertAlign val="subscript"/>
        <sz val="9"/>
        <color theme="1"/>
        <rFont val="Arial"/>
        <family val="2"/>
      </rPr>
      <t xml:space="preserve">Messzylinder </t>
    </r>
    <r>
      <rPr>
        <sz val="9"/>
        <color theme="1"/>
        <rFont val="Arial"/>
        <family val="2"/>
      </rPr>
      <t>[ml]</t>
    </r>
  </si>
  <si>
    <t>E_01</t>
  </si>
  <si>
    <t>Masse Boden trocken [g]</t>
  </si>
  <si>
    <r>
      <t>Dichte tr. ρ</t>
    </r>
    <r>
      <rPr>
        <vertAlign val="subscript"/>
        <sz val="9"/>
        <color theme="1"/>
        <rFont val="Arial"/>
        <family val="2"/>
      </rPr>
      <t>d</t>
    </r>
    <r>
      <rPr>
        <sz val="9"/>
        <color theme="1"/>
        <rFont val="Arial"/>
        <family val="2"/>
      </rPr>
      <t>= ρ/(1+w) [g/cm³]</t>
    </r>
  </si>
  <si>
    <t>3,2-3,4</t>
  </si>
  <si>
    <t>Dicke Filterkuchen + Susp. [cm]</t>
  </si>
  <si>
    <r>
      <t>m</t>
    </r>
    <r>
      <rPr>
        <vertAlign val="subscript"/>
        <sz val="9"/>
        <color theme="1"/>
        <rFont val="Arial"/>
        <family val="2"/>
      </rPr>
      <t xml:space="preserve">Schüssel </t>
    </r>
    <r>
      <rPr>
        <sz val="9"/>
        <color theme="1"/>
        <rFont val="Arial"/>
        <family val="2"/>
      </rPr>
      <t>[g]</t>
    </r>
  </si>
  <si>
    <r>
      <t>m</t>
    </r>
    <r>
      <rPr>
        <vertAlign val="subscript"/>
        <sz val="9"/>
        <color theme="1"/>
        <rFont val="Arial"/>
        <family val="2"/>
      </rPr>
      <t>Waage 2</t>
    </r>
    <r>
      <rPr>
        <sz val="9"/>
        <color theme="1"/>
        <rFont val="Arial"/>
        <family val="2"/>
      </rPr>
      <t xml:space="preserve">, </t>
    </r>
    <r>
      <rPr>
        <vertAlign val="subscript"/>
        <sz val="9"/>
        <color theme="1"/>
        <rFont val="Arial"/>
        <family val="2"/>
      </rPr>
      <t>Anzeige</t>
    </r>
    <r>
      <rPr>
        <sz val="9"/>
        <color theme="1"/>
        <rFont val="Arial"/>
        <family val="2"/>
      </rPr>
      <t xml:space="preserve"> [g]</t>
    </r>
  </si>
  <si>
    <r>
      <t>max ΔF</t>
    </r>
    <r>
      <rPr>
        <vertAlign val="subscript"/>
        <sz val="9"/>
        <color theme="1"/>
        <rFont val="Arial"/>
        <family val="2"/>
      </rPr>
      <t xml:space="preserve">rel </t>
    </r>
    <r>
      <rPr>
        <sz val="9"/>
        <color theme="1"/>
        <rFont val="Arial"/>
        <family val="2"/>
      </rPr>
      <t>[%]</t>
    </r>
  </si>
  <si>
    <r>
      <t>m</t>
    </r>
    <r>
      <rPr>
        <vertAlign val="subscript"/>
        <sz val="9"/>
        <color theme="1"/>
        <rFont val="Arial"/>
        <family val="2"/>
      </rPr>
      <t>Waage 1,rel</t>
    </r>
    <r>
      <rPr>
        <sz val="9"/>
        <color theme="1"/>
        <rFont val="Arial"/>
        <family val="2"/>
      </rPr>
      <t xml:space="preserve"> [%]</t>
    </r>
  </si>
  <si>
    <r>
      <t>m</t>
    </r>
    <r>
      <rPr>
        <vertAlign val="subscript"/>
        <sz val="9"/>
        <color theme="1"/>
        <rFont val="Arial"/>
        <family val="2"/>
      </rPr>
      <t xml:space="preserve">Waage 2,rel </t>
    </r>
    <r>
      <rPr>
        <sz val="9"/>
        <color theme="1"/>
        <rFont val="Arial"/>
        <family val="2"/>
      </rPr>
      <t>[%]</t>
    </r>
  </si>
  <si>
    <r>
      <t>m</t>
    </r>
    <r>
      <rPr>
        <vertAlign val="subscript"/>
        <sz val="9"/>
        <color theme="1"/>
        <rFont val="Arial"/>
        <family val="2"/>
      </rPr>
      <t>Rückrechnung</t>
    </r>
    <r>
      <rPr>
        <sz val="9"/>
        <color theme="1"/>
        <rFont val="Arial"/>
        <family val="2"/>
      </rPr>
      <t xml:space="preserve"> [g]</t>
    </r>
  </si>
  <si>
    <r>
      <t>m</t>
    </r>
    <r>
      <rPr>
        <vertAlign val="subscript"/>
        <sz val="9"/>
        <color theme="1"/>
        <rFont val="Arial"/>
        <family val="2"/>
      </rPr>
      <t>nach Abnehmen</t>
    </r>
    <r>
      <rPr>
        <sz val="9"/>
        <color theme="1"/>
        <rFont val="Arial"/>
        <family val="2"/>
      </rPr>
      <t xml:space="preserve"> [g]</t>
    </r>
  </si>
  <si>
    <r>
      <t>relative Filtratmasse korrigiert  F</t>
    </r>
    <r>
      <rPr>
        <vertAlign val="subscript"/>
        <sz val="12"/>
        <color theme="1"/>
        <rFont val="Calibri (Body)"/>
      </rPr>
      <t xml:space="preserve">rel, kor. </t>
    </r>
    <r>
      <rPr>
        <sz val="12"/>
        <color theme="1"/>
        <rFont val="Calibri"/>
        <family val="2"/>
        <scheme val="minor"/>
      </rPr>
      <t>[%]</t>
    </r>
  </si>
  <si>
    <t>Erhöhungsfaktor durch Messfehler [ ]</t>
  </si>
  <si>
    <t>Rückrechnung</t>
  </si>
  <si>
    <t>Zwei-Phasen-Filtrationsmodell</t>
  </si>
  <si>
    <t>gegeben:</t>
  </si>
  <si>
    <r>
      <t>γ</t>
    </r>
    <r>
      <rPr>
        <vertAlign val="subscript"/>
        <sz val="11"/>
        <color theme="1"/>
        <rFont val="Arial"/>
        <family val="2"/>
      </rPr>
      <t>w</t>
    </r>
    <r>
      <rPr>
        <sz val="11"/>
        <color theme="1"/>
        <rFont val="Arial"/>
        <family val="2"/>
      </rPr>
      <t xml:space="preserve"> [kN/m</t>
    </r>
    <r>
      <rPr>
        <vertAlign val="superscript"/>
        <sz val="11"/>
        <color theme="1"/>
        <rFont val="Arial"/>
        <family val="2"/>
      </rPr>
      <t>3</t>
    </r>
    <r>
      <rPr>
        <sz val="11"/>
        <color theme="1"/>
        <rFont val="Arial"/>
        <family val="2"/>
      </rPr>
      <t>]</t>
    </r>
  </si>
  <si>
    <r>
      <t>L</t>
    </r>
    <r>
      <rPr>
        <vertAlign val="subscript"/>
        <sz val="11"/>
        <color theme="1"/>
        <rFont val="Arial"/>
        <family val="2"/>
      </rPr>
      <t>fc,fin</t>
    </r>
    <r>
      <rPr>
        <sz val="11"/>
        <color theme="1"/>
        <rFont val="Arial"/>
        <family val="2"/>
      </rPr>
      <t xml:space="preserve"> [m]</t>
    </r>
  </si>
  <si>
    <r>
      <t>Porenzahl der Suspension: e</t>
    </r>
    <r>
      <rPr>
        <vertAlign val="subscript"/>
        <sz val="11"/>
        <color theme="1"/>
        <rFont val="Arial"/>
        <family val="2"/>
      </rPr>
      <t>g</t>
    </r>
  </si>
  <si>
    <r>
      <t>Porenzahl des Filterkuchens: e</t>
    </r>
    <r>
      <rPr>
        <vertAlign val="subscript"/>
        <sz val="11"/>
        <color theme="1"/>
        <rFont val="Arial"/>
        <family val="2"/>
      </rPr>
      <t>fc</t>
    </r>
  </si>
  <si>
    <r>
      <t>t</t>
    </r>
    <r>
      <rPr>
        <vertAlign val="subscript"/>
        <sz val="11"/>
        <color theme="1"/>
        <rFont val="Arial"/>
        <family val="2"/>
      </rPr>
      <t>fin</t>
    </r>
    <r>
      <rPr>
        <sz val="11"/>
        <color theme="1"/>
        <rFont val="Arial"/>
        <family val="2"/>
      </rPr>
      <t xml:space="preserve"> [s]</t>
    </r>
  </si>
  <si>
    <t>Konsolidationstheorie</t>
  </si>
  <si>
    <r>
      <t>Berechnung des Kompressibilitätskoeffizienten m</t>
    </r>
    <r>
      <rPr>
        <vertAlign val="subscript"/>
        <sz val="11"/>
        <color theme="1"/>
        <rFont val="Arial"/>
        <family val="2"/>
      </rPr>
      <t>v</t>
    </r>
  </si>
  <si>
    <r>
      <t>Durchlässigkeit k</t>
    </r>
    <r>
      <rPr>
        <vertAlign val="subscript"/>
        <sz val="11"/>
        <color theme="1"/>
        <rFont val="Arial"/>
        <family val="2"/>
      </rPr>
      <t>fc</t>
    </r>
    <r>
      <rPr>
        <sz val="11"/>
        <color theme="1"/>
        <rFont val="Arial"/>
        <family val="2"/>
      </rPr>
      <t xml:space="preserve"> [m/s]</t>
    </r>
  </si>
  <si>
    <r>
      <rPr>
        <sz val="11"/>
        <color theme="1"/>
        <rFont val="Arial"/>
        <family val="2"/>
      </rPr>
      <t>Stempelbewegung</t>
    </r>
    <r>
      <rPr>
        <sz val="11"/>
        <color theme="1"/>
        <rFont val="Cambria Math"/>
        <family val="1"/>
      </rPr>
      <t xml:space="preserve"> δ</t>
    </r>
    <r>
      <rPr>
        <vertAlign val="subscript"/>
        <sz val="11"/>
        <color theme="1"/>
        <rFont val="Cambria Math"/>
        <family val="1"/>
      </rPr>
      <t>fin</t>
    </r>
    <r>
      <rPr>
        <sz val="11"/>
        <color theme="1"/>
        <rFont val="Cambria Math"/>
        <family val="1"/>
      </rPr>
      <t xml:space="preserve"> [m]</t>
    </r>
  </si>
  <si>
    <r>
      <t>Spannung σ [kN/m</t>
    </r>
    <r>
      <rPr>
        <vertAlign val="superscript"/>
        <sz val="11"/>
        <color theme="1"/>
        <rFont val="Arial"/>
        <family val="2"/>
      </rPr>
      <t>2</t>
    </r>
    <r>
      <rPr>
        <sz val="11"/>
        <color theme="1"/>
        <rFont val="Arial"/>
        <family val="2"/>
      </rPr>
      <t>]</t>
    </r>
  </si>
  <si>
    <r>
      <t>Flächeninhalt A [m</t>
    </r>
    <r>
      <rPr>
        <vertAlign val="superscript"/>
        <sz val="11"/>
        <color theme="1"/>
        <rFont val="Arial"/>
        <family val="2"/>
      </rPr>
      <t>2</t>
    </r>
    <r>
      <rPr>
        <sz val="11"/>
        <color theme="1"/>
        <rFont val="Arial"/>
        <family val="2"/>
      </rPr>
      <t>]</t>
    </r>
  </si>
  <si>
    <t>Stauchung 𝜀 [ ]</t>
  </si>
  <si>
    <r>
      <t>Berechnung des Konsolidationskoeffizienten c</t>
    </r>
    <r>
      <rPr>
        <vertAlign val="subscript"/>
        <sz val="11"/>
        <color theme="1"/>
        <rFont val="Arial"/>
        <family val="2"/>
      </rPr>
      <t>v</t>
    </r>
  </si>
  <si>
    <r>
      <t>m</t>
    </r>
    <r>
      <rPr>
        <vertAlign val="subscript"/>
        <sz val="11"/>
        <color theme="1"/>
        <rFont val="Arial"/>
        <family val="2"/>
      </rPr>
      <t>v</t>
    </r>
    <r>
      <rPr>
        <sz val="11"/>
        <color theme="1"/>
        <rFont val="Arial"/>
        <family val="2"/>
      </rPr>
      <t xml:space="preserve"> [m</t>
    </r>
    <r>
      <rPr>
        <vertAlign val="superscript"/>
        <sz val="11"/>
        <color theme="1"/>
        <rFont val="Arial"/>
        <family val="2"/>
      </rPr>
      <t>2</t>
    </r>
    <r>
      <rPr>
        <sz val="11"/>
        <color theme="1"/>
        <rFont val="Arial"/>
        <family val="2"/>
      </rPr>
      <t>/kN]</t>
    </r>
  </si>
  <si>
    <r>
      <t>c</t>
    </r>
    <r>
      <rPr>
        <vertAlign val="subscript"/>
        <sz val="11"/>
        <color theme="1"/>
        <rFont val="Arial"/>
        <family val="2"/>
      </rPr>
      <t>v</t>
    </r>
    <r>
      <rPr>
        <sz val="11"/>
        <color theme="1"/>
        <rFont val="Arial"/>
        <family val="2"/>
      </rPr>
      <t xml:space="preserve"> [m</t>
    </r>
    <r>
      <rPr>
        <vertAlign val="superscript"/>
        <sz val="11"/>
        <color theme="1"/>
        <rFont val="Arial"/>
        <family val="2"/>
      </rPr>
      <t>2</t>
    </r>
    <r>
      <rPr>
        <sz val="11"/>
        <color theme="1"/>
        <rFont val="Arial"/>
        <family val="2"/>
      </rPr>
      <t>/s]</t>
    </r>
  </si>
  <si>
    <r>
      <t>Trockendichte der Suspension ρ</t>
    </r>
    <r>
      <rPr>
        <vertAlign val="subscript"/>
        <sz val="11"/>
        <color theme="1"/>
        <rFont val="Arial"/>
        <family val="2"/>
      </rPr>
      <t xml:space="preserve">d </t>
    </r>
    <r>
      <rPr>
        <sz val="11"/>
        <color theme="1"/>
        <rFont val="Arial"/>
        <family val="2"/>
      </rPr>
      <t>[g/cm</t>
    </r>
    <r>
      <rPr>
        <vertAlign val="superscript"/>
        <sz val="11"/>
        <color theme="1"/>
        <rFont val="Arial"/>
        <family val="2"/>
      </rPr>
      <t>3</t>
    </r>
    <r>
      <rPr>
        <sz val="11"/>
        <color theme="1"/>
        <rFont val="Arial"/>
        <family val="2"/>
      </rPr>
      <t>]</t>
    </r>
  </si>
  <si>
    <r>
      <rPr>
        <sz val="11"/>
        <color theme="1"/>
        <rFont val="Arial"/>
        <family val="2"/>
      </rPr>
      <t>Korndichte des Zements</t>
    </r>
    <r>
      <rPr>
        <sz val="11"/>
        <color theme="1"/>
        <rFont val="Cambria Math"/>
        <family val="1"/>
      </rPr>
      <t xml:space="preserve"> ρ</t>
    </r>
    <r>
      <rPr>
        <vertAlign val="subscript"/>
        <sz val="11"/>
        <color theme="1"/>
        <rFont val="Cambria Math"/>
        <family val="1"/>
      </rPr>
      <t>s</t>
    </r>
    <r>
      <rPr>
        <sz val="11"/>
        <color theme="1"/>
        <rFont val="Cambria Math"/>
        <family val="1"/>
      </rPr>
      <t>[g/cm</t>
    </r>
    <r>
      <rPr>
        <vertAlign val="superscript"/>
        <sz val="11"/>
        <color theme="1"/>
        <rFont val="Cambria Math"/>
        <family val="1"/>
      </rPr>
      <t>3</t>
    </r>
    <r>
      <rPr>
        <sz val="11"/>
        <color theme="1"/>
        <rFont val="Cambria Math"/>
        <family val="1"/>
      </rPr>
      <t>]</t>
    </r>
  </si>
  <si>
    <r>
      <t>m</t>
    </r>
    <r>
      <rPr>
        <vertAlign val="subscript"/>
        <sz val="11"/>
        <color theme="1"/>
        <rFont val="Arial"/>
        <family val="2"/>
      </rPr>
      <t>c</t>
    </r>
    <r>
      <rPr>
        <sz val="11"/>
        <color theme="1"/>
        <rFont val="Arial"/>
        <family val="2"/>
      </rPr>
      <t xml:space="preserve"> [g]</t>
    </r>
  </si>
  <si>
    <r>
      <t>m</t>
    </r>
    <r>
      <rPr>
        <vertAlign val="subscript"/>
        <sz val="11"/>
        <color theme="1"/>
        <rFont val="Arial"/>
        <family val="2"/>
      </rPr>
      <t xml:space="preserve">w </t>
    </r>
    <r>
      <rPr>
        <sz val="11"/>
        <color theme="1"/>
        <rFont val="Arial"/>
        <family val="2"/>
      </rPr>
      <t>[g]</t>
    </r>
  </si>
  <si>
    <r>
      <t>γ</t>
    </r>
    <r>
      <rPr>
        <vertAlign val="subscript"/>
        <sz val="11"/>
        <color theme="1"/>
        <rFont val="Arial"/>
        <family val="2"/>
      </rPr>
      <t xml:space="preserve">c </t>
    </r>
    <r>
      <rPr>
        <sz val="11"/>
        <color theme="1"/>
        <rFont val="Arial"/>
        <family val="2"/>
      </rPr>
      <t>[kN/m</t>
    </r>
    <r>
      <rPr>
        <vertAlign val="superscript"/>
        <sz val="11"/>
        <color theme="1"/>
        <rFont val="Arial"/>
        <family val="2"/>
      </rPr>
      <t>3</t>
    </r>
    <r>
      <rPr>
        <sz val="11"/>
        <color theme="1"/>
        <rFont val="Arial"/>
        <family val="2"/>
      </rPr>
      <t>]</t>
    </r>
  </si>
  <si>
    <r>
      <t>H</t>
    </r>
    <r>
      <rPr>
        <vertAlign val="subscript"/>
        <sz val="11"/>
        <color theme="1"/>
        <rFont val="Arial"/>
        <family val="2"/>
      </rPr>
      <t>susp</t>
    </r>
    <r>
      <rPr>
        <sz val="11"/>
        <color theme="1"/>
        <rFont val="Arial"/>
        <family val="2"/>
      </rPr>
      <t xml:space="preserve"> [m]</t>
    </r>
  </si>
  <si>
    <r>
      <t>Filterkuchendicke zum Zeitpunkt t</t>
    </r>
    <r>
      <rPr>
        <vertAlign val="subscript"/>
        <sz val="11"/>
        <color theme="1"/>
        <rFont val="Arial"/>
        <family val="2"/>
      </rPr>
      <t>fin</t>
    </r>
    <r>
      <rPr>
        <sz val="11"/>
        <color theme="1"/>
        <rFont val="Arial"/>
        <family val="2"/>
      </rPr>
      <t>: L</t>
    </r>
    <r>
      <rPr>
        <vertAlign val="subscript"/>
        <sz val="11"/>
        <color theme="1"/>
        <rFont val="Arial"/>
        <family val="2"/>
      </rPr>
      <t>fc,fin</t>
    </r>
    <r>
      <rPr>
        <sz val="11"/>
        <color theme="1"/>
        <rFont val="Arial"/>
        <family val="2"/>
      </rPr>
      <t xml:space="preserve"> [m]</t>
    </r>
  </si>
  <si>
    <t>Filtrationsrate 𝑑𝐿𝑐/(𝑑√𝑡) [m/√s]</t>
  </si>
  <si>
    <t>Filtrationsrate dLc/(d√t) [m/√s]</t>
  </si>
  <si>
    <t xml:space="preserve">Konsolidationsgrad U </t>
  </si>
  <si>
    <t>Stempelbewegung</t>
  </si>
  <si>
    <t xml:space="preserve">über das ausgefilterte Wasser </t>
  </si>
  <si>
    <r>
      <t>Anfangsbewegung 𝛿</t>
    </r>
    <r>
      <rPr>
        <vertAlign val="subscript"/>
        <sz val="11"/>
        <color theme="1"/>
        <rFont val="Arial"/>
        <family val="2"/>
      </rPr>
      <t>0</t>
    </r>
    <r>
      <rPr>
        <sz val="11"/>
        <color theme="1"/>
        <rFont val="Arial"/>
        <family val="2"/>
      </rPr>
      <t xml:space="preserve"> [m]</t>
    </r>
  </si>
  <si>
    <t>korrespondierender w/z-Wert</t>
  </si>
  <si>
    <t>Porenzahl bei vollständiger Sättigung</t>
  </si>
  <si>
    <r>
      <t>Volumen der absoluten Filtratmasse zum Zeitpunkt t: V</t>
    </r>
    <r>
      <rPr>
        <vertAlign val="subscript"/>
        <sz val="12"/>
        <color theme="1"/>
        <rFont val="Calibri (Body)"/>
      </rPr>
      <t>F,t</t>
    </r>
    <r>
      <rPr>
        <sz val="12"/>
        <color theme="1"/>
        <rFont val="Calibri"/>
        <family val="2"/>
        <scheme val="minor"/>
      </rPr>
      <t xml:space="preserve"> [ml]</t>
    </r>
  </si>
  <si>
    <t>Dichte des ausgefilterten Wassers [g/ml]</t>
  </si>
  <si>
    <t>Diagramm</t>
  </si>
  <si>
    <r>
      <t>rechnerische Endbewegung 𝛿</t>
    </r>
    <r>
      <rPr>
        <vertAlign val="subscript"/>
        <sz val="11"/>
        <color theme="1"/>
        <rFont val="Arial"/>
        <family val="2"/>
      </rPr>
      <t>fin,rechn</t>
    </r>
    <r>
      <rPr>
        <sz val="11"/>
        <color theme="1"/>
        <rFont val="Arial"/>
        <family val="2"/>
      </rPr>
      <t xml:space="preserve"> [cm]</t>
    </r>
  </si>
  <si>
    <t xml:space="preserve">gemessene Endbewegung 𝛿fin </t>
  </si>
  <si>
    <t>Korrekturfaktur [ ]</t>
  </si>
  <si>
    <r>
      <t>Berechnung der Durchflussrate Q</t>
    </r>
    <r>
      <rPr>
        <vertAlign val="subscript"/>
        <sz val="11"/>
        <color theme="1"/>
        <rFont val="Arial"/>
        <family val="2"/>
      </rPr>
      <t>fin</t>
    </r>
    <r>
      <rPr>
        <sz val="11"/>
        <color theme="1"/>
        <rFont val="Arial"/>
        <family val="2"/>
      </rPr>
      <t xml:space="preserve"> [cm</t>
    </r>
    <r>
      <rPr>
        <vertAlign val="superscript"/>
        <sz val="11"/>
        <color theme="1"/>
        <rFont val="Arial"/>
        <family val="2"/>
      </rPr>
      <t>3</t>
    </r>
    <r>
      <rPr>
        <sz val="11"/>
        <color theme="1"/>
        <rFont val="Arial"/>
        <family val="2"/>
      </rPr>
      <t>/s]</t>
    </r>
  </si>
  <si>
    <r>
      <t>Q</t>
    </r>
    <r>
      <rPr>
        <vertAlign val="subscript"/>
        <sz val="11"/>
        <color theme="1"/>
        <rFont val="Arial"/>
        <family val="2"/>
      </rPr>
      <t>fin</t>
    </r>
    <r>
      <rPr>
        <sz val="11"/>
        <color theme="1"/>
        <rFont val="Arial"/>
        <family val="2"/>
      </rPr>
      <t>[cm</t>
    </r>
    <r>
      <rPr>
        <vertAlign val="superscript"/>
        <sz val="11"/>
        <color theme="1"/>
        <rFont val="Arial"/>
        <family val="2"/>
      </rPr>
      <t>3</t>
    </r>
    <r>
      <rPr>
        <sz val="11"/>
        <color theme="1"/>
        <rFont val="Arial"/>
        <family val="2"/>
      </rPr>
      <t>/s]</t>
    </r>
  </si>
  <si>
    <t>Stempelbewegung 𝛿(t) [cm]</t>
  </si>
  <si>
    <t>siehe Sheet "Input Messung"</t>
  </si>
  <si>
    <t>Konsolidationsgrad U [ ]</t>
  </si>
  <si>
    <r>
      <t>Stempelbewegung korrigiert 𝛿</t>
    </r>
    <r>
      <rPr>
        <vertAlign val="subscript"/>
        <sz val="12"/>
        <color theme="1"/>
        <rFont val="Arial"/>
        <family val="2"/>
      </rPr>
      <t>rechn.</t>
    </r>
    <r>
      <rPr>
        <sz val="12"/>
        <color theme="1"/>
        <rFont val="Arial"/>
        <family val="2"/>
      </rPr>
      <t>(t)</t>
    </r>
    <r>
      <rPr>
        <sz val="12"/>
        <color theme="1"/>
        <rFont val="Calibri"/>
        <family val="2"/>
        <scheme val="minor"/>
      </rPr>
      <t xml:space="preserve">  [cm]</t>
    </r>
  </si>
  <si>
    <r>
      <t>Filterkuchendicke L</t>
    </r>
    <r>
      <rPr>
        <vertAlign val="subscript"/>
        <sz val="12"/>
        <color theme="1"/>
        <rFont val="Calibri (Body)"/>
      </rPr>
      <t>fc,2 Phasen</t>
    </r>
    <r>
      <rPr>
        <sz val="12"/>
        <color theme="1"/>
        <rFont val="Calibri"/>
        <family val="2"/>
        <scheme val="minor"/>
      </rPr>
      <t>(t) [cm]</t>
    </r>
  </si>
  <si>
    <r>
      <t>Stempelbewegung 𝛿</t>
    </r>
    <r>
      <rPr>
        <vertAlign val="subscript"/>
        <sz val="12"/>
        <color theme="1"/>
        <rFont val="Calibri (Body)"/>
      </rPr>
      <t>2 Phasen</t>
    </r>
    <r>
      <rPr>
        <sz val="12"/>
        <color theme="1"/>
        <rFont val="Calibri"/>
        <family val="2"/>
        <scheme val="minor"/>
      </rPr>
      <t>(t) [cm]</t>
    </r>
  </si>
  <si>
    <r>
      <t xml:space="preserve">Durchflussrate                      Q </t>
    </r>
    <r>
      <rPr>
        <vertAlign val="subscript"/>
        <sz val="12"/>
        <color theme="1"/>
        <rFont val="Calibri (Body)"/>
      </rPr>
      <t>2 Phasen</t>
    </r>
    <r>
      <rPr>
        <sz val="12"/>
        <color theme="1"/>
        <rFont val="Calibri"/>
        <family val="2"/>
        <scheme val="minor"/>
      </rPr>
      <t>[cm</t>
    </r>
    <r>
      <rPr>
        <vertAlign val="superscript"/>
        <sz val="12"/>
        <color theme="1"/>
        <rFont val="Calibri (Body)"/>
      </rPr>
      <t>3</t>
    </r>
    <r>
      <rPr>
        <sz val="12"/>
        <color theme="1"/>
        <rFont val="Calibri"/>
        <family val="2"/>
        <scheme val="minor"/>
      </rPr>
      <t>/s]</t>
    </r>
  </si>
  <si>
    <t>Wassergehalt w [ 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</si>
</sst>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-F400]h:mm:ss\ AM/PM"/>
    <numFmt numFmtId="165" formatCode="0.000"/>
    <numFmt numFmtId="166" formatCode="0.0"/>
    <numFmt numFmtId="167" formatCode="0.0000"/>
    <numFmt numFmtId="168" formatCode="0.00000"/>
  </numFmts>
  <fonts count="36" x14ac:knownFonts="1">
    <font>
      <sz val="1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vertAlign val="subscript"/>
      <sz val="12"/>
      <color theme="1"/>
      <name val="Calibri (Body)"/>
    </font>
    <font>
      <vertAlign val="subscript"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6"/>
      <color rgb="FF006100"/>
      <name val="Calibri"/>
      <family val="2"/>
      <scheme val="minor"/>
    </font>
    <font>
      <sz val="16"/>
      <color rgb="FF9C0006"/>
      <name val="Calibri"/>
      <family val="2"/>
      <scheme val="minor"/>
    </font>
    <font>
      <sz val="16"/>
      <color rgb="FF9C5700"/>
      <name val="Calibri"/>
      <family val="2"/>
      <scheme val="minor"/>
    </font>
    <font>
      <b/>
      <sz val="14"/>
      <color theme="1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b/>
      <sz val="12"/>
      <name val="Arial"/>
      <family val="2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vertAlign val="subscript"/>
      <sz val="9"/>
      <color theme="1"/>
      <name val="Arial"/>
      <family val="2"/>
    </font>
    <font>
      <b/>
      <sz val="9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vertAlign val="subscript"/>
      <sz val="10"/>
      <name val="Arial"/>
      <family val="2"/>
    </font>
    <font>
      <sz val="9"/>
      <name val="Arial"/>
      <family val="2"/>
    </font>
    <font>
      <b/>
      <sz val="10"/>
      <color rgb="FF000000"/>
      <name val="Arial"/>
      <family val="2"/>
    </font>
    <font>
      <sz val="9"/>
      <color rgb="FF000000"/>
      <name val="Arial"/>
      <family val="2"/>
    </font>
    <font>
      <vertAlign val="subscript"/>
      <sz val="9"/>
      <color rgb="FF000000"/>
      <name val="Arial"/>
      <family val="2"/>
    </font>
    <font>
      <b/>
      <sz val="9"/>
      <color rgb="FF000000"/>
      <name val="Arial"/>
      <family val="2"/>
    </font>
    <font>
      <sz val="10"/>
      <color rgb="FF9C6500"/>
      <name val="Arial"/>
      <family val="2"/>
    </font>
    <font>
      <b/>
      <sz val="9"/>
      <name val="Arial"/>
      <family val="2"/>
    </font>
    <font>
      <vertAlign val="subscript"/>
      <sz val="11"/>
      <color theme="1"/>
      <name val="Arial"/>
      <family val="2"/>
    </font>
    <font>
      <vertAlign val="superscript"/>
      <sz val="11"/>
      <color theme="1"/>
      <name val="Arial"/>
      <family val="2"/>
    </font>
    <font>
      <sz val="11"/>
      <color theme="1"/>
      <name val="Cambria Math"/>
      <family val="1"/>
    </font>
    <font>
      <vertAlign val="subscript"/>
      <sz val="11"/>
      <color theme="1"/>
      <name val="Cambria Math"/>
      <family val="1"/>
    </font>
    <font>
      <vertAlign val="superscript"/>
      <sz val="11"/>
      <color theme="1"/>
      <name val="Cambria Math"/>
      <family val="1"/>
    </font>
    <font>
      <sz val="11"/>
      <color theme="1"/>
      <name val="Cambria Math"/>
      <family val="2"/>
    </font>
    <font>
      <sz val="12"/>
      <color theme="1"/>
      <name val="Arial"/>
      <family val="2"/>
    </font>
    <font>
      <vertAlign val="subscript"/>
      <sz val="12"/>
      <color theme="1"/>
      <name val="Arial"/>
      <family val="2"/>
    </font>
    <font>
      <vertAlign val="superscript"/>
      <sz val="12"/>
      <color theme="1"/>
      <name val="Calibri (Body)"/>
    </font>
  </fonts>
  <fills count="18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DEBF7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39994506668294322"/>
        <bgColor indexed="64"/>
      </patternFill>
    </fill>
  </fills>
  <borders count="5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rgb="FF7F7F7F"/>
      </right>
      <top style="medium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medium">
        <color auto="1"/>
      </top>
      <bottom style="medium">
        <color auto="1"/>
      </bottom>
      <diagonal/>
    </border>
    <border>
      <left style="thin">
        <color rgb="FF7F7F7F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4">
    <xf numFmtId="0" fontId="0" fillId="0" borderId="0"/>
    <xf numFmtId="0" fontId="5" fillId="3" borderId="0" applyNumberFormat="0" applyBorder="0" applyAlignment="0" applyProtection="0"/>
    <xf numFmtId="0" fontId="6" fillId="4" borderId="0" applyNumberFormat="0" applyBorder="0" applyAlignment="0" applyProtection="0"/>
    <xf numFmtId="0" fontId="7" fillId="5" borderId="0" applyNumberFormat="0" applyBorder="0" applyAlignment="0" applyProtection="0"/>
  </cellStyleXfs>
  <cellXfs count="237">
    <xf numFmtId="0" fontId="0" fillId="0" borderId="0" xfId="0"/>
    <xf numFmtId="2" fontId="0" fillId="0" borderId="0" xfId="0" applyNumberFormat="1"/>
    <xf numFmtId="21" fontId="0" fillId="0" borderId="0" xfId="0" applyNumberFormat="1"/>
    <xf numFmtId="49" fontId="0" fillId="2" borderId="0" xfId="0" applyNumberFormat="1" applyFill="1"/>
    <xf numFmtId="0" fontId="0" fillId="2" borderId="0" xfId="0" applyFill="1"/>
    <xf numFmtId="49" fontId="0" fillId="0" borderId="0" xfId="0" applyNumberFormat="1" applyAlignment="1">
      <alignment wrapText="1"/>
    </xf>
    <xf numFmtId="21" fontId="1" fillId="2" borderId="0" xfId="0" applyNumberFormat="1" applyFont="1" applyFill="1"/>
    <xf numFmtId="1" fontId="0" fillId="0" borderId="0" xfId="0" applyNumberFormat="1"/>
    <xf numFmtId="164" fontId="0" fillId="0" borderId="0" xfId="0" applyNumberFormat="1"/>
    <xf numFmtId="0" fontId="9" fillId="7" borderId="1" xfId="0" applyFont="1" applyFill="1" applyBorder="1" applyAlignment="1">
      <alignment vertical="center" wrapText="1"/>
    </xf>
    <xf numFmtId="49" fontId="10" fillId="7" borderId="2" xfId="3" applyNumberFormat="1" applyFont="1" applyFill="1" applyBorder="1" applyAlignment="1">
      <alignment horizontal="left" vertical="center" wrapText="1"/>
    </xf>
    <xf numFmtId="0" fontId="9" fillId="7" borderId="2" xfId="0" applyFont="1" applyFill="1" applyBorder="1" applyAlignment="1">
      <alignment horizontal="right" vertical="center" wrapText="1"/>
    </xf>
    <xf numFmtId="14" fontId="10" fillId="7" borderId="3" xfId="3" applyNumberFormat="1" applyFont="1" applyFill="1" applyBorder="1" applyAlignment="1">
      <alignment horizontal="center" vertical="center" wrapText="1"/>
    </xf>
    <xf numFmtId="0" fontId="11" fillId="8" borderId="4" xfId="0" applyFont="1" applyFill="1" applyBorder="1" applyAlignment="1">
      <alignment vertical="center" wrapText="1"/>
    </xf>
    <xf numFmtId="49" fontId="11" fillId="8" borderId="0" xfId="0" applyNumberFormat="1" applyFont="1" applyFill="1" applyAlignment="1">
      <alignment vertical="center" wrapText="1"/>
    </xf>
    <xf numFmtId="0" fontId="11" fillId="8" borderId="0" xfId="0" applyFont="1" applyFill="1" applyAlignment="1">
      <alignment horizontal="right" vertical="center" wrapText="1"/>
    </xf>
    <xf numFmtId="14" fontId="11" fillId="8" borderId="5" xfId="0" applyNumberFormat="1" applyFont="1" applyFill="1" applyBorder="1" applyAlignment="1">
      <alignment horizontal="center" vertical="center" wrapText="1"/>
    </xf>
    <xf numFmtId="0" fontId="13" fillId="7" borderId="11" xfId="0" applyFont="1" applyFill="1" applyBorder="1" applyAlignment="1">
      <alignment vertical="center" wrapText="1"/>
    </xf>
    <xf numFmtId="2" fontId="14" fillId="10" borderId="13" xfId="0" applyNumberFormat="1" applyFont="1" applyFill="1" applyBorder="1" applyAlignment="1">
      <alignment horizontal="center" vertical="center" wrapText="1"/>
    </xf>
    <xf numFmtId="0" fontId="14" fillId="10" borderId="14" xfId="0" applyFont="1" applyFill="1" applyBorder="1" applyAlignment="1">
      <alignment horizontal="center" vertical="center" wrapText="1"/>
    </xf>
    <xf numFmtId="0" fontId="14" fillId="0" borderId="15" xfId="0" applyFont="1" applyBorder="1" applyAlignment="1">
      <alignment vertical="top" wrapText="1"/>
    </xf>
    <xf numFmtId="0" fontId="14" fillId="0" borderId="19" xfId="0" applyFont="1" applyBorder="1" applyAlignment="1">
      <alignment vertical="center" wrapText="1"/>
    </xf>
    <xf numFmtId="2" fontId="14" fillId="0" borderId="20" xfId="0" quotePrefix="1" applyNumberFormat="1" applyFont="1" applyBorder="1" applyAlignment="1">
      <alignment horizontal="center" vertical="center" wrapText="1"/>
    </xf>
    <xf numFmtId="0" fontId="14" fillId="0" borderId="21" xfId="0" applyFont="1" applyBorder="1" applyAlignment="1">
      <alignment horizontal="center" vertical="center" wrapText="1"/>
    </xf>
    <xf numFmtId="0" fontId="14" fillId="0" borderId="22" xfId="0" quotePrefix="1" applyFont="1" applyBorder="1" applyAlignment="1">
      <alignment horizontal="center" vertical="center" wrapText="1"/>
    </xf>
    <xf numFmtId="2" fontId="14" fillId="0" borderId="20" xfId="0" applyNumberFormat="1" applyFont="1" applyBorder="1" applyAlignment="1">
      <alignment horizontal="center" vertical="center" wrapText="1"/>
    </xf>
    <xf numFmtId="0" fontId="14" fillId="0" borderId="23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4" fillId="0" borderId="24" xfId="0" applyFont="1" applyBorder="1" applyAlignment="1">
      <alignment vertical="center" wrapText="1"/>
    </xf>
    <xf numFmtId="2" fontId="14" fillId="0" borderId="15" xfId="0" applyNumberFormat="1" applyFont="1" applyBorder="1" applyAlignment="1">
      <alignment horizontal="center" vertical="center" wrapText="1"/>
    </xf>
    <xf numFmtId="0" fontId="14" fillId="0" borderId="23" xfId="0" applyFont="1" applyBorder="1" applyAlignment="1">
      <alignment vertical="center" wrapText="1"/>
    </xf>
    <xf numFmtId="0" fontId="14" fillId="0" borderId="22" xfId="0" applyFont="1" applyBorder="1" applyAlignment="1">
      <alignment vertical="center" wrapText="1"/>
    </xf>
    <xf numFmtId="0" fontId="14" fillId="0" borderId="25" xfId="0" applyFont="1" applyBorder="1" applyAlignment="1">
      <alignment vertical="center" wrapText="1"/>
    </xf>
    <xf numFmtId="0" fontId="14" fillId="0" borderId="26" xfId="0" applyFont="1" applyBorder="1" applyAlignment="1">
      <alignment vertical="center" wrapText="1"/>
    </xf>
    <xf numFmtId="0" fontId="14" fillId="0" borderId="15" xfId="0" applyFont="1" applyBorder="1" applyAlignment="1">
      <alignment horizontal="center" vertical="center" wrapText="1"/>
    </xf>
    <xf numFmtId="165" fontId="14" fillId="0" borderId="15" xfId="0" applyNumberFormat="1" applyFont="1" applyBorder="1" applyAlignment="1">
      <alignment horizontal="center" vertical="center" wrapText="1"/>
    </xf>
    <xf numFmtId="0" fontId="14" fillId="0" borderId="4" xfId="0" applyFont="1" applyBorder="1" applyAlignment="1">
      <alignment vertical="center" wrapText="1"/>
    </xf>
    <xf numFmtId="2" fontId="14" fillId="0" borderId="25" xfId="0" applyNumberFormat="1" applyFont="1" applyBorder="1" applyAlignment="1">
      <alignment horizontal="center" vertical="center" wrapText="1"/>
    </xf>
    <xf numFmtId="0" fontId="14" fillId="0" borderId="27" xfId="0" applyFont="1" applyBorder="1" applyAlignment="1">
      <alignment horizontal="center" vertical="center" wrapText="1"/>
    </xf>
    <xf numFmtId="165" fontId="14" fillId="0" borderId="28" xfId="0" applyNumberFormat="1" applyFont="1" applyBorder="1" applyAlignment="1">
      <alignment horizontal="center" vertical="center" wrapText="1"/>
    </xf>
    <xf numFmtId="0" fontId="16" fillId="0" borderId="24" xfId="0" applyFont="1" applyBorder="1" applyAlignment="1">
      <alignment vertical="center" wrapText="1"/>
    </xf>
    <xf numFmtId="2" fontId="16" fillId="0" borderId="20" xfId="0" applyNumberFormat="1" applyFont="1" applyBorder="1" applyAlignment="1">
      <alignment horizontal="center" vertical="center" wrapText="1"/>
    </xf>
    <xf numFmtId="0" fontId="11" fillId="0" borderId="2" xfId="0" applyFont="1" applyBorder="1"/>
    <xf numFmtId="2" fontId="11" fillId="0" borderId="2" xfId="0" applyNumberFormat="1" applyFont="1" applyBorder="1" applyAlignment="1">
      <alignment horizontal="center" vertical="center" wrapText="1"/>
    </xf>
    <xf numFmtId="0" fontId="11" fillId="0" borderId="2" xfId="0" applyFont="1" applyBorder="1" applyAlignment="1">
      <alignment vertical="center" wrapText="1"/>
    </xf>
    <xf numFmtId="0" fontId="13" fillId="7" borderId="29" xfId="0" applyFont="1" applyFill="1" applyBorder="1" applyAlignment="1">
      <alignment horizontal="center" vertical="center" wrapText="1"/>
    </xf>
    <xf numFmtId="0" fontId="13" fillId="7" borderId="29" xfId="0" applyFont="1" applyFill="1" applyBorder="1" applyAlignment="1">
      <alignment horizontal="center"/>
    </xf>
    <xf numFmtId="0" fontId="14" fillId="0" borderId="29" xfId="0" applyFont="1" applyBorder="1" applyAlignment="1">
      <alignment horizontal="center" vertical="center"/>
    </xf>
    <xf numFmtId="166" fontId="14" fillId="0" borderId="29" xfId="0" applyNumberFormat="1" applyFont="1" applyBorder="1" applyAlignment="1">
      <alignment horizontal="center" vertical="center"/>
    </xf>
    <xf numFmtId="0" fontId="10" fillId="0" borderId="29" xfId="1" applyFont="1" applyFill="1" applyBorder="1" applyAlignment="1">
      <alignment horizontal="center" vertical="center" wrapText="1"/>
    </xf>
    <xf numFmtId="166" fontId="10" fillId="0" borderId="29" xfId="1" applyNumberFormat="1" applyFont="1" applyFill="1" applyBorder="1" applyAlignment="1">
      <alignment horizontal="center" vertical="center" wrapText="1"/>
    </xf>
    <xf numFmtId="0" fontId="17" fillId="0" borderId="29" xfId="0" applyFont="1" applyBorder="1"/>
    <xf numFmtId="0" fontId="18" fillId="7" borderId="29" xfId="1" applyFont="1" applyFill="1" applyBorder="1" applyAlignment="1">
      <alignment horizontal="center" vertical="center" wrapText="1"/>
    </xf>
    <xf numFmtId="2" fontId="10" fillId="0" borderId="29" xfId="1" applyNumberFormat="1" applyFont="1" applyFill="1" applyBorder="1" applyAlignment="1">
      <alignment horizontal="center" vertical="center" wrapText="1"/>
    </xf>
    <xf numFmtId="2" fontId="17" fillId="0" borderId="29" xfId="0" applyNumberFormat="1" applyFont="1" applyBorder="1" applyAlignment="1">
      <alignment horizontal="center" vertical="center" wrapText="1"/>
    </xf>
    <xf numFmtId="0" fontId="20" fillId="0" borderId="29" xfId="1" applyFont="1" applyFill="1" applyBorder="1" applyAlignment="1">
      <alignment horizontal="center" vertical="center" wrapText="1"/>
    </xf>
    <xf numFmtId="166" fontId="20" fillId="0" borderId="29" xfId="1" applyNumberFormat="1" applyFont="1" applyFill="1" applyBorder="1" applyAlignment="1">
      <alignment horizontal="center" vertical="center" wrapText="1"/>
    </xf>
    <xf numFmtId="2" fontId="20" fillId="0" borderId="29" xfId="1" applyNumberFormat="1" applyFont="1" applyFill="1" applyBorder="1" applyAlignment="1">
      <alignment horizontal="center" vertical="center" wrapText="1"/>
    </xf>
    <xf numFmtId="9" fontId="14" fillId="0" borderId="29" xfId="0" applyNumberFormat="1" applyFont="1" applyBorder="1" applyAlignment="1">
      <alignment horizontal="center" vertical="center"/>
    </xf>
    <xf numFmtId="0" fontId="14" fillId="0" borderId="29" xfId="0" applyFont="1" applyBorder="1" applyAlignment="1">
      <alignment horizontal="center"/>
    </xf>
    <xf numFmtId="0" fontId="14" fillId="0" borderId="29" xfId="0" applyFont="1" applyBorder="1" applyAlignment="1">
      <alignment horizontal="center" vertical="center" wrapText="1"/>
    </xf>
    <xf numFmtId="0" fontId="22" fillId="0" borderId="19" xfId="0" applyFont="1" applyBorder="1" applyAlignment="1">
      <alignment vertical="center" wrapText="1"/>
    </xf>
    <xf numFmtId="2" fontId="22" fillId="0" borderId="20" xfId="0" applyNumberFormat="1" applyFont="1" applyBorder="1" applyAlignment="1">
      <alignment horizontal="center" vertical="center" wrapText="1"/>
    </xf>
    <xf numFmtId="0" fontId="22" fillId="0" borderId="30" xfId="0" applyFont="1" applyBorder="1" applyAlignment="1">
      <alignment vertical="center" wrapText="1"/>
    </xf>
    <xf numFmtId="0" fontId="22" fillId="0" borderId="24" xfId="0" applyFont="1" applyBorder="1" applyAlignment="1">
      <alignment vertical="center" wrapText="1"/>
    </xf>
    <xf numFmtId="2" fontId="22" fillId="0" borderId="15" xfId="0" applyNumberFormat="1" applyFont="1" applyBorder="1" applyAlignment="1">
      <alignment horizontal="center" vertical="center" wrapText="1"/>
    </xf>
    <xf numFmtId="0" fontId="22" fillId="0" borderId="27" xfId="0" applyFont="1" applyBorder="1" applyAlignment="1">
      <alignment vertical="center" wrapText="1"/>
    </xf>
    <xf numFmtId="2" fontId="22" fillId="0" borderId="28" xfId="0" applyNumberFormat="1" applyFont="1" applyBorder="1" applyAlignment="1">
      <alignment horizontal="center" vertical="center" wrapText="1"/>
    </xf>
    <xf numFmtId="0" fontId="14" fillId="0" borderId="24" xfId="0" applyFont="1" applyBorder="1"/>
    <xf numFmtId="0" fontId="14" fillId="0" borderId="15" xfId="0" applyFont="1" applyBorder="1" applyAlignment="1">
      <alignment horizontal="center"/>
    </xf>
    <xf numFmtId="0" fontId="17" fillId="0" borderId="15" xfId="0" applyFont="1" applyBorder="1"/>
    <xf numFmtId="0" fontId="17" fillId="0" borderId="28" xfId="0" applyFont="1" applyBorder="1"/>
    <xf numFmtId="0" fontId="24" fillId="0" borderId="24" xfId="0" applyFont="1" applyBorder="1" applyAlignment="1">
      <alignment vertical="center" wrapText="1"/>
    </xf>
    <xf numFmtId="165" fontId="24" fillId="0" borderId="15" xfId="0" applyNumberFormat="1" applyFont="1" applyBorder="1" applyAlignment="1">
      <alignment horizontal="center" vertical="center" wrapText="1"/>
    </xf>
    <xf numFmtId="0" fontId="22" fillId="0" borderId="15" xfId="0" applyFont="1" applyBorder="1" applyAlignment="1">
      <alignment vertical="center" wrapText="1"/>
    </xf>
    <xf numFmtId="165" fontId="14" fillId="0" borderId="28" xfId="0" applyNumberFormat="1" applyFont="1" applyBorder="1" applyAlignment="1">
      <alignment horizontal="center"/>
    </xf>
    <xf numFmtId="0" fontId="25" fillId="7" borderId="12" xfId="3" applyFont="1" applyFill="1" applyBorder="1" applyAlignment="1">
      <alignment horizontal="center" vertical="center" wrapText="1"/>
    </xf>
    <xf numFmtId="0" fontId="17" fillId="7" borderId="10" xfId="0" applyFont="1" applyFill="1" applyBorder="1" applyAlignment="1">
      <alignment horizontal="center" vertical="center" wrapText="1"/>
    </xf>
    <xf numFmtId="0" fontId="14" fillId="0" borderId="32" xfId="0" applyFont="1" applyBorder="1" applyAlignment="1">
      <alignment vertical="center" wrapText="1"/>
    </xf>
    <xf numFmtId="0" fontId="14" fillId="0" borderId="34" xfId="0" applyFont="1" applyBorder="1" applyAlignment="1">
      <alignment horizontal="left" vertical="center" wrapText="1"/>
    </xf>
    <xf numFmtId="0" fontId="16" fillId="0" borderId="19" xfId="0" applyFont="1" applyBorder="1" applyAlignment="1">
      <alignment vertical="center" wrapText="1"/>
    </xf>
    <xf numFmtId="166" fontId="16" fillId="0" borderId="20" xfId="0" applyNumberFormat="1" applyFont="1" applyBorder="1" applyAlignment="1">
      <alignment horizontal="center" vertical="center" wrapText="1"/>
    </xf>
    <xf numFmtId="0" fontId="14" fillId="0" borderId="15" xfId="0" applyFont="1" applyBorder="1" applyAlignment="1">
      <alignment horizontal="left" vertical="center" wrapText="1"/>
    </xf>
    <xf numFmtId="2" fontId="20" fillId="0" borderId="28" xfId="3" applyNumberFormat="1" applyFont="1" applyFill="1" applyBorder="1" applyAlignment="1">
      <alignment horizontal="center" vertical="center" wrapText="1"/>
    </xf>
    <xf numFmtId="166" fontId="16" fillId="0" borderId="0" xfId="0" applyNumberFormat="1" applyFont="1" applyAlignment="1">
      <alignment horizontal="center" vertical="center" wrapText="1"/>
    </xf>
    <xf numFmtId="166" fontId="20" fillId="0" borderId="35" xfId="3" applyNumberFormat="1" applyFont="1" applyFill="1" applyBorder="1" applyAlignment="1">
      <alignment horizontal="center" vertical="center" wrapText="1"/>
    </xf>
    <xf numFmtId="0" fontId="14" fillId="0" borderId="16" xfId="0" applyFont="1" applyBorder="1" applyAlignment="1">
      <alignment horizontal="left" vertical="center" wrapText="1"/>
    </xf>
    <xf numFmtId="0" fontId="14" fillId="0" borderId="17" xfId="0" applyFont="1" applyBorder="1" applyAlignment="1">
      <alignment horizontal="left" vertical="center" wrapText="1"/>
    </xf>
    <xf numFmtId="0" fontId="14" fillId="0" borderId="18" xfId="0" applyFont="1" applyBorder="1" applyAlignment="1">
      <alignment horizontal="left" vertical="center" wrapText="1"/>
    </xf>
    <xf numFmtId="0" fontId="18" fillId="7" borderId="11" xfId="2" applyFont="1" applyFill="1" applyBorder="1" applyAlignment="1">
      <alignment vertical="center" wrapText="1"/>
    </xf>
    <xf numFmtId="0" fontId="18" fillId="7" borderId="12" xfId="2" applyFont="1" applyFill="1" applyBorder="1" applyAlignment="1">
      <alignment vertical="center" wrapText="1"/>
    </xf>
    <xf numFmtId="0" fontId="18" fillId="7" borderId="9" xfId="2" applyFont="1" applyFill="1" applyBorder="1" applyAlignment="1">
      <alignment vertical="center" wrapText="1"/>
    </xf>
    <xf numFmtId="2" fontId="20" fillId="10" borderId="39" xfId="2" applyNumberFormat="1" applyFont="1" applyFill="1" applyBorder="1" applyAlignment="1">
      <alignment horizontal="center" vertical="center" wrapText="1"/>
    </xf>
    <xf numFmtId="0" fontId="20" fillId="10" borderId="40" xfId="2" applyFont="1" applyFill="1" applyBorder="1" applyAlignment="1">
      <alignment horizontal="center" vertical="center" wrapText="1"/>
    </xf>
    <xf numFmtId="0" fontId="20" fillId="10" borderId="41" xfId="2" applyFont="1" applyFill="1" applyBorder="1" applyAlignment="1">
      <alignment horizontal="center" vertical="center" wrapText="1"/>
    </xf>
    <xf numFmtId="0" fontId="14" fillId="0" borderId="32" xfId="0" applyFont="1" applyBorder="1" applyAlignment="1">
      <alignment horizontal="left"/>
    </xf>
    <xf numFmtId="0" fontId="0" fillId="0" borderId="33" xfId="0" applyBorder="1"/>
    <xf numFmtId="0" fontId="14" fillId="0" borderId="15" xfId="0" applyFont="1" applyBorder="1" applyAlignment="1">
      <alignment vertical="center" wrapText="1"/>
    </xf>
    <xf numFmtId="2" fontId="14" fillId="0" borderId="15" xfId="0" applyNumberFormat="1" applyFont="1" applyBorder="1" applyAlignment="1">
      <alignment horizontal="center"/>
    </xf>
    <xf numFmtId="0" fontId="14" fillId="0" borderId="15" xfId="0" applyFont="1" applyBorder="1"/>
    <xf numFmtId="2" fontId="14" fillId="0" borderId="28" xfId="0" applyNumberFormat="1" applyFont="1" applyBorder="1" applyAlignment="1">
      <alignment horizontal="center"/>
    </xf>
    <xf numFmtId="2" fontId="20" fillId="0" borderId="28" xfId="0" applyNumberFormat="1" applyFont="1" applyBorder="1" applyAlignment="1">
      <alignment horizontal="center"/>
    </xf>
    <xf numFmtId="0" fontId="16" fillId="0" borderId="24" xfId="0" applyFont="1" applyBorder="1"/>
    <xf numFmtId="0" fontId="20" fillId="0" borderId="15" xfId="1" applyFont="1" applyFill="1" applyBorder="1" applyAlignment="1">
      <alignment horizontal="center" vertical="center" wrapText="1"/>
    </xf>
    <xf numFmtId="0" fontId="20" fillId="0" borderId="15" xfId="1" applyFont="1" applyFill="1" applyBorder="1" applyAlignment="1">
      <alignment vertical="center" wrapText="1"/>
    </xf>
    <xf numFmtId="0" fontId="20" fillId="0" borderId="28" xfId="1" applyFont="1" applyFill="1" applyBorder="1" applyAlignment="1">
      <alignment vertical="center" wrapText="1"/>
    </xf>
    <xf numFmtId="0" fontId="14" fillId="0" borderId="28" xfId="0" applyFont="1" applyBorder="1" applyAlignment="1">
      <alignment horizontal="center"/>
    </xf>
    <xf numFmtId="0" fontId="16" fillId="0" borderId="43" xfId="0" applyFont="1" applyBorder="1" applyAlignment="1">
      <alignment vertical="center" wrapText="1"/>
    </xf>
    <xf numFmtId="0" fontId="24" fillId="0" borderId="44" xfId="0" applyFont="1" applyBorder="1" applyAlignment="1">
      <alignment vertical="center" wrapText="1"/>
    </xf>
    <xf numFmtId="0" fontId="14" fillId="0" borderId="45" xfId="0" applyFont="1" applyBorder="1"/>
    <xf numFmtId="0" fontId="14" fillId="0" borderId="0" xfId="0" applyFont="1"/>
    <xf numFmtId="0" fontId="14" fillId="0" borderId="49" xfId="0" applyFont="1" applyBorder="1" applyAlignment="1">
      <alignment vertical="center" wrapText="1"/>
    </xf>
    <xf numFmtId="2" fontId="20" fillId="0" borderId="50" xfId="3" applyNumberFormat="1" applyFont="1" applyFill="1" applyBorder="1" applyAlignment="1">
      <alignment horizontal="center" vertical="center" wrapText="1"/>
    </xf>
    <xf numFmtId="0" fontId="0" fillId="0" borderId="50" xfId="0" applyBorder="1"/>
    <xf numFmtId="2" fontId="20" fillId="12" borderId="31" xfId="3" applyNumberFormat="1" applyFont="1" applyFill="1" applyBorder="1" applyAlignment="1">
      <alignment horizontal="center" vertical="center" wrapText="1"/>
    </xf>
    <xf numFmtId="166" fontId="20" fillId="12" borderId="33" xfId="3" applyNumberFormat="1" applyFont="1" applyFill="1" applyBorder="1" applyAlignment="1">
      <alignment horizontal="center" vertical="center" wrapText="1"/>
    </xf>
    <xf numFmtId="166" fontId="20" fillId="12" borderId="10" xfId="3" applyNumberFormat="1" applyFont="1" applyFill="1" applyBorder="1" applyAlignment="1">
      <alignment horizontal="center" vertical="center" wrapText="1"/>
    </xf>
    <xf numFmtId="20" fontId="20" fillId="12" borderId="40" xfId="2" applyNumberFormat="1" applyFont="1" applyFill="1" applyBorder="1" applyAlignment="1">
      <alignment horizontal="center" vertical="center" wrapText="1"/>
    </xf>
    <xf numFmtId="0" fontId="20" fillId="12" borderId="29" xfId="1" applyFont="1" applyFill="1" applyBorder="1" applyAlignment="1">
      <alignment horizontal="center" vertical="center" wrapText="1"/>
    </xf>
    <xf numFmtId="2" fontId="14" fillId="12" borderId="15" xfId="0" applyNumberFormat="1" applyFont="1" applyFill="1" applyBorder="1" applyAlignment="1">
      <alignment horizontal="center"/>
    </xf>
    <xf numFmtId="2" fontId="26" fillId="12" borderId="44" xfId="3" applyNumberFormat="1" applyFont="1" applyFill="1" applyBorder="1" applyAlignment="1">
      <alignment horizontal="center" vertical="center" wrapText="1"/>
    </xf>
    <xf numFmtId="2" fontId="20" fillId="12" borderId="15" xfId="3" applyNumberFormat="1" applyFont="1" applyFill="1" applyBorder="1" applyAlignment="1">
      <alignment horizontal="center" vertical="center" wrapText="1"/>
    </xf>
    <xf numFmtId="2" fontId="20" fillId="12" borderId="50" xfId="3" applyNumberFormat="1" applyFont="1" applyFill="1" applyBorder="1" applyAlignment="1">
      <alignment horizontal="center" vertical="center" wrapText="1"/>
    </xf>
    <xf numFmtId="2" fontId="20" fillId="12" borderId="28" xfId="0" applyNumberFormat="1" applyFont="1" applyFill="1" applyBorder="1" applyAlignment="1">
      <alignment horizontal="center" vertical="center" wrapText="1"/>
    </xf>
    <xf numFmtId="0" fontId="14" fillId="0" borderId="51" xfId="0" applyFont="1" applyBorder="1" applyAlignment="1">
      <alignment vertical="center" wrapText="1"/>
    </xf>
    <xf numFmtId="0" fontId="14" fillId="0" borderId="20" xfId="0" applyFont="1" applyBorder="1"/>
    <xf numFmtId="2" fontId="14" fillId="0" borderId="20" xfId="0" applyNumberFormat="1" applyFont="1" applyBorder="1" applyAlignment="1">
      <alignment horizontal="center"/>
    </xf>
    <xf numFmtId="0" fontId="14" fillId="12" borderId="15" xfId="0" applyFont="1" applyFill="1" applyBorder="1" applyAlignment="1">
      <alignment horizontal="center"/>
    </xf>
    <xf numFmtId="21" fontId="0" fillId="13" borderId="0" xfId="0" applyNumberFormat="1" applyFill="1"/>
    <xf numFmtId="49" fontId="0" fillId="13" borderId="0" xfId="0" applyNumberFormat="1" applyFill="1" applyAlignment="1">
      <alignment wrapText="1"/>
    </xf>
    <xf numFmtId="0" fontId="0" fillId="13" borderId="0" xfId="0" applyFill="1" applyAlignment="1">
      <alignment wrapText="1"/>
    </xf>
    <xf numFmtId="45" fontId="0" fillId="0" borderId="0" xfId="0" applyNumberFormat="1"/>
    <xf numFmtId="0" fontId="8" fillId="14" borderId="21" xfId="0" applyFont="1" applyFill="1" applyBorder="1"/>
    <xf numFmtId="0" fontId="0" fillId="14" borderId="23" xfId="0" applyFill="1" applyBorder="1"/>
    <xf numFmtId="0" fontId="0" fillId="14" borderId="27" xfId="0" applyFill="1" applyBorder="1"/>
    <xf numFmtId="0" fontId="11" fillId="0" borderId="0" xfId="0" applyFont="1"/>
    <xf numFmtId="0" fontId="11" fillId="16" borderId="52" xfId="0" applyFont="1" applyFill="1" applyBorder="1"/>
    <xf numFmtId="0" fontId="11" fillId="16" borderId="53" xfId="0" applyFont="1" applyFill="1" applyBorder="1"/>
    <xf numFmtId="0" fontId="11" fillId="16" borderId="51" xfId="0" applyFont="1" applyFill="1" applyBorder="1"/>
    <xf numFmtId="0" fontId="11" fillId="16" borderId="54" xfId="0" applyFont="1" applyFill="1" applyBorder="1"/>
    <xf numFmtId="0" fontId="11" fillId="16" borderId="0" xfId="0" applyFont="1" applyFill="1" applyBorder="1"/>
    <xf numFmtId="0" fontId="11" fillId="16" borderId="55" xfId="0" applyFont="1" applyFill="1" applyBorder="1"/>
    <xf numFmtId="0" fontId="11" fillId="16" borderId="56" xfId="0" applyFont="1" applyFill="1" applyBorder="1"/>
    <xf numFmtId="0" fontId="11" fillId="16" borderId="25" xfId="0" applyFont="1" applyFill="1" applyBorder="1"/>
    <xf numFmtId="0" fontId="11" fillId="16" borderId="30" xfId="0" applyFont="1" applyFill="1" applyBorder="1"/>
    <xf numFmtId="0" fontId="11" fillId="15" borderId="21" xfId="0" applyFont="1" applyFill="1" applyBorder="1"/>
    <xf numFmtId="0" fontId="11" fillId="15" borderId="23" xfId="0" applyFont="1" applyFill="1" applyBorder="1"/>
    <xf numFmtId="0" fontId="11" fillId="15" borderId="27" xfId="0" applyFont="1" applyFill="1" applyBorder="1"/>
    <xf numFmtId="0" fontId="0" fillId="16" borderId="54" xfId="0" applyFill="1" applyBorder="1"/>
    <xf numFmtId="0" fontId="0" fillId="15" borderId="23" xfId="0" applyFill="1" applyBorder="1"/>
    <xf numFmtId="0" fontId="0" fillId="15" borderId="27" xfId="0" applyFill="1" applyBorder="1"/>
    <xf numFmtId="0" fontId="11" fillId="16" borderId="15" xfId="0" applyFont="1" applyFill="1" applyBorder="1"/>
    <xf numFmtId="0" fontId="11" fillId="16" borderId="15" xfId="0" applyFont="1" applyFill="1" applyBorder="1" applyAlignment="1">
      <alignment vertical="top"/>
    </xf>
    <xf numFmtId="0" fontId="11" fillId="16" borderId="20" xfId="0" applyFont="1" applyFill="1" applyBorder="1"/>
    <xf numFmtId="2" fontId="11" fillId="16" borderId="15" xfId="0" applyNumberFormat="1" applyFont="1" applyFill="1" applyBorder="1"/>
    <xf numFmtId="0" fontId="11" fillId="16" borderId="15" xfId="0" applyFont="1" applyFill="1" applyBorder="1" applyAlignment="1">
      <alignment wrapText="1"/>
    </xf>
    <xf numFmtId="2" fontId="11" fillId="16" borderId="57" xfId="0" applyNumberFormat="1" applyFont="1" applyFill="1" applyBorder="1"/>
    <xf numFmtId="0" fontId="0" fillId="16" borderId="52" xfId="0" applyFill="1" applyBorder="1"/>
    <xf numFmtId="0" fontId="11" fillId="14" borderId="21" xfId="0" applyFont="1" applyFill="1" applyBorder="1"/>
    <xf numFmtId="0" fontId="11" fillId="14" borderId="23" xfId="0" applyFont="1" applyFill="1" applyBorder="1"/>
    <xf numFmtId="0" fontId="11" fillId="14" borderId="27" xfId="0" applyFont="1" applyFill="1" applyBorder="1"/>
    <xf numFmtId="165" fontId="11" fillId="16" borderId="15" xfId="0" applyNumberFormat="1" applyFont="1" applyFill="1" applyBorder="1"/>
    <xf numFmtId="0" fontId="11" fillId="16" borderId="21" xfId="0" applyFont="1" applyFill="1" applyBorder="1"/>
    <xf numFmtId="0" fontId="11" fillId="16" borderId="23" xfId="0" applyFont="1" applyFill="1" applyBorder="1"/>
    <xf numFmtId="0" fontId="11" fillId="16" borderId="27" xfId="0" applyFont="1" applyFill="1" applyBorder="1"/>
    <xf numFmtId="0" fontId="32" fillId="16" borderId="15" xfId="0" applyFont="1" applyFill="1" applyBorder="1"/>
    <xf numFmtId="168" fontId="11" fillId="16" borderId="15" xfId="0" applyNumberFormat="1" applyFont="1" applyFill="1" applyBorder="1"/>
    <xf numFmtId="166" fontId="11" fillId="16" borderId="15" xfId="0" applyNumberFormat="1" applyFont="1" applyFill="1" applyBorder="1"/>
    <xf numFmtId="0" fontId="11" fillId="16" borderId="53" xfId="0" applyFont="1" applyFill="1" applyBorder="1" applyAlignment="1">
      <alignment wrapText="1"/>
    </xf>
    <xf numFmtId="167" fontId="11" fillId="16" borderId="53" xfId="0" applyNumberFormat="1" applyFont="1" applyFill="1" applyBorder="1"/>
    <xf numFmtId="0" fontId="11" fillId="16" borderId="0" xfId="0" applyFont="1" applyFill="1" applyBorder="1" applyAlignment="1">
      <alignment wrapText="1"/>
    </xf>
    <xf numFmtId="167" fontId="11" fillId="16" borderId="0" xfId="0" applyNumberFormat="1" applyFont="1" applyFill="1" applyBorder="1"/>
    <xf numFmtId="0" fontId="0" fillId="15" borderId="21" xfId="0" applyFill="1" applyBorder="1"/>
    <xf numFmtId="0" fontId="11" fillId="15" borderId="23" xfId="0" applyFont="1" applyFill="1" applyBorder="1" applyAlignment="1">
      <alignment wrapText="1"/>
    </xf>
    <xf numFmtId="167" fontId="11" fillId="15" borderId="23" xfId="0" applyNumberFormat="1" applyFont="1" applyFill="1" applyBorder="1"/>
    <xf numFmtId="2" fontId="11" fillId="16" borderId="55" xfId="0" applyNumberFormat="1" applyFont="1" applyFill="1" applyBorder="1"/>
    <xf numFmtId="0" fontId="0" fillId="17" borderId="23" xfId="0" applyFill="1" applyBorder="1"/>
    <xf numFmtId="0" fontId="0" fillId="17" borderId="27" xfId="0" applyFill="1" applyBorder="1"/>
    <xf numFmtId="0" fontId="33" fillId="17" borderId="21" xfId="0" applyFont="1" applyFill="1" applyBorder="1"/>
    <xf numFmtId="0" fontId="33" fillId="14" borderId="21" xfId="0" applyFont="1" applyFill="1" applyBorder="1"/>
    <xf numFmtId="0" fontId="0" fillId="16" borderId="55" xfId="0" applyFill="1" applyBorder="1"/>
    <xf numFmtId="0" fontId="0" fillId="16" borderId="57" xfId="0" applyFill="1" applyBorder="1"/>
    <xf numFmtId="0" fontId="11" fillId="16" borderId="50" xfId="0" applyFont="1" applyFill="1" applyBorder="1"/>
    <xf numFmtId="2" fontId="11" fillId="16" borderId="50" xfId="0" applyNumberFormat="1" applyFont="1" applyFill="1" applyBorder="1"/>
    <xf numFmtId="167" fontId="11" fillId="16" borderId="20" xfId="0" applyNumberFormat="1" applyFont="1" applyFill="1" applyBorder="1"/>
    <xf numFmtId="0" fontId="11" fillId="16" borderId="20" xfId="0" applyFont="1" applyFill="1" applyBorder="1" applyAlignment="1">
      <alignment wrapText="1"/>
    </xf>
    <xf numFmtId="0" fontId="11" fillId="0" borderId="0" xfId="0" applyFont="1" applyFill="1"/>
    <xf numFmtId="167" fontId="0" fillId="0" borderId="0" xfId="0" applyNumberFormat="1"/>
    <xf numFmtId="167" fontId="11" fillId="0" borderId="0" xfId="0" applyNumberFormat="1" applyFont="1" applyFill="1" applyBorder="1"/>
    <xf numFmtId="0" fontId="32" fillId="16" borderId="15" xfId="0" applyFont="1" applyFill="1" applyBorder="1" applyAlignment="1"/>
    <xf numFmtId="0" fontId="14" fillId="0" borderId="2" xfId="0" applyFont="1" applyBorder="1" applyAlignment="1">
      <alignment horizontal="center" vertical="center" wrapText="1"/>
    </xf>
    <xf numFmtId="0" fontId="8" fillId="6" borderId="1" xfId="0" applyFont="1" applyFill="1" applyBorder="1" applyAlignment="1">
      <alignment vertical="center" wrapText="1"/>
    </xf>
    <xf numFmtId="0" fontId="8" fillId="6" borderId="2" xfId="0" applyFont="1" applyFill="1" applyBorder="1" applyAlignment="1">
      <alignment vertical="center" wrapText="1"/>
    </xf>
    <xf numFmtId="0" fontId="8" fillId="6" borderId="3" xfId="0" applyFont="1" applyFill="1" applyBorder="1" applyAlignment="1">
      <alignment vertical="center" wrapText="1"/>
    </xf>
    <xf numFmtId="0" fontId="12" fillId="9" borderId="6" xfId="2" applyFont="1" applyFill="1" applyBorder="1" applyAlignment="1">
      <alignment vertical="center" wrapText="1"/>
    </xf>
    <xf numFmtId="0" fontId="12" fillId="9" borderId="7" xfId="2" applyFont="1" applyFill="1" applyBorder="1" applyAlignment="1">
      <alignment vertical="center" wrapText="1"/>
    </xf>
    <xf numFmtId="0" fontId="12" fillId="9" borderId="8" xfId="2" applyFont="1" applyFill="1" applyBorder="1" applyAlignment="1">
      <alignment vertical="center" wrapText="1"/>
    </xf>
    <xf numFmtId="0" fontId="13" fillId="7" borderId="9" xfId="0" applyFont="1" applyFill="1" applyBorder="1" applyAlignment="1">
      <alignment horizontal="left" vertical="center" wrapText="1"/>
    </xf>
    <xf numFmtId="0" fontId="13" fillId="7" borderId="10" xfId="0" applyFont="1" applyFill="1" applyBorder="1" applyAlignment="1">
      <alignment horizontal="left" vertical="center" wrapText="1"/>
    </xf>
    <xf numFmtId="0" fontId="14" fillId="10" borderId="9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top" wrapText="1"/>
    </xf>
    <xf numFmtId="0" fontId="13" fillId="7" borderId="16" xfId="0" applyFont="1" applyFill="1" applyBorder="1" applyAlignment="1">
      <alignment horizontal="left" vertical="center" wrapText="1"/>
    </xf>
    <xf numFmtId="0" fontId="13" fillId="7" borderId="17" xfId="0" applyFont="1" applyFill="1" applyBorder="1" applyAlignment="1">
      <alignment horizontal="left" vertical="center" wrapText="1"/>
    </xf>
    <xf numFmtId="0" fontId="13" fillId="7" borderId="18" xfId="0" applyFont="1" applyFill="1" applyBorder="1" applyAlignment="1">
      <alignment horizontal="left" vertical="center" wrapText="1"/>
    </xf>
    <xf numFmtId="0" fontId="14" fillId="0" borderId="16" xfId="0" applyFont="1" applyBorder="1" applyAlignment="1">
      <alignment horizontal="left" vertical="center" wrapText="1"/>
    </xf>
    <xf numFmtId="0" fontId="14" fillId="0" borderId="17" xfId="0" applyFont="1" applyBorder="1" applyAlignment="1">
      <alignment horizontal="left" vertical="center" wrapText="1"/>
    </xf>
    <xf numFmtId="0" fontId="14" fillId="0" borderId="18" xfId="0" applyFont="1" applyBorder="1" applyAlignment="1">
      <alignment horizontal="left" vertical="center" wrapText="1"/>
    </xf>
    <xf numFmtId="0" fontId="12" fillId="9" borderId="29" xfId="2" applyFont="1" applyFill="1" applyBorder="1" applyAlignment="1">
      <alignment vertical="center" wrapText="1"/>
    </xf>
    <xf numFmtId="0" fontId="11" fillId="0" borderId="2" xfId="0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0" fontId="21" fillId="11" borderId="1" xfId="0" applyFont="1" applyFill="1" applyBorder="1" applyAlignment="1">
      <alignment horizontal="left" vertical="center" wrapText="1"/>
    </xf>
    <xf numFmtId="0" fontId="21" fillId="11" borderId="2" xfId="0" applyFont="1" applyFill="1" applyBorder="1" applyAlignment="1">
      <alignment horizontal="left" vertical="center" wrapText="1"/>
    </xf>
    <xf numFmtId="0" fontId="21" fillId="11" borderId="3" xfId="0" applyFont="1" applyFill="1" applyBorder="1" applyAlignment="1">
      <alignment horizontal="left" vertical="center" wrapText="1"/>
    </xf>
    <xf numFmtId="0" fontId="20" fillId="0" borderId="33" xfId="1" applyFont="1" applyFill="1" applyBorder="1" applyAlignment="1">
      <alignment horizontal="left" vertical="center" wrapText="1"/>
    </xf>
    <xf numFmtId="0" fontId="20" fillId="0" borderId="42" xfId="1" applyFont="1" applyFill="1" applyBorder="1" applyAlignment="1">
      <alignment horizontal="left" vertical="center" wrapText="1"/>
    </xf>
    <xf numFmtId="0" fontId="18" fillId="7" borderId="1" xfId="3" applyFont="1" applyFill="1" applyBorder="1" applyAlignment="1">
      <alignment horizontal="left" vertical="center" wrapText="1"/>
    </xf>
    <xf numFmtId="0" fontId="18" fillId="7" borderId="2" xfId="3" applyFont="1" applyFill="1" applyBorder="1" applyAlignment="1">
      <alignment horizontal="left" vertical="center" wrapText="1"/>
    </xf>
    <xf numFmtId="0" fontId="14" fillId="0" borderId="36" xfId="0" applyFont="1" applyBorder="1" applyAlignment="1">
      <alignment horizontal="left" vertical="center" wrapText="1"/>
    </xf>
    <xf numFmtId="0" fontId="14" fillId="0" borderId="37" xfId="0" applyFont="1" applyBorder="1" applyAlignment="1">
      <alignment horizontal="left" vertical="center" wrapText="1"/>
    </xf>
    <xf numFmtId="0" fontId="14" fillId="0" borderId="38" xfId="0" applyFont="1" applyBorder="1" applyAlignment="1">
      <alignment horizontal="left" vertical="center" wrapText="1"/>
    </xf>
    <xf numFmtId="0" fontId="12" fillId="9" borderId="1" xfId="2" applyFont="1" applyFill="1" applyBorder="1" applyAlignment="1">
      <alignment vertical="center" wrapText="1"/>
    </xf>
    <xf numFmtId="0" fontId="12" fillId="9" borderId="2" xfId="2" applyFont="1" applyFill="1" applyBorder="1" applyAlignment="1">
      <alignment vertical="center" wrapText="1"/>
    </xf>
    <xf numFmtId="0" fontId="12" fillId="9" borderId="3" xfId="2" applyFont="1" applyFill="1" applyBorder="1" applyAlignment="1">
      <alignment vertical="center" wrapText="1"/>
    </xf>
    <xf numFmtId="0" fontId="11" fillId="0" borderId="2" xfId="0" applyFont="1" applyBorder="1" applyAlignment="1">
      <alignment vertical="center" wrapText="1"/>
    </xf>
    <xf numFmtId="0" fontId="13" fillId="7" borderId="9" xfId="0" applyFont="1" applyFill="1" applyBorder="1" applyAlignment="1">
      <alignment vertical="center" wrapText="1"/>
    </xf>
    <xf numFmtId="0" fontId="13" fillId="7" borderId="12" xfId="0" applyFont="1" applyFill="1" applyBorder="1" applyAlignment="1">
      <alignment vertical="center" wrapText="1"/>
    </xf>
    <xf numFmtId="0" fontId="13" fillId="7" borderId="10" xfId="0" applyFont="1" applyFill="1" applyBorder="1" applyAlignment="1">
      <alignment vertical="center" wrapText="1"/>
    </xf>
    <xf numFmtId="0" fontId="16" fillId="0" borderId="24" xfId="0" applyFont="1" applyBorder="1" applyAlignment="1">
      <alignment horizontal="left"/>
    </xf>
    <xf numFmtId="0" fontId="16" fillId="0" borderId="15" xfId="0" applyFont="1" applyBorder="1" applyAlignment="1">
      <alignment horizontal="left"/>
    </xf>
    <xf numFmtId="0" fontId="16" fillId="0" borderId="28" xfId="0" applyFont="1" applyBorder="1" applyAlignment="1">
      <alignment horizontal="left"/>
    </xf>
    <xf numFmtId="0" fontId="14" fillId="0" borderId="46" xfId="0" applyFont="1" applyBorder="1" applyAlignment="1">
      <alignment horizontal="left" vertical="center" wrapText="1"/>
    </xf>
    <xf numFmtId="0" fontId="14" fillId="0" borderId="47" xfId="0" applyFont="1" applyBorder="1" applyAlignment="1">
      <alignment horizontal="left" vertical="center" wrapText="1"/>
    </xf>
    <xf numFmtId="0" fontId="14" fillId="0" borderId="48" xfId="0" applyFont="1" applyBorder="1" applyAlignment="1">
      <alignment horizontal="left" vertical="center" wrapText="1"/>
    </xf>
    <xf numFmtId="0" fontId="13" fillId="7" borderId="1" xfId="0" applyFont="1" applyFill="1" applyBorder="1" applyAlignment="1">
      <alignment horizontal="left" vertical="center" wrapText="1"/>
    </xf>
    <xf numFmtId="0" fontId="13" fillId="7" borderId="2" xfId="0" applyFont="1" applyFill="1" applyBorder="1" applyAlignment="1">
      <alignment horizontal="left" vertical="center" wrapText="1"/>
    </xf>
    <xf numFmtId="0" fontId="13" fillId="7" borderId="3" xfId="0" applyFont="1" applyFill="1" applyBorder="1" applyAlignment="1">
      <alignment horizontal="left" vertical="center" wrapText="1"/>
    </xf>
  </cellXfs>
  <cellStyles count="4">
    <cellStyle name="Bad" xfId="2" builtinId="27"/>
    <cellStyle name="Good" xfId="1" builtinId="26"/>
    <cellStyle name="Neutral" xfId="3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6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GB" sz="800" i="0">
                <a:effectLst/>
              </a:rPr>
              <a:t>𝜌</a:t>
            </a:r>
            <a:r>
              <a:rPr lang="en-GB" sz="700" i="0" baseline="-25000">
                <a:effectLst/>
              </a:rPr>
              <a:t>Wasser</a:t>
            </a:r>
            <a:r>
              <a:rPr lang="en-GB" sz="800" i="0">
                <a:effectLst/>
              </a:rPr>
              <a:t>=</a:t>
            </a:r>
            <a:endParaRPr lang="en-DE" sz="100"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600">
                <a:solidFill>
                  <a:sysClr val="windowText" lastClr="000000"/>
                </a:solidFill>
              </a:defRPr>
            </a:pPr>
            <a:r>
              <a:rPr lang="en-GB" sz="600">
                <a:solidFill>
                  <a:schemeClr val="tx1"/>
                </a:solidFill>
              </a:rPr>
              <a:t>1,005</a:t>
            </a:r>
            <a:r>
              <a:rPr lang="en-GB" sz="600" baseline="0">
                <a:solidFill>
                  <a:schemeClr val="tx1"/>
                </a:solidFill>
              </a:rPr>
              <a:t> [g/ml]</a:t>
            </a:r>
            <a:endParaRPr lang="en-GB" sz="600">
              <a:solidFill>
                <a:schemeClr val="tx1"/>
              </a:solidFill>
            </a:endParaRPr>
          </a:p>
        </c:rich>
      </c:tx>
      <c:layout>
        <c:manualLayout>
          <c:xMode val="edge"/>
          <c:yMode val="edge"/>
          <c:x val="0.68161259553937803"/>
          <c:y val="0.28073332638730164"/>
        </c:manualLayout>
      </c:layout>
      <c:overlay val="1"/>
      <c:spPr>
        <a:noFill/>
        <a:ln w="3175">
          <a:solidFill>
            <a:schemeClr val="bg1">
              <a:lumMod val="50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6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DE"/>
        </a:p>
      </c:txPr>
    </c:title>
    <c:autoTitleDeleted val="0"/>
    <c:plotArea>
      <c:layout>
        <c:manualLayout>
          <c:layoutTarget val="inner"/>
          <c:xMode val="edge"/>
          <c:yMode val="edge"/>
          <c:x val="0.11068264636006774"/>
          <c:y val="4.2688269878810303E-2"/>
          <c:w val="0.84681723634430039"/>
          <c:h val="0.68085700802265214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'Input Messblatt'!$N$1</c:f>
              <c:strCache>
                <c:ptCount val="1"/>
                <c:pt idx="0">
                  <c:v>Stempelbewegung</c:v>
                </c:pt>
              </c:strCache>
            </c:strRef>
          </c:tx>
          <c:spPr>
            <a:ln w="3175" cap="rnd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'Input Messung'!$B$4:$B$318</c:f>
              <c:numCache>
                <c:formatCode>mm:ss</c:formatCode>
                <c:ptCount val="315"/>
                <c:pt idx="0">
                  <c:v>0</c:v>
                </c:pt>
                <c:pt idx="1">
                  <c:v>3.4722222222224181E-5</c:v>
                </c:pt>
                <c:pt idx="2">
                  <c:v>4.6296296296297751E-5</c:v>
                </c:pt>
                <c:pt idx="3">
                  <c:v>6.9444444444448361E-5</c:v>
                </c:pt>
                <c:pt idx="4">
                  <c:v>1.041666666666656E-4</c:v>
                </c:pt>
                <c:pt idx="5">
                  <c:v>1.1574074074074264E-4</c:v>
                </c:pt>
                <c:pt idx="6">
                  <c:v>1.3888888888888978E-4</c:v>
                </c:pt>
                <c:pt idx="7">
                  <c:v>1.7361111111111049E-4</c:v>
                </c:pt>
                <c:pt idx="8">
                  <c:v>1.8518518518518406E-4</c:v>
                </c:pt>
                <c:pt idx="9">
                  <c:v>2.1990740740740825E-4</c:v>
                </c:pt>
                <c:pt idx="10">
                  <c:v>2.4305555555555886E-4</c:v>
                </c:pt>
                <c:pt idx="11">
                  <c:v>2.66203703703706E-4</c:v>
                </c:pt>
                <c:pt idx="12">
                  <c:v>2.8935185185185314E-4</c:v>
                </c:pt>
                <c:pt idx="13">
                  <c:v>3.1250000000000028E-4</c:v>
                </c:pt>
                <c:pt idx="14">
                  <c:v>3.3564814814814742E-4</c:v>
                </c:pt>
                <c:pt idx="15">
                  <c:v>3.5879629629629456E-4</c:v>
                </c:pt>
                <c:pt idx="16">
                  <c:v>3.8194444444444517E-4</c:v>
                </c:pt>
                <c:pt idx="17">
                  <c:v>4.0509259259259231E-4</c:v>
                </c:pt>
                <c:pt idx="18">
                  <c:v>4.2824074074074292E-4</c:v>
                </c:pt>
                <c:pt idx="19">
                  <c:v>4.5138888888889006E-4</c:v>
                </c:pt>
                <c:pt idx="20">
                  <c:v>4.745370370370372E-4</c:v>
                </c:pt>
                <c:pt idx="21">
                  <c:v>4.9768518518518434E-4</c:v>
                </c:pt>
                <c:pt idx="22">
                  <c:v>5.2083333333333495E-4</c:v>
                </c:pt>
                <c:pt idx="23">
                  <c:v>5.4398148148147862E-4</c:v>
                </c:pt>
                <c:pt idx="24">
                  <c:v>5.6712962962962923E-4</c:v>
                </c:pt>
                <c:pt idx="25">
                  <c:v>5.9027777777777984E-4</c:v>
                </c:pt>
                <c:pt idx="26">
                  <c:v>6.1342592592592698E-4</c:v>
                </c:pt>
                <c:pt idx="27">
                  <c:v>6.3657407407407413E-4</c:v>
                </c:pt>
                <c:pt idx="28">
                  <c:v>6.5972222222222127E-4</c:v>
                </c:pt>
                <c:pt idx="29">
                  <c:v>6.8287037037037188E-4</c:v>
                </c:pt>
                <c:pt idx="30">
                  <c:v>7.0601851851851902E-4</c:v>
                </c:pt>
                <c:pt idx="31">
                  <c:v>7.2916666666666963E-4</c:v>
                </c:pt>
                <c:pt idx="32">
                  <c:v>7.5231481481481677E-4</c:v>
                </c:pt>
                <c:pt idx="33">
                  <c:v>7.7546296296296391E-4</c:v>
                </c:pt>
                <c:pt idx="34">
                  <c:v>7.9861111111111105E-4</c:v>
                </c:pt>
                <c:pt idx="35">
                  <c:v>8.2175925925925819E-4</c:v>
                </c:pt>
                <c:pt idx="36">
                  <c:v>8.4490740740740533E-4</c:v>
                </c:pt>
                <c:pt idx="37">
                  <c:v>8.6805555555555594E-4</c:v>
                </c:pt>
                <c:pt idx="38">
                  <c:v>8.9120370370370308E-4</c:v>
                </c:pt>
                <c:pt idx="39">
                  <c:v>9.1435185185185369E-4</c:v>
                </c:pt>
                <c:pt idx="40">
                  <c:v>9.3750000000000083E-4</c:v>
                </c:pt>
                <c:pt idx="41">
                  <c:v>9.6064814814814797E-4</c:v>
                </c:pt>
                <c:pt idx="42">
                  <c:v>9.8379629629629858E-4</c:v>
                </c:pt>
                <c:pt idx="43">
                  <c:v>1.0069444444444457E-3</c:v>
                </c:pt>
                <c:pt idx="44">
                  <c:v>1.0300925925925929E-3</c:v>
                </c:pt>
                <c:pt idx="45">
                  <c:v>1.05324074074074E-3</c:v>
                </c:pt>
                <c:pt idx="46">
                  <c:v>1.0763888888888906E-3</c:v>
                </c:pt>
                <c:pt idx="47">
                  <c:v>1.0995370370370378E-3</c:v>
                </c:pt>
                <c:pt idx="48">
                  <c:v>1.1226851851851849E-3</c:v>
                </c:pt>
                <c:pt idx="49">
                  <c:v>1.145833333333332E-3</c:v>
                </c:pt>
                <c:pt idx="50">
                  <c:v>1.1689814814814826E-3</c:v>
                </c:pt>
                <c:pt idx="51">
                  <c:v>1.1921296296296298E-3</c:v>
                </c:pt>
                <c:pt idx="52">
                  <c:v>1.2152777777777804E-3</c:v>
                </c:pt>
                <c:pt idx="53">
                  <c:v>1.2384259259259275E-3</c:v>
                </c:pt>
                <c:pt idx="54">
                  <c:v>1.2615740740740747E-3</c:v>
                </c:pt>
                <c:pt idx="55">
                  <c:v>1.2847222222222218E-3</c:v>
                </c:pt>
                <c:pt idx="56">
                  <c:v>1.307870370370369E-3</c:v>
                </c:pt>
                <c:pt idx="57">
                  <c:v>1.3310185185185196E-3</c:v>
                </c:pt>
                <c:pt idx="58">
                  <c:v>1.3541666666666667E-3</c:v>
                </c:pt>
                <c:pt idx="59">
                  <c:v>1.3773148148148173E-3</c:v>
                </c:pt>
                <c:pt idx="60">
                  <c:v>1.4004629629629645E-3</c:v>
                </c:pt>
                <c:pt idx="61">
                  <c:v>1.4236111111111116E-3</c:v>
                </c:pt>
                <c:pt idx="62">
                  <c:v>1.4467592592592587E-3</c:v>
                </c:pt>
                <c:pt idx="63">
                  <c:v>1.4699074074074094E-3</c:v>
                </c:pt>
                <c:pt idx="64">
                  <c:v>1.493055555555553E-3</c:v>
                </c:pt>
                <c:pt idx="65">
                  <c:v>1.5162037037037036E-3</c:v>
                </c:pt>
                <c:pt idx="66">
                  <c:v>1.5393518518518508E-3</c:v>
                </c:pt>
                <c:pt idx="67">
                  <c:v>1.5625000000000014E-3</c:v>
                </c:pt>
                <c:pt idx="68">
                  <c:v>1.5856481481481485E-3</c:v>
                </c:pt>
                <c:pt idx="69">
                  <c:v>1.6087962962962957E-3</c:v>
                </c:pt>
                <c:pt idx="70">
                  <c:v>1.6319444444444428E-3</c:v>
                </c:pt>
                <c:pt idx="71">
                  <c:v>1.65509259259259E-3</c:v>
                </c:pt>
                <c:pt idx="72">
                  <c:v>1.678240740740744E-3</c:v>
                </c:pt>
                <c:pt idx="73">
                  <c:v>1.7013888888888912E-3</c:v>
                </c:pt>
                <c:pt idx="74">
                  <c:v>1.7245370370370383E-3</c:v>
                </c:pt>
                <c:pt idx="75">
                  <c:v>1.7476851851851855E-3</c:v>
                </c:pt>
                <c:pt idx="76">
                  <c:v>1.7708333333333361E-3</c:v>
                </c:pt>
                <c:pt idx="77">
                  <c:v>1.7939814814814832E-3</c:v>
                </c:pt>
                <c:pt idx="78">
                  <c:v>1.8171296296296303E-3</c:v>
                </c:pt>
                <c:pt idx="79">
                  <c:v>1.8518518518518545E-3</c:v>
                </c:pt>
                <c:pt idx="80">
                  <c:v>1.8634259259259246E-3</c:v>
                </c:pt>
                <c:pt idx="81">
                  <c:v>1.8981481481481488E-3</c:v>
                </c:pt>
                <c:pt idx="82">
                  <c:v>1.9212962962962959E-3</c:v>
                </c:pt>
                <c:pt idx="83">
                  <c:v>1.9328703703703695E-3</c:v>
                </c:pt>
                <c:pt idx="84">
                  <c:v>1.9675925925925937E-3</c:v>
                </c:pt>
                <c:pt idx="85">
                  <c:v>1.9907407407407408E-3</c:v>
                </c:pt>
                <c:pt idx="86">
                  <c:v>2.013888888888888E-3</c:v>
                </c:pt>
                <c:pt idx="87">
                  <c:v>2.0370370370370386E-3</c:v>
                </c:pt>
                <c:pt idx="88">
                  <c:v>2.0601851851851857E-3</c:v>
                </c:pt>
                <c:pt idx="89">
                  <c:v>2.0717592592592628E-3</c:v>
                </c:pt>
                <c:pt idx="90">
                  <c:v>2.10648148148148E-3</c:v>
                </c:pt>
                <c:pt idx="91">
                  <c:v>2.1296296296296272E-3</c:v>
                </c:pt>
                <c:pt idx="92">
                  <c:v>2.1412037037037042E-3</c:v>
                </c:pt>
                <c:pt idx="93">
                  <c:v>2.1759259259259284E-3</c:v>
                </c:pt>
                <c:pt idx="94">
                  <c:v>2.1990740740740755E-3</c:v>
                </c:pt>
                <c:pt idx="95">
                  <c:v>2.2222222222222227E-3</c:v>
                </c:pt>
                <c:pt idx="96">
                  <c:v>2.2453703703703733E-3</c:v>
                </c:pt>
                <c:pt idx="97">
                  <c:v>2.2685185185185204E-3</c:v>
                </c:pt>
                <c:pt idx="98">
                  <c:v>2.2916666666666675E-3</c:v>
                </c:pt>
                <c:pt idx="99">
                  <c:v>2.3148148148148147E-3</c:v>
                </c:pt>
                <c:pt idx="100">
                  <c:v>2.3379629629629618E-3</c:v>
                </c:pt>
                <c:pt idx="101">
                  <c:v>2.361111111111109E-3</c:v>
                </c:pt>
                <c:pt idx="102">
                  <c:v>2.3842592592592596E-3</c:v>
                </c:pt>
                <c:pt idx="103">
                  <c:v>2.4074074074074067E-3</c:v>
                </c:pt>
                <c:pt idx="104">
                  <c:v>2.4305555555555539E-3</c:v>
                </c:pt>
                <c:pt idx="105">
                  <c:v>2.453703703703701E-3</c:v>
                </c:pt>
                <c:pt idx="106">
                  <c:v>2.4768518518518551E-3</c:v>
                </c:pt>
                <c:pt idx="107">
                  <c:v>2.5000000000000022E-3</c:v>
                </c:pt>
                <c:pt idx="108">
                  <c:v>2.5231481481481494E-3</c:v>
                </c:pt>
                <c:pt idx="109">
                  <c:v>2.5462962962963E-3</c:v>
                </c:pt>
                <c:pt idx="110">
                  <c:v>2.5694444444444436E-3</c:v>
                </c:pt>
                <c:pt idx="111">
                  <c:v>2.5925925925925943E-3</c:v>
                </c:pt>
                <c:pt idx="112">
                  <c:v>2.6157407407407414E-3</c:v>
                </c:pt>
                <c:pt idx="113">
                  <c:v>2.6388888888888885E-3</c:v>
                </c:pt>
                <c:pt idx="114">
                  <c:v>2.6620370370370357E-3</c:v>
                </c:pt>
                <c:pt idx="115">
                  <c:v>2.6851851851851863E-3</c:v>
                </c:pt>
                <c:pt idx="116">
                  <c:v>2.7083333333333334E-3</c:v>
                </c:pt>
                <c:pt idx="117">
                  <c:v>2.7314814814814806E-3</c:v>
                </c:pt>
                <c:pt idx="118">
                  <c:v>2.7546296296296277E-3</c:v>
                </c:pt>
                <c:pt idx="119">
                  <c:v>2.7777777777777818E-3</c:v>
                </c:pt>
                <c:pt idx="120">
                  <c:v>2.800925925925922E-3</c:v>
                </c:pt>
                <c:pt idx="121">
                  <c:v>2.8240740740740761E-3</c:v>
                </c:pt>
                <c:pt idx="122">
                  <c:v>2.8472222222222232E-3</c:v>
                </c:pt>
                <c:pt idx="123">
                  <c:v>2.8703703703703703E-3</c:v>
                </c:pt>
                <c:pt idx="124">
                  <c:v>2.893518518518521E-3</c:v>
                </c:pt>
                <c:pt idx="125">
                  <c:v>2.9166666666666681E-3</c:v>
                </c:pt>
                <c:pt idx="126">
                  <c:v>2.9398148148148152E-3</c:v>
                </c:pt>
                <c:pt idx="127">
                  <c:v>2.9629629629629624E-3</c:v>
                </c:pt>
                <c:pt idx="128">
                  <c:v>2.986111111111113E-3</c:v>
                </c:pt>
                <c:pt idx="129">
                  <c:v>3.0092592592592601E-3</c:v>
                </c:pt>
                <c:pt idx="130">
                  <c:v>3.0324074074074038E-3</c:v>
                </c:pt>
                <c:pt idx="131">
                  <c:v>3.0555555555555544E-3</c:v>
                </c:pt>
                <c:pt idx="132">
                  <c:v>3.0787037037037016E-3</c:v>
                </c:pt>
                <c:pt idx="133">
                  <c:v>3.1018518518518487E-3</c:v>
                </c:pt>
                <c:pt idx="134">
                  <c:v>3.1249999999999958E-3</c:v>
                </c:pt>
                <c:pt idx="135">
                  <c:v>3.1481481481481499E-3</c:v>
                </c:pt>
                <c:pt idx="136">
                  <c:v>3.1712962962962971E-3</c:v>
                </c:pt>
                <c:pt idx="137">
                  <c:v>3.1944444444444442E-3</c:v>
                </c:pt>
                <c:pt idx="138">
                  <c:v>3.2175925925925948E-3</c:v>
                </c:pt>
                <c:pt idx="139">
                  <c:v>3.2407407407407419E-3</c:v>
                </c:pt>
                <c:pt idx="140">
                  <c:v>3.2638888888888891E-3</c:v>
                </c:pt>
                <c:pt idx="141">
                  <c:v>3.2870370370370362E-3</c:v>
                </c:pt>
                <c:pt idx="142">
                  <c:v>3.3101851851851868E-3</c:v>
                </c:pt>
                <c:pt idx="143">
                  <c:v>3.333333333333334E-3</c:v>
                </c:pt>
                <c:pt idx="144">
                  <c:v>3.3564814814814811E-3</c:v>
                </c:pt>
                <c:pt idx="145">
                  <c:v>3.3796296296296283E-3</c:v>
                </c:pt>
                <c:pt idx="146">
                  <c:v>3.4027777777777823E-3</c:v>
                </c:pt>
                <c:pt idx="147">
                  <c:v>3.4259259259259295E-3</c:v>
                </c:pt>
                <c:pt idx="148">
                  <c:v>3.4490740740740766E-3</c:v>
                </c:pt>
                <c:pt idx="149">
                  <c:v>3.4722222222222238E-3</c:v>
                </c:pt>
                <c:pt idx="150">
                  <c:v>3.4953703703703744E-3</c:v>
                </c:pt>
                <c:pt idx="151">
                  <c:v>3.518518518518518E-3</c:v>
                </c:pt>
                <c:pt idx="152">
                  <c:v>3.5416666666666652E-3</c:v>
                </c:pt>
                <c:pt idx="153">
                  <c:v>3.5763888888888928E-3</c:v>
                </c:pt>
                <c:pt idx="154">
                  <c:v>3.5879629629629629E-3</c:v>
                </c:pt>
                <c:pt idx="155">
                  <c:v>3.6111111111111101E-3</c:v>
                </c:pt>
                <c:pt idx="156">
                  <c:v>3.6458333333333343E-3</c:v>
                </c:pt>
                <c:pt idx="157">
                  <c:v>3.6574074074074078E-3</c:v>
                </c:pt>
                <c:pt idx="158">
                  <c:v>3.680555555555555E-3</c:v>
                </c:pt>
                <c:pt idx="159">
                  <c:v>3.7037037037037021E-3</c:v>
                </c:pt>
                <c:pt idx="160">
                  <c:v>3.7268518518518493E-3</c:v>
                </c:pt>
                <c:pt idx="161">
                  <c:v>3.7500000000000033E-3</c:v>
                </c:pt>
                <c:pt idx="162">
                  <c:v>3.7847222222222206E-3</c:v>
                </c:pt>
                <c:pt idx="163">
                  <c:v>3.7962962962962976E-3</c:v>
                </c:pt>
                <c:pt idx="164">
                  <c:v>3.8194444444444448E-3</c:v>
                </c:pt>
                <c:pt idx="165">
                  <c:v>3.8541666666666655E-3</c:v>
                </c:pt>
                <c:pt idx="166">
                  <c:v>3.8657407407407425E-3</c:v>
                </c:pt>
                <c:pt idx="167">
                  <c:v>3.8888888888888896E-3</c:v>
                </c:pt>
                <c:pt idx="168">
                  <c:v>3.9236111111111138E-3</c:v>
                </c:pt>
                <c:pt idx="169">
                  <c:v>3.9351851851851874E-3</c:v>
                </c:pt>
                <c:pt idx="170">
                  <c:v>3.9699074074074081E-3</c:v>
                </c:pt>
                <c:pt idx="171">
                  <c:v>3.9930555555555552E-3</c:v>
                </c:pt>
                <c:pt idx="172">
                  <c:v>4.0162037037037059E-3</c:v>
                </c:pt>
                <c:pt idx="173">
                  <c:v>4.039351851851853E-3</c:v>
                </c:pt>
                <c:pt idx="174">
                  <c:v>4.0625000000000001E-3</c:v>
                </c:pt>
                <c:pt idx="175">
                  <c:v>4.0856481481481507E-3</c:v>
                </c:pt>
                <c:pt idx="176">
                  <c:v>4.1087962962962979E-3</c:v>
                </c:pt>
                <c:pt idx="177">
                  <c:v>4.131944444444445E-3</c:v>
                </c:pt>
                <c:pt idx="178">
                  <c:v>4.1550925925925922E-3</c:v>
                </c:pt>
                <c:pt idx="179">
                  <c:v>4.1782407407407463E-3</c:v>
                </c:pt>
                <c:pt idx="180">
                  <c:v>4.2013888888888934E-3</c:v>
                </c:pt>
                <c:pt idx="181">
                  <c:v>4.2245370370370336E-3</c:v>
                </c:pt>
                <c:pt idx="182">
                  <c:v>4.2476851851851807E-3</c:v>
                </c:pt>
                <c:pt idx="183">
                  <c:v>4.2708333333333348E-3</c:v>
                </c:pt>
                <c:pt idx="184">
                  <c:v>4.293981481481482E-3</c:v>
                </c:pt>
                <c:pt idx="185">
                  <c:v>4.3171296296296291E-3</c:v>
                </c:pt>
                <c:pt idx="186">
                  <c:v>4.3402777777777762E-3</c:v>
                </c:pt>
                <c:pt idx="187">
                  <c:v>4.3634259259259268E-3</c:v>
                </c:pt>
                <c:pt idx="188">
                  <c:v>4.386574074074074E-3</c:v>
                </c:pt>
                <c:pt idx="189">
                  <c:v>4.4097222222222211E-3</c:v>
                </c:pt>
                <c:pt idx="190">
                  <c:v>4.4328703703703717E-3</c:v>
                </c:pt>
                <c:pt idx="191">
                  <c:v>4.4560185185185189E-3</c:v>
                </c:pt>
                <c:pt idx="192">
                  <c:v>4.479166666666666E-3</c:v>
                </c:pt>
                <c:pt idx="193">
                  <c:v>4.5023148148148132E-3</c:v>
                </c:pt>
                <c:pt idx="194">
                  <c:v>4.5254629629629672E-3</c:v>
                </c:pt>
                <c:pt idx="195">
                  <c:v>4.5486111111111144E-3</c:v>
                </c:pt>
                <c:pt idx="196">
                  <c:v>4.5717592592592615E-3</c:v>
                </c:pt>
                <c:pt idx="197">
                  <c:v>4.5949074074074087E-3</c:v>
                </c:pt>
                <c:pt idx="198">
                  <c:v>4.6180555555555593E-3</c:v>
                </c:pt>
                <c:pt idx="199">
                  <c:v>4.6412037037037064E-3</c:v>
                </c:pt>
                <c:pt idx="200">
                  <c:v>4.6643518518518536E-3</c:v>
                </c:pt>
                <c:pt idx="201">
                  <c:v>4.6874999999999972E-3</c:v>
                </c:pt>
                <c:pt idx="202">
                  <c:v>4.7106481481481478E-3</c:v>
                </c:pt>
                <c:pt idx="203">
                  <c:v>4.733796296296295E-3</c:v>
                </c:pt>
                <c:pt idx="204">
                  <c:v>4.7569444444444421E-3</c:v>
                </c:pt>
                <c:pt idx="205">
                  <c:v>4.7800925925925927E-3</c:v>
                </c:pt>
                <c:pt idx="206">
                  <c:v>4.8032407407407399E-3</c:v>
                </c:pt>
                <c:pt idx="207">
                  <c:v>4.826388888888887E-3</c:v>
                </c:pt>
                <c:pt idx="208">
                  <c:v>4.8495370370370341E-3</c:v>
                </c:pt>
                <c:pt idx="209">
                  <c:v>4.8726851851851882E-3</c:v>
                </c:pt>
                <c:pt idx="210">
                  <c:v>4.8958333333333354E-3</c:v>
                </c:pt>
                <c:pt idx="211">
                  <c:v>4.9189814814814825E-3</c:v>
                </c:pt>
                <c:pt idx="212">
                  <c:v>4.9421296296296297E-3</c:v>
                </c:pt>
                <c:pt idx="213">
                  <c:v>4.9652777777777803E-3</c:v>
                </c:pt>
                <c:pt idx="214">
                  <c:v>4.9884259259259274E-3</c:v>
                </c:pt>
                <c:pt idx="215">
                  <c:v>5.0115740740740745E-3</c:v>
                </c:pt>
                <c:pt idx="216">
                  <c:v>5.0347222222222217E-3</c:v>
                </c:pt>
                <c:pt idx="217">
                  <c:v>5.0578703703703723E-3</c:v>
                </c:pt>
                <c:pt idx="218">
                  <c:v>5.0810185185185194E-3</c:v>
                </c:pt>
                <c:pt idx="219">
                  <c:v>5.1041666666666666E-3</c:v>
                </c:pt>
                <c:pt idx="220">
                  <c:v>5.1273148148148207E-3</c:v>
                </c:pt>
                <c:pt idx="221">
                  <c:v>5.1504629629629678E-3</c:v>
                </c:pt>
                <c:pt idx="222">
                  <c:v>5.173611111111108E-3</c:v>
                </c:pt>
                <c:pt idx="223">
                  <c:v>5.1967592592592551E-3</c:v>
                </c:pt>
                <c:pt idx="224">
                  <c:v>5.2199074074074092E-3</c:v>
                </c:pt>
                <c:pt idx="225">
                  <c:v>5.2430555555555564E-3</c:v>
                </c:pt>
                <c:pt idx="226">
                  <c:v>5.2662037037037035E-3</c:v>
                </c:pt>
                <c:pt idx="227">
                  <c:v>5.2893518518518506E-3</c:v>
                </c:pt>
                <c:pt idx="228">
                  <c:v>5.3125000000000012E-3</c:v>
                </c:pt>
                <c:pt idx="229">
                  <c:v>5.3356481481481484E-3</c:v>
                </c:pt>
                <c:pt idx="230">
                  <c:v>5.3587962962962955E-3</c:v>
                </c:pt>
                <c:pt idx="231">
                  <c:v>5.3819444444444427E-3</c:v>
                </c:pt>
                <c:pt idx="232">
                  <c:v>5.4050925925925933E-3</c:v>
                </c:pt>
                <c:pt idx="233">
                  <c:v>5.4282407407407404E-3</c:v>
                </c:pt>
                <c:pt idx="234">
                  <c:v>5.4513888888888876E-3</c:v>
                </c:pt>
                <c:pt idx="235">
                  <c:v>5.4745370370370416E-3</c:v>
                </c:pt>
                <c:pt idx="236">
                  <c:v>5.4976851851851888E-3</c:v>
                </c:pt>
                <c:pt idx="237">
                  <c:v>5.5208333333333359E-3</c:v>
                </c:pt>
                <c:pt idx="238">
                  <c:v>5.5439814814814831E-3</c:v>
                </c:pt>
                <c:pt idx="239">
                  <c:v>5.5671296296296337E-3</c:v>
                </c:pt>
                <c:pt idx="240">
                  <c:v>5.5902777777777808E-3</c:v>
                </c:pt>
                <c:pt idx="241">
                  <c:v>5.613425925925928E-3</c:v>
                </c:pt>
                <c:pt idx="242">
                  <c:v>5.6481481481481521E-3</c:v>
                </c:pt>
                <c:pt idx="243">
                  <c:v>5.6712962962962993E-3</c:v>
                </c:pt>
                <c:pt idx="244">
                  <c:v>5.6828703703703694E-3</c:v>
                </c:pt>
                <c:pt idx="245">
                  <c:v>5.7175925925925936E-3</c:v>
                </c:pt>
                <c:pt idx="246">
                  <c:v>5.7407407407407442E-3</c:v>
                </c:pt>
                <c:pt idx="247">
                  <c:v>5.7638888888888913E-3</c:v>
                </c:pt>
                <c:pt idx="248">
                  <c:v>5.7870370370370385E-3</c:v>
                </c:pt>
                <c:pt idx="249">
                  <c:v>5.8101851851851856E-3</c:v>
                </c:pt>
                <c:pt idx="250">
                  <c:v>5.8217592592592626E-3</c:v>
                </c:pt>
                <c:pt idx="251">
                  <c:v>5.8564814814814833E-3</c:v>
                </c:pt>
                <c:pt idx="252">
                  <c:v>5.879629629629627E-3</c:v>
                </c:pt>
                <c:pt idx="253">
                  <c:v>5.8912037037037041E-3</c:v>
                </c:pt>
                <c:pt idx="254">
                  <c:v>5.9259259259259248E-3</c:v>
                </c:pt>
                <c:pt idx="255">
                  <c:v>5.9490740740740719E-3</c:v>
                </c:pt>
                <c:pt idx="256">
                  <c:v>5.972222222222219E-3</c:v>
                </c:pt>
                <c:pt idx="257">
                  <c:v>5.9953703703703731E-3</c:v>
                </c:pt>
                <c:pt idx="258">
                  <c:v>6.0185185185185203E-3</c:v>
                </c:pt>
                <c:pt idx="259">
                  <c:v>6.0416666666666674E-3</c:v>
                </c:pt>
                <c:pt idx="260">
                  <c:v>6.0648148148148145E-3</c:v>
                </c:pt>
                <c:pt idx="261">
                  <c:v>6.0879629629629652E-3</c:v>
                </c:pt>
                <c:pt idx="262">
                  <c:v>6.1111111111111123E-3</c:v>
                </c:pt>
                <c:pt idx="263">
                  <c:v>6.1342592592592594E-3</c:v>
                </c:pt>
                <c:pt idx="264">
                  <c:v>6.1574074074074066E-3</c:v>
                </c:pt>
                <c:pt idx="265">
                  <c:v>6.1805555555555572E-3</c:v>
                </c:pt>
                <c:pt idx="266">
                  <c:v>6.2037037037037043E-3</c:v>
                </c:pt>
                <c:pt idx="267">
                  <c:v>6.2268518518518515E-3</c:v>
                </c:pt>
                <c:pt idx="268">
                  <c:v>6.2499999999999986E-3</c:v>
                </c:pt>
                <c:pt idx="269">
                  <c:v>6.2731481481481527E-3</c:v>
                </c:pt>
                <c:pt idx="270">
                  <c:v>6.2962962962962998E-3</c:v>
                </c:pt>
                <c:pt idx="271">
                  <c:v>6.319444444444447E-3</c:v>
                </c:pt>
                <c:pt idx="272">
                  <c:v>6.3425925925925976E-3</c:v>
                </c:pt>
                <c:pt idx="273">
                  <c:v>6.3657407407407413E-3</c:v>
                </c:pt>
                <c:pt idx="274">
                  <c:v>6.3888888888888884E-3</c:v>
                </c:pt>
                <c:pt idx="275">
                  <c:v>6.4120370370370355E-3</c:v>
                </c:pt>
                <c:pt idx="276">
                  <c:v>6.4351851851851861E-3</c:v>
                </c:pt>
                <c:pt idx="277">
                  <c:v>6.4583333333333333E-3</c:v>
                </c:pt>
                <c:pt idx="278">
                  <c:v>6.4814814814814804E-3</c:v>
                </c:pt>
                <c:pt idx="279">
                  <c:v>6.5046296296296276E-3</c:v>
                </c:pt>
                <c:pt idx="280">
                  <c:v>6.5277777777777782E-3</c:v>
                </c:pt>
                <c:pt idx="281">
                  <c:v>6.5509259259259253E-3</c:v>
                </c:pt>
                <c:pt idx="282">
                  <c:v>6.5740740740740725E-3</c:v>
                </c:pt>
                <c:pt idx="283">
                  <c:v>6.5972222222222196E-3</c:v>
                </c:pt>
                <c:pt idx="284">
                  <c:v>6.6203703703703737E-3</c:v>
                </c:pt>
                <c:pt idx="285">
                  <c:v>6.6435185185185208E-3</c:v>
                </c:pt>
                <c:pt idx="286">
                  <c:v>6.666666666666668E-3</c:v>
                </c:pt>
                <c:pt idx="287">
                  <c:v>6.6898148148148186E-3</c:v>
                </c:pt>
                <c:pt idx="288">
                  <c:v>6.7129629629629657E-3</c:v>
                </c:pt>
                <c:pt idx="289">
                  <c:v>6.7361111111111129E-3</c:v>
                </c:pt>
                <c:pt idx="290">
                  <c:v>6.75925925925926E-3</c:v>
                </c:pt>
                <c:pt idx="291">
                  <c:v>6.7824074074074106E-3</c:v>
                </c:pt>
                <c:pt idx="292">
                  <c:v>6.8055555555555577E-3</c:v>
                </c:pt>
                <c:pt idx="293">
                  <c:v>6.8287037037037014E-3</c:v>
                </c:pt>
                <c:pt idx="294">
                  <c:v>6.8518518518518486E-3</c:v>
                </c:pt>
                <c:pt idx="295">
                  <c:v>6.8749999999999992E-3</c:v>
                </c:pt>
                <c:pt idx="296">
                  <c:v>6.8981481481481463E-3</c:v>
                </c:pt>
                <c:pt idx="297">
                  <c:v>6.9212962962962934E-3</c:v>
                </c:pt>
                <c:pt idx="298">
                  <c:v>6.9444444444444406E-3</c:v>
                </c:pt>
                <c:pt idx="299">
                  <c:v>6.9675925925925947E-3</c:v>
                </c:pt>
                <c:pt idx="300">
                  <c:v>6.9907407407407418E-3</c:v>
                </c:pt>
                <c:pt idx="301">
                  <c:v>7.013888888888889E-3</c:v>
                </c:pt>
                <c:pt idx="302">
                  <c:v>7.0370370370370396E-3</c:v>
                </c:pt>
                <c:pt idx="303">
                  <c:v>7.0717592592592568E-3</c:v>
                </c:pt>
                <c:pt idx="304">
                  <c:v>7.0949074074074039E-3</c:v>
                </c:pt>
                <c:pt idx="305">
                  <c:v>7.1180555555555511E-3</c:v>
                </c:pt>
                <c:pt idx="306">
                  <c:v>7.1412037037037052E-3</c:v>
                </c:pt>
                <c:pt idx="307">
                  <c:v>7.1643518518518523E-3</c:v>
                </c:pt>
                <c:pt idx="308">
                  <c:v>7.1874999999999994E-3</c:v>
                </c:pt>
                <c:pt idx="309">
                  <c:v>7.2106481481481501E-3</c:v>
                </c:pt>
                <c:pt idx="310">
                  <c:v>7.2337962962962972E-3</c:v>
                </c:pt>
                <c:pt idx="311">
                  <c:v>7.2569444444444443E-3</c:v>
                </c:pt>
                <c:pt idx="312">
                  <c:v>7.2800925925925915E-3</c:v>
                </c:pt>
                <c:pt idx="313">
                  <c:v>7.3032407407407421E-3</c:v>
                </c:pt>
                <c:pt idx="314">
                  <c:v>7.3263888888888892E-3</c:v>
                </c:pt>
              </c:numCache>
            </c:numRef>
          </c:xVal>
          <c:yVal>
            <c:numRef>
              <c:f>'Input Messung'!$I$4:$I$318</c:f>
              <c:numCache>
                <c:formatCode>0.00</c:formatCode>
                <c:ptCount val="315"/>
                <c:pt idx="0">
                  <c:v>0</c:v>
                </c:pt>
                <c:pt idx="1">
                  <c:v>2.0288294392235943E-2</c:v>
                </c:pt>
                <c:pt idx="2">
                  <c:v>3.5504515186412899E-2</c:v>
                </c:pt>
                <c:pt idx="3">
                  <c:v>8.1153177568943774E-2</c:v>
                </c:pt>
                <c:pt idx="4">
                  <c:v>0.13060589515001889</c:v>
                </c:pt>
                <c:pt idx="5">
                  <c:v>0.16991446553497605</c:v>
                </c:pt>
                <c:pt idx="6">
                  <c:v>0.21936718311605116</c:v>
                </c:pt>
                <c:pt idx="7">
                  <c:v>0.27135593749615572</c:v>
                </c:pt>
                <c:pt idx="8">
                  <c:v>0.31954063667771609</c:v>
                </c:pt>
                <c:pt idx="9">
                  <c:v>0.36772533585927647</c:v>
                </c:pt>
                <c:pt idx="10">
                  <c:v>0.41844607183986637</c:v>
                </c:pt>
                <c:pt idx="11">
                  <c:v>0.45521860542579395</c:v>
                </c:pt>
                <c:pt idx="12">
                  <c:v>0.48945510221269217</c:v>
                </c:pt>
                <c:pt idx="13">
                  <c:v>0.53256772779619355</c:v>
                </c:pt>
                <c:pt idx="14">
                  <c:v>0.56046413258551797</c:v>
                </c:pt>
                <c:pt idx="15">
                  <c:v>0.5985046845709604</c:v>
                </c:pt>
                <c:pt idx="16">
                  <c:v>0.62513307096076998</c:v>
                </c:pt>
                <c:pt idx="17">
                  <c:v>0.6530294757500944</c:v>
                </c:pt>
                <c:pt idx="18">
                  <c:v>0.68726597253699262</c:v>
                </c:pt>
                <c:pt idx="19">
                  <c:v>0.71516237732631693</c:v>
                </c:pt>
                <c:pt idx="20">
                  <c:v>0.74052274531661189</c:v>
                </c:pt>
                <c:pt idx="21">
                  <c:v>0.76968716850545116</c:v>
                </c:pt>
                <c:pt idx="22">
                  <c:v>0.79504753649574611</c:v>
                </c:pt>
                <c:pt idx="23">
                  <c:v>0.82040790448604095</c:v>
                </c:pt>
                <c:pt idx="24">
                  <c:v>0.84703629087585064</c:v>
                </c:pt>
                <c:pt idx="25">
                  <c:v>0.87112864046663085</c:v>
                </c:pt>
                <c:pt idx="26">
                  <c:v>0.89648900845692581</c:v>
                </c:pt>
                <c:pt idx="27">
                  <c:v>0.91297324765061738</c:v>
                </c:pt>
                <c:pt idx="28">
                  <c:v>0.93960163404042707</c:v>
                </c:pt>
                <c:pt idx="29">
                  <c:v>0.96369398363120728</c:v>
                </c:pt>
                <c:pt idx="30">
                  <c:v>0.98778633322198761</c:v>
                </c:pt>
                <c:pt idx="31">
                  <c:v>1.0118786828127677</c:v>
                </c:pt>
                <c:pt idx="32">
                  <c:v>1.0270949036069446</c:v>
                </c:pt>
                <c:pt idx="33">
                  <c:v>1.0537232899967541</c:v>
                </c:pt>
                <c:pt idx="34">
                  <c:v>1.0676714923914166</c:v>
                </c:pt>
                <c:pt idx="35">
                  <c:v>1.095567897180741</c:v>
                </c:pt>
                <c:pt idx="36">
                  <c:v>1.1107841179749178</c:v>
                </c:pt>
                <c:pt idx="37">
                  <c:v>1.1348764675656982</c:v>
                </c:pt>
                <c:pt idx="38">
                  <c:v>1.1513607067593896</c:v>
                </c:pt>
                <c:pt idx="39">
                  <c:v>1.1767210747496846</c:v>
                </c:pt>
                <c:pt idx="40">
                  <c:v>1.190669277144347</c:v>
                </c:pt>
                <c:pt idx="41">
                  <c:v>1.2084215347375533</c:v>
                </c:pt>
                <c:pt idx="42">
                  <c:v>1.2261737923307598</c:v>
                </c:pt>
                <c:pt idx="43">
                  <c:v>1.2528021787205694</c:v>
                </c:pt>
                <c:pt idx="44">
                  <c:v>1.2680183995147465</c:v>
                </c:pt>
                <c:pt idx="45">
                  <c:v>1.2845026387084382</c:v>
                </c:pt>
                <c:pt idx="46">
                  <c:v>1.3022548963016447</c:v>
                </c:pt>
                <c:pt idx="47">
                  <c:v>1.3174711170958215</c:v>
                </c:pt>
                <c:pt idx="48">
                  <c:v>1.340295448287087</c:v>
                </c:pt>
                <c:pt idx="49">
                  <c:v>1.3555116690812641</c:v>
                </c:pt>
                <c:pt idx="50">
                  <c:v>1.3719959082749558</c:v>
                </c:pt>
                <c:pt idx="51">
                  <c:v>1.3884801474686475</c:v>
                </c:pt>
                <c:pt idx="52">
                  <c:v>1.4100364602603981</c:v>
                </c:pt>
                <c:pt idx="53">
                  <c:v>1.4265206994540898</c:v>
                </c:pt>
                <c:pt idx="54">
                  <c:v>1.4417369202482668</c:v>
                </c:pt>
                <c:pt idx="55">
                  <c:v>1.4594891778414731</c:v>
                </c:pt>
                <c:pt idx="56">
                  <c:v>1.4747053986356502</c:v>
                </c:pt>
                <c:pt idx="57">
                  <c:v>1.4899216194298273</c:v>
                </c:pt>
                <c:pt idx="58">
                  <c:v>1.50133378502546</c:v>
                </c:pt>
                <c:pt idx="59">
                  <c:v>1.5178180242191517</c:v>
                </c:pt>
                <c:pt idx="60">
                  <c:v>1.5368383002118728</c:v>
                </c:pt>
                <c:pt idx="61">
                  <c:v>1.5545905578050792</c:v>
                </c:pt>
                <c:pt idx="62">
                  <c:v>1.5634666866016824</c:v>
                </c:pt>
                <c:pt idx="63">
                  <c:v>1.5824869625944036</c:v>
                </c:pt>
                <c:pt idx="64">
                  <c:v>1.5938991281900363</c:v>
                </c:pt>
                <c:pt idx="65">
                  <c:v>1.6116513857832426</c:v>
                </c:pt>
                <c:pt idx="66">
                  <c:v>1.6268676065774199</c:v>
                </c:pt>
                <c:pt idx="67">
                  <c:v>1.6408158089720819</c:v>
                </c:pt>
                <c:pt idx="68">
                  <c:v>1.6560320297662587</c:v>
                </c:pt>
                <c:pt idx="69">
                  <c:v>1.6687122137614063</c:v>
                </c:pt>
                <c:pt idx="70">
                  <c:v>1.6813923977565537</c:v>
                </c:pt>
                <c:pt idx="71">
                  <c:v>1.7016806921487895</c:v>
                </c:pt>
                <c:pt idx="72">
                  <c:v>1.7130928577444224</c:v>
                </c:pt>
                <c:pt idx="73">
                  <c:v>1.7245050233400554</c:v>
                </c:pt>
                <c:pt idx="74">
                  <c:v>1.7384532257347174</c:v>
                </c:pt>
                <c:pt idx="75">
                  <c:v>1.7524014281293794</c:v>
                </c:pt>
                <c:pt idx="76">
                  <c:v>1.7650816121245272</c:v>
                </c:pt>
                <c:pt idx="77">
                  <c:v>1.7790298145191896</c:v>
                </c:pt>
                <c:pt idx="78">
                  <c:v>1.7929780169138516</c:v>
                </c:pt>
                <c:pt idx="79">
                  <c:v>1.8081942377080285</c:v>
                </c:pt>
                <c:pt idx="80">
                  <c:v>1.8208744217031758</c:v>
                </c:pt>
                <c:pt idx="81">
                  <c:v>1.8348226240978383</c:v>
                </c:pt>
                <c:pt idx="82">
                  <c:v>1.8475028080929854</c:v>
                </c:pt>
                <c:pt idx="83">
                  <c:v>1.860182992088133</c:v>
                </c:pt>
                <c:pt idx="84">
                  <c:v>1.8741311944827954</c:v>
                </c:pt>
                <c:pt idx="85">
                  <c:v>1.8868113784779428</c:v>
                </c:pt>
                <c:pt idx="86">
                  <c:v>1.8982235440735753</c:v>
                </c:pt>
                <c:pt idx="87">
                  <c:v>1.9197798568653264</c:v>
                </c:pt>
                <c:pt idx="88">
                  <c:v>1.9261199488628997</c:v>
                </c:pt>
                <c:pt idx="89">
                  <c:v>1.9388001328580475</c:v>
                </c:pt>
                <c:pt idx="90">
                  <c:v>1.9527483352527095</c:v>
                </c:pt>
                <c:pt idx="91">
                  <c:v>1.9641605008483425</c:v>
                </c:pt>
                <c:pt idx="92">
                  <c:v>1.9743046480444602</c:v>
                </c:pt>
                <c:pt idx="93">
                  <c:v>1.9882528504391226</c:v>
                </c:pt>
                <c:pt idx="94">
                  <c:v>2.0009330344342704</c:v>
                </c:pt>
                <c:pt idx="95">
                  <c:v>2.0123452000299022</c:v>
                </c:pt>
                <c:pt idx="96">
                  <c:v>2.0250253840250503</c:v>
                </c:pt>
                <c:pt idx="97">
                  <c:v>2.0389735864197123</c:v>
                </c:pt>
                <c:pt idx="98">
                  <c:v>2.050385752015345</c:v>
                </c:pt>
                <c:pt idx="99">
                  <c:v>2.0630659360104922</c:v>
                </c:pt>
                <c:pt idx="100">
                  <c:v>2.0757461200056402</c:v>
                </c:pt>
                <c:pt idx="101">
                  <c:v>2.0896943224003022</c:v>
                </c:pt>
                <c:pt idx="102">
                  <c:v>2.0985704511969052</c:v>
                </c:pt>
                <c:pt idx="103">
                  <c:v>2.1099826167925384</c:v>
                </c:pt>
                <c:pt idx="104">
                  <c:v>2.1213947823881711</c:v>
                </c:pt>
                <c:pt idx="105">
                  <c:v>2.1340749663833183</c:v>
                </c:pt>
                <c:pt idx="106">
                  <c:v>2.145487131978951</c:v>
                </c:pt>
                <c:pt idx="107">
                  <c:v>2.164507407971672</c:v>
                </c:pt>
                <c:pt idx="108">
                  <c:v>2.1695794815697313</c:v>
                </c:pt>
                <c:pt idx="109">
                  <c:v>2.1809916471653641</c:v>
                </c:pt>
                <c:pt idx="110">
                  <c:v>2.1924038127609964</c:v>
                </c:pt>
                <c:pt idx="111">
                  <c:v>2.2038159783566296</c:v>
                </c:pt>
                <c:pt idx="112">
                  <c:v>2.2152281439522619</c:v>
                </c:pt>
                <c:pt idx="113">
                  <c:v>2.226640309547895</c:v>
                </c:pt>
                <c:pt idx="114">
                  <c:v>2.2380524751435273</c:v>
                </c:pt>
                <c:pt idx="115">
                  <c:v>2.2481966223396457</c:v>
                </c:pt>
                <c:pt idx="116">
                  <c:v>2.259608787935278</c:v>
                </c:pt>
                <c:pt idx="117">
                  <c:v>2.2710209535309112</c:v>
                </c:pt>
                <c:pt idx="118">
                  <c:v>2.281165100727029</c:v>
                </c:pt>
                <c:pt idx="119">
                  <c:v>2.295113303121691</c:v>
                </c:pt>
                <c:pt idx="120">
                  <c:v>2.3052574503178094</c:v>
                </c:pt>
                <c:pt idx="121">
                  <c:v>2.3166696159134417</c:v>
                </c:pt>
                <c:pt idx="122">
                  <c:v>2.3280817815090744</c:v>
                </c:pt>
                <c:pt idx="123">
                  <c:v>2.3382259287051923</c:v>
                </c:pt>
                <c:pt idx="124">
                  <c:v>2.3483700759013102</c:v>
                </c:pt>
                <c:pt idx="125">
                  <c:v>2.3597822414969429</c:v>
                </c:pt>
                <c:pt idx="126">
                  <c:v>2.3686583702935464</c:v>
                </c:pt>
                <c:pt idx="127">
                  <c:v>2.3800705358891792</c:v>
                </c:pt>
                <c:pt idx="128">
                  <c:v>2.3914827014848119</c:v>
                </c:pt>
                <c:pt idx="129">
                  <c:v>2.4016268486809298</c:v>
                </c:pt>
                <c:pt idx="130">
                  <c:v>2.4117709958770477</c:v>
                </c:pt>
                <c:pt idx="131">
                  <c:v>2.4231831614726804</c:v>
                </c:pt>
                <c:pt idx="132">
                  <c:v>2.4333273086687983</c:v>
                </c:pt>
                <c:pt idx="133">
                  <c:v>2.4460074926639459</c:v>
                </c:pt>
                <c:pt idx="134">
                  <c:v>2.4574196582595791</c:v>
                </c:pt>
                <c:pt idx="135">
                  <c:v>2.4650277686566673</c:v>
                </c:pt>
                <c:pt idx="136">
                  <c:v>2.4777079526518149</c:v>
                </c:pt>
                <c:pt idx="137">
                  <c:v>2.4878520998479328</c:v>
                </c:pt>
                <c:pt idx="138">
                  <c:v>2.4967282286445358</c:v>
                </c:pt>
                <c:pt idx="139">
                  <c:v>2.5068723758406537</c:v>
                </c:pt>
                <c:pt idx="140">
                  <c:v>2.5182845414362864</c:v>
                </c:pt>
                <c:pt idx="141">
                  <c:v>2.5284286886324048</c:v>
                </c:pt>
                <c:pt idx="142">
                  <c:v>2.5373048174290078</c:v>
                </c:pt>
                <c:pt idx="143">
                  <c:v>2.5487169830246401</c:v>
                </c:pt>
                <c:pt idx="144">
                  <c:v>2.5575931118212436</c:v>
                </c:pt>
                <c:pt idx="145">
                  <c:v>2.5690052774168763</c:v>
                </c:pt>
                <c:pt idx="146">
                  <c:v>2.5791494246129942</c:v>
                </c:pt>
                <c:pt idx="147">
                  <c:v>2.5892935718091121</c:v>
                </c:pt>
                <c:pt idx="148">
                  <c:v>2.59943771900523</c:v>
                </c:pt>
                <c:pt idx="149">
                  <c:v>2.6095818662013484</c:v>
                </c:pt>
                <c:pt idx="150">
                  <c:v>2.6222620501964959</c:v>
                </c:pt>
                <c:pt idx="151">
                  <c:v>2.6298701605935841</c:v>
                </c:pt>
                <c:pt idx="152">
                  <c:v>2.640014307789702</c:v>
                </c:pt>
                <c:pt idx="153">
                  <c:v>2.6501584549858199</c:v>
                </c:pt>
                <c:pt idx="154">
                  <c:v>2.6590345837824234</c:v>
                </c:pt>
                <c:pt idx="155">
                  <c:v>2.6691787309785413</c:v>
                </c:pt>
                <c:pt idx="156">
                  <c:v>2.680590896574174</c:v>
                </c:pt>
                <c:pt idx="157">
                  <c:v>2.6881990069712627</c:v>
                </c:pt>
                <c:pt idx="158">
                  <c:v>2.6983431541673806</c:v>
                </c:pt>
                <c:pt idx="159">
                  <c:v>2.7084873013634985</c:v>
                </c:pt>
                <c:pt idx="160">
                  <c:v>2.7160954117605867</c:v>
                </c:pt>
                <c:pt idx="161">
                  <c:v>2.7275075773562198</c:v>
                </c:pt>
                <c:pt idx="162">
                  <c:v>2.7363837061528229</c:v>
                </c:pt>
                <c:pt idx="163">
                  <c:v>2.7439918165499115</c:v>
                </c:pt>
                <c:pt idx="164">
                  <c:v>2.7566720005450587</c:v>
                </c:pt>
                <c:pt idx="165">
                  <c:v>2.7668161477411766</c:v>
                </c:pt>
                <c:pt idx="166">
                  <c:v>2.7756922765377801</c:v>
                </c:pt>
                <c:pt idx="167">
                  <c:v>2.7858364237338979</c:v>
                </c:pt>
                <c:pt idx="168">
                  <c:v>2.794712552530501</c:v>
                </c:pt>
                <c:pt idx="169">
                  <c:v>2.8035886813271045</c:v>
                </c:pt>
                <c:pt idx="170">
                  <c:v>2.8137328285232228</c:v>
                </c:pt>
                <c:pt idx="171">
                  <c:v>2.8238769757193403</c:v>
                </c:pt>
                <c:pt idx="172">
                  <c:v>2.8314850861164289</c:v>
                </c:pt>
                <c:pt idx="173">
                  <c:v>2.8416292333125468</c:v>
                </c:pt>
                <c:pt idx="174">
                  <c:v>2.8517733805086647</c:v>
                </c:pt>
                <c:pt idx="175">
                  <c:v>2.8581134725062385</c:v>
                </c:pt>
                <c:pt idx="176">
                  <c:v>2.8682576197023564</c:v>
                </c:pt>
                <c:pt idx="177">
                  <c:v>2.8784017668984747</c:v>
                </c:pt>
                <c:pt idx="178">
                  <c:v>2.8872778956950778</c:v>
                </c:pt>
                <c:pt idx="179">
                  <c:v>2.8961540244916808</c:v>
                </c:pt>
                <c:pt idx="180">
                  <c:v>2.9062981716877987</c:v>
                </c:pt>
                <c:pt idx="181">
                  <c:v>2.9151743004844022</c:v>
                </c:pt>
                <c:pt idx="182">
                  <c:v>2.9227824108814908</c:v>
                </c:pt>
                <c:pt idx="183">
                  <c:v>2.9329265580776087</c:v>
                </c:pt>
                <c:pt idx="184">
                  <c:v>2.9418026868742118</c:v>
                </c:pt>
                <c:pt idx="185">
                  <c:v>2.9519468340703301</c:v>
                </c:pt>
                <c:pt idx="186">
                  <c:v>2.9620909812664475</c:v>
                </c:pt>
                <c:pt idx="187">
                  <c:v>2.970967110063051</c:v>
                </c:pt>
                <c:pt idx="188">
                  <c:v>2.9798432388596545</c:v>
                </c:pt>
                <c:pt idx="189">
                  <c:v>2.9887193676562576</c:v>
                </c:pt>
                <c:pt idx="190">
                  <c:v>2.9975954964528606</c:v>
                </c:pt>
                <c:pt idx="191">
                  <c:v>3.0064716252494637</c:v>
                </c:pt>
                <c:pt idx="192">
                  <c:v>3.0153477540460676</c:v>
                </c:pt>
                <c:pt idx="193">
                  <c:v>3.0242238828426706</c:v>
                </c:pt>
                <c:pt idx="194">
                  <c:v>3.0318319932397588</c:v>
                </c:pt>
                <c:pt idx="195">
                  <c:v>3.0419761404358767</c:v>
                </c:pt>
                <c:pt idx="196">
                  <c:v>3.0508522692324798</c:v>
                </c:pt>
                <c:pt idx="197">
                  <c:v>3.0584603796295684</c:v>
                </c:pt>
                <c:pt idx="198">
                  <c:v>3.066068490026657</c:v>
                </c:pt>
                <c:pt idx="199">
                  <c:v>3.0762126372227749</c:v>
                </c:pt>
                <c:pt idx="200">
                  <c:v>3.0850887660193784</c:v>
                </c:pt>
                <c:pt idx="201">
                  <c:v>3.0926968764164666</c:v>
                </c:pt>
                <c:pt idx="202">
                  <c:v>3.1015730052130697</c:v>
                </c:pt>
                <c:pt idx="203">
                  <c:v>3.1091811156101583</c:v>
                </c:pt>
                <c:pt idx="204">
                  <c:v>3.1180572444067618</c:v>
                </c:pt>
                <c:pt idx="205">
                  <c:v>3.1269333732033648</c:v>
                </c:pt>
                <c:pt idx="206">
                  <c:v>3.1332734652009386</c:v>
                </c:pt>
                <c:pt idx="207">
                  <c:v>3.1434176123970565</c:v>
                </c:pt>
                <c:pt idx="208">
                  <c:v>3.1510257227941452</c:v>
                </c:pt>
                <c:pt idx="209">
                  <c:v>3.1599018515907482</c:v>
                </c:pt>
                <c:pt idx="210">
                  <c:v>3.1675099619878369</c:v>
                </c:pt>
                <c:pt idx="211">
                  <c:v>3.1738500539854106</c:v>
                </c:pt>
                <c:pt idx="212">
                  <c:v>3.1852622195810429</c:v>
                </c:pt>
                <c:pt idx="213">
                  <c:v>3.1992104219757054</c:v>
                </c:pt>
                <c:pt idx="214">
                  <c:v>3.2068185323727936</c:v>
                </c:pt>
                <c:pt idx="215">
                  <c:v>3.2156946611693971</c:v>
                </c:pt>
                <c:pt idx="216">
                  <c:v>3.2220347531669704</c:v>
                </c:pt>
                <c:pt idx="217">
                  <c:v>3.2321789003630887</c:v>
                </c:pt>
                <c:pt idx="218">
                  <c:v>3.2410550291596922</c:v>
                </c:pt>
                <c:pt idx="219">
                  <c:v>3.2486631395567804</c:v>
                </c:pt>
                <c:pt idx="220">
                  <c:v>3.2537352131548398</c:v>
                </c:pt>
                <c:pt idx="221">
                  <c:v>3.2626113419514429</c:v>
                </c:pt>
                <c:pt idx="222">
                  <c:v>3.2664153971499874</c:v>
                </c:pt>
                <c:pt idx="223">
                  <c:v>3.2752915259465905</c:v>
                </c:pt>
                <c:pt idx="224">
                  <c:v>3.2816316179441638</c:v>
                </c:pt>
                <c:pt idx="225">
                  <c:v>3.2867036915422227</c:v>
                </c:pt>
                <c:pt idx="226">
                  <c:v>3.2930437835397965</c:v>
                </c:pt>
                <c:pt idx="227">
                  <c:v>3.2981158571378559</c:v>
                </c:pt>
                <c:pt idx="228">
                  <c:v>3.3019199123363991</c:v>
                </c:pt>
                <c:pt idx="229">
                  <c:v>3.3057239675349441</c:v>
                </c:pt>
                <c:pt idx="230">
                  <c:v>3.3133320779320328</c:v>
                </c:pt>
                <c:pt idx="231">
                  <c:v>3.3171361331305773</c:v>
                </c:pt>
                <c:pt idx="232">
                  <c:v>3.3171361331305773</c:v>
                </c:pt>
                <c:pt idx="233">
                  <c:v>3.3260122619271804</c:v>
                </c:pt>
                <c:pt idx="234">
                  <c:v>3.3285482987262096</c:v>
                </c:pt>
                <c:pt idx="235">
                  <c:v>3.329816317125724</c:v>
                </c:pt>
                <c:pt idx="236">
                  <c:v>3.3348883907237834</c:v>
                </c:pt>
                <c:pt idx="237">
                  <c:v>3.3386924459223279</c:v>
                </c:pt>
                <c:pt idx="238">
                  <c:v>3.3386924459223279</c:v>
                </c:pt>
                <c:pt idx="239">
                  <c:v>3.3450325379199013</c:v>
                </c:pt>
                <c:pt idx="240">
                  <c:v>3.3450325379199013</c:v>
                </c:pt>
                <c:pt idx="241">
                  <c:v>3.3488365931184458</c:v>
                </c:pt>
                <c:pt idx="242">
                  <c:v>3.352640648316989</c:v>
                </c:pt>
                <c:pt idx="243">
                  <c:v>3.3539086667165043</c:v>
                </c:pt>
                <c:pt idx="244">
                  <c:v>3.356444703515534</c:v>
                </c:pt>
                <c:pt idx="245">
                  <c:v>3.3589807403145633</c:v>
                </c:pt>
                <c:pt idx="246">
                  <c:v>3.3589807403145633</c:v>
                </c:pt>
                <c:pt idx="247">
                  <c:v>3.361516777113593</c:v>
                </c:pt>
                <c:pt idx="248">
                  <c:v>3.3653208323121371</c:v>
                </c:pt>
                <c:pt idx="249">
                  <c:v>3.3678568691111672</c:v>
                </c:pt>
                <c:pt idx="250">
                  <c:v>3.3691248875106816</c:v>
                </c:pt>
                <c:pt idx="251">
                  <c:v>3.3691248875106816</c:v>
                </c:pt>
                <c:pt idx="252">
                  <c:v>3.3716609243097104</c:v>
                </c:pt>
                <c:pt idx="253">
                  <c:v>3.3729289427092257</c:v>
                </c:pt>
                <c:pt idx="254">
                  <c:v>3.3729289427092257</c:v>
                </c:pt>
                <c:pt idx="255">
                  <c:v>3.3729289427092257</c:v>
                </c:pt>
                <c:pt idx="256">
                  <c:v>3.3767329979077703</c:v>
                </c:pt>
                <c:pt idx="257">
                  <c:v>3.3780010163072847</c:v>
                </c:pt>
                <c:pt idx="258">
                  <c:v>3.3780010163072847</c:v>
                </c:pt>
                <c:pt idx="259">
                  <c:v>3.3780010163072847</c:v>
                </c:pt>
                <c:pt idx="260">
                  <c:v>3.3818050715058283</c:v>
                </c:pt>
                <c:pt idx="261">
                  <c:v>3.3830730899053436</c:v>
                </c:pt>
                <c:pt idx="262">
                  <c:v>3.3830730899053436</c:v>
                </c:pt>
                <c:pt idx="263">
                  <c:v>3.3830730899053436</c:v>
                </c:pt>
                <c:pt idx="264">
                  <c:v>3.3830730899053436</c:v>
                </c:pt>
                <c:pt idx="265">
                  <c:v>3.3830730899053436</c:v>
                </c:pt>
                <c:pt idx="266">
                  <c:v>3.3830730899053436</c:v>
                </c:pt>
                <c:pt idx="267">
                  <c:v>3.3830730899053436</c:v>
                </c:pt>
                <c:pt idx="268">
                  <c:v>3.3830730899053436</c:v>
                </c:pt>
                <c:pt idx="269">
                  <c:v>3.3830730899053436</c:v>
                </c:pt>
                <c:pt idx="270">
                  <c:v>3.3830730899053436</c:v>
                </c:pt>
                <c:pt idx="271">
                  <c:v>3.3830730899053436</c:v>
                </c:pt>
                <c:pt idx="272">
                  <c:v>3.3830730899053436</c:v>
                </c:pt>
                <c:pt idx="273">
                  <c:v>3.3830730899053436</c:v>
                </c:pt>
                <c:pt idx="274">
                  <c:v>3.3830730899053436</c:v>
                </c:pt>
                <c:pt idx="275">
                  <c:v>3.3830730899053436</c:v>
                </c:pt>
                <c:pt idx="276">
                  <c:v>3.3830730899053436</c:v>
                </c:pt>
                <c:pt idx="277">
                  <c:v>3.3830730899053436</c:v>
                </c:pt>
                <c:pt idx="278">
                  <c:v>3.3830730899053436</c:v>
                </c:pt>
                <c:pt idx="279">
                  <c:v>3.3830730899053436</c:v>
                </c:pt>
                <c:pt idx="280">
                  <c:v>3.3830730899053436</c:v>
                </c:pt>
                <c:pt idx="281">
                  <c:v>3.3830730899053436</c:v>
                </c:pt>
                <c:pt idx="282">
                  <c:v>3.3830730899053436</c:v>
                </c:pt>
                <c:pt idx="283">
                  <c:v>3.3830730899053436</c:v>
                </c:pt>
                <c:pt idx="284">
                  <c:v>3.3830730899053436</c:v>
                </c:pt>
                <c:pt idx="285">
                  <c:v>3.3830730899053436</c:v>
                </c:pt>
                <c:pt idx="286">
                  <c:v>3.3830730899053436</c:v>
                </c:pt>
                <c:pt idx="287">
                  <c:v>3.3830730899053436</c:v>
                </c:pt>
                <c:pt idx="288">
                  <c:v>3.3830730899053436</c:v>
                </c:pt>
                <c:pt idx="289">
                  <c:v>3.3830730899053436</c:v>
                </c:pt>
                <c:pt idx="290">
                  <c:v>3.3830730899053436</c:v>
                </c:pt>
                <c:pt idx="291">
                  <c:v>3.3830730899053436</c:v>
                </c:pt>
                <c:pt idx="292">
                  <c:v>3.3830730899053436</c:v>
                </c:pt>
                <c:pt idx="293">
                  <c:v>3.3830730899053436</c:v>
                </c:pt>
                <c:pt idx="294">
                  <c:v>3.3830730899053436</c:v>
                </c:pt>
                <c:pt idx="295">
                  <c:v>3.3830730899053436</c:v>
                </c:pt>
                <c:pt idx="296">
                  <c:v>3.3830730899053436</c:v>
                </c:pt>
                <c:pt idx="297">
                  <c:v>3.3830730899053436</c:v>
                </c:pt>
                <c:pt idx="298">
                  <c:v>3.3830730899053436</c:v>
                </c:pt>
                <c:pt idx="299">
                  <c:v>3.3830730899053436</c:v>
                </c:pt>
                <c:pt idx="300">
                  <c:v>3.3830730899053436</c:v>
                </c:pt>
                <c:pt idx="301">
                  <c:v>3.3830730899053436</c:v>
                </c:pt>
                <c:pt idx="302">
                  <c:v>3.3830730899053436</c:v>
                </c:pt>
                <c:pt idx="303">
                  <c:v>3.3830730899053436</c:v>
                </c:pt>
                <c:pt idx="304">
                  <c:v>3.3830730899053436</c:v>
                </c:pt>
                <c:pt idx="305">
                  <c:v>3.3830730899053436</c:v>
                </c:pt>
                <c:pt idx="306">
                  <c:v>3.3830730899053436</c:v>
                </c:pt>
                <c:pt idx="307">
                  <c:v>3.3830730899053436</c:v>
                </c:pt>
                <c:pt idx="308">
                  <c:v>3.3830730899053436</c:v>
                </c:pt>
                <c:pt idx="309">
                  <c:v>3.3830730899053436</c:v>
                </c:pt>
                <c:pt idx="310">
                  <c:v>3.3830730899053436</c:v>
                </c:pt>
                <c:pt idx="311">
                  <c:v>3.3830730899053436</c:v>
                </c:pt>
                <c:pt idx="312">
                  <c:v>3.3830730899053436</c:v>
                </c:pt>
                <c:pt idx="313">
                  <c:v>3.3830730899053436</c:v>
                </c:pt>
                <c:pt idx="314">
                  <c:v>3.3830730899053436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662D-7040-8DF9-1C5E0621F465}"/>
            </c:ext>
          </c:extLst>
        </c:ser>
        <c:ser>
          <c:idx val="1"/>
          <c:order val="1"/>
          <c:tx>
            <c:v>Stempelbewegung korrigiert</c:v>
          </c:tx>
          <c:spPr>
            <a:ln w="31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xVal>
            <c:numRef>
              <c:f>'Input Messung'!$B$4:$B$318</c:f>
              <c:numCache>
                <c:formatCode>mm:ss</c:formatCode>
                <c:ptCount val="315"/>
                <c:pt idx="0">
                  <c:v>0</c:v>
                </c:pt>
                <c:pt idx="1">
                  <c:v>3.4722222222224181E-5</c:v>
                </c:pt>
                <c:pt idx="2">
                  <c:v>4.6296296296297751E-5</c:v>
                </c:pt>
                <c:pt idx="3">
                  <c:v>6.9444444444448361E-5</c:v>
                </c:pt>
                <c:pt idx="4">
                  <c:v>1.041666666666656E-4</c:v>
                </c:pt>
                <c:pt idx="5">
                  <c:v>1.1574074074074264E-4</c:v>
                </c:pt>
                <c:pt idx="6">
                  <c:v>1.3888888888888978E-4</c:v>
                </c:pt>
                <c:pt idx="7">
                  <c:v>1.7361111111111049E-4</c:v>
                </c:pt>
                <c:pt idx="8">
                  <c:v>1.8518518518518406E-4</c:v>
                </c:pt>
                <c:pt idx="9">
                  <c:v>2.1990740740740825E-4</c:v>
                </c:pt>
                <c:pt idx="10">
                  <c:v>2.4305555555555886E-4</c:v>
                </c:pt>
                <c:pt idx="11">
                  <c:v>2.66203703703706E-4</c:v>
                </c:pt>
                <c:pt idx="12">
                  <c:v>2.8935185185185314E-4</c:v>
                </c:pt>
                <c:pt idx="13">
                  <c:v>3.1250000000000028E-4</c:v>
                </c:pt>
                <c:pt idx="14">
                  <c:v>3.3564814814814742E-4</c:v>
                </c:pt>
                <c:pt idx="15">
                  <c:v>3.5879629629629456E-4</c:v>
                </c:pt>
                <c:pt idx="16">
                  <c:v>3.8194444444444517E-4</c:v>
                </c:pt>
                <c:pt idx="17">
                  <c:v>4.0509259259259231E-4</c:v>
                </c:pt>
                <c:pt idx="18">
                  <c:v>4.2824074074074292E-4</c:v>
                </c:pt>
                <c:pt idx="19">
                  <c:v>4.5138888888889006E-4</c:v>
                </c:pt>
                <c:pt idx="20">
                  <c:v>4.745370370370372E-4</c:v>
                </c:pt>
                <c:pt idx="21">
                  <c:v>4.9768518518518434E-4</c:v>
                </c:pt>
                <c:pt idx="22">
                  <c:v>5.2083333333333495E-4</c:v>
                </c:pt>
                <c:pt idx="23">
                  <c:v>5.4398148148147862E-4</c:v>
                </c:pt>
                <c:pt idx="24">
                  <c:v>5.6712962962962923E-4</c:v>
                </c:pt>
                <c:pt idx="25">
                  <c:v>5.9027777777777984E-4</c:v>
                </c:pt>
                <c:pt idx="26">
                  <c:v>6.1342592592592698E-4</c:v>
                </c:pt>
                <c:pt idx="27">
                  <c:v>6.3657407407407413E-4</c:v>
                </c:pt>
                <c:pt idx="28">
                  <c:v>6.5972222222222127E-4</c:v>
                </c:pt>
                <c:pt idx="29">
                  <c:v>6.8287037037037188E-4</c:v>
                </c:pt>
                <c:pt idx="30">
                  <c:v>7.0601851851851902E-4</c:v>
                </c:pt>
                <c:pt idx="31">
                  <c:v>7.2916666666666963E-4</c:v>
                </c:pt>
                <c:pt idx="32">
                  <c:v>7.5231481481481677E-4</c:v>
                </c:pt>
                <c:pt idx="33">
                  <c:v>7.7546296296296391E-4</c:v>
                </c:pt>
                <c:pt idx="34">
                  <c:v>7.9861111111111105E-4</c:v>
                </c:pt>
                <c:pt idx="35">
                  <c:v>8.2175925925925819E-4</c:v>
                </c:pt>
                <c:pt idx="36">
                  <c:v>8.4490740740740533E-4</c:v>
                </c:pt>
                <c:pt idx="37">
                  <c:v>8.6805555555555594E-4</c:v>
                </c:pt>
                <c:pt idx="38">
                  <c:v>8.9120370370370308E-4</c:v>
                </c:pt>
                <c:pt idx="39">
                  <c:v>9.1435185185185369E-4</c:v>
                </c:pt>
                <c:pt idx="40">
                  <c:v>9.3750000000000083E-4</c:v>
                </c:pt>
                <c:pt idx="41">
                  <c:v>9.6064814814814797E-4</c:v>
                </c:pt>
                <c:pt idx="42">
                  <c:v>9.8379629629629858E-4</c:v>
                </c:pt>
                <c:pt idx="43">
                  <c:v>1.0069444444444457E-3</c:v>
                </c:pt>
                <c:pt idx="44">
                  <c:v>1.0300925925925929E-3</c:v>
                </c:pt>
                <c:pt idx="45">
                  <c:v>1.05324074074074E-3</c:v>
                </c:pt>
                <c:pt idx="46">
                  <c:v>1.0763888888888906E-3</c:v>
                </c:pt>
                <c:pt idx="47">
                  <c:v>1.0995370370370378E-3</c:v>
                </c:pt>
                <c:pt idx="48">
                  <c:v>1.1226851851851849E-3</c:v>
                </c:pt>
                <c:pt idx="49">
                  <c:v>1.145833333333332E-3</c:v>
                </c:pt>
                <c:pt idx="50">
                  <c:v>1.1689814814814826E-3</c:v>
                </c:pt>
                <c:pt idx="51">
                  <c:v>1.1921296296296298E-3</c:v>
                </c:pt>
                <c:pt idx="52">
                  <c:v>1.2152777777777804E-3</c:v>
                </c:pt>
                <c:pt idx="53">
                  <c:v>1.2384259259259275E-3</c:v>
                </c:pt>
                <c:pt idx="54">
                  <c:v>1.2615740740740747E-3</c:v>
                </c:pt>
                <c:pt idx="55">
                  <c:v>1.2847222222222218E-3</c:v>
                </c:pt>
                <c:pt idx="56">
                  <c:v>1.307870370370369E-3</c:v>
                </c:pt>
                <c:pt idx="57">
                  <c:v>1.3310185185185196E-3</c:v>
                </c:pt>
                <c:pt idx="58">
                  <c:v>1.3541666666666667E-3</c:v>
                </c:pt>
                <c:pt idx="59">
                  <c:v>1.3773148148148173E-3</c:v>
                </c:pt>
                <c:pt idx="60">
                  <c:v>1.4004629629629645E-3</c:v>
                </c:pt>
                <c:pt idx="61">
                  <c:v>1.4236111111111116E-3</c:v>
                </c:pt>
                <c:pt idx="62">
                  <c:v>1.4467592592592587E-3</c:v>
                </c:pt>
                <c:pt idx="63">
                  <c:v>1.4699074074074094E-3</c:v>
                </c:pt>
                <c:pt idx="64">
                  <c:v>1.493055555555553E-3</c:v>
                </c:pt>
                <c:pt idx="65">
                  <c:v>1.5162037037037036E-3</c:v>
                </c:pt>
                <c:pt idx="66">
                  <c:v>1.5393518518518508E-3</c:v>
                </c:pt>
                <c:pt idx="67">
                  <c:v>1.5625000000000014E-3</c:v>
                </c:pt>
                <c:pt idx="68">
                  <c:v>1.5856481481481485E-3</c:v>
                </c:pt>
                <c:pt idx="69">
                  <c:v>1.6087962962962957E-3</c:v>
                </c:pt>
                <c:pt idx="70">
                  <c:v>1.6319444444444428E-3</c:v>
                </c:pt>
                <c:pt idx="71">
                  <c:v>1.65509259259259E-3</c:v>
                </c:pt>
                <c:pt idx="72">
                  <c:v>1.678240740740744E-3</c:v>
                </c:pt>
                <c:pt idx="73">
                  <c:v>1.7013888888888912E-3</c:v>
                </c:pt>
                <c:pt idx="74">
                  <c:v>1.7245370370370383E-3</c:v>
                </c:pt>
                <c:pt idx="75">
                  <c:v>1.7476851851851855E-3</c:v>
                </c:pt>
                <c:pt idx="76">
                  <c:v>1.7708333333333361E-3</c:v>
                </c:pt>
                <c:pt idx="77">
                  <c:v>1.7939814814814832E-3</c:v>
                </c:pt>
                <c:pt idx="78">
                  <c:v>1.8171296296296303E-3</c:v>
                </c:pt>
                <c:pt idx="79">
                  <c:v>1.8518518518518545E-3</c:v>
                </c:pt>
                <c:pt idx="80">
                  <c:v>1.8634259259259246E-3</c:v>
                </c:pt>
                <c:pt idx="81">
                  <c:v>1.8981481481481488E-3</c:v>
                </c:pt>
                <c:pt idx="82">
                  <c:v>1.9212962962962959E-3</c:v>
                </c:pt>
                <c:pt idx="83">
                  <c:v>1.9328703703703695E-3</c:v>
                </c:pt>
                <c:pt idx="84">
                  <c:v>1.9675925925925937E-3</c:v>
                </c:pt>
                <c:pt idx="85">
                  <c:v>1.9907407407407408E-3</c:v>
                </c:pt>
                <c:pt idx="86">
                  <c:v>2.013888888888888E-3</c:v>
                </c:pt>
                <c:pt idx="87">
                  <c:v>2.0370370370370386E-3</c:v>
                </c:pt>
                <c:pt idx="88">
                  <c:v>2.0601851851851857E-3</c:v>
                </c:pt>
                <c:pt idx="89">
                  <c:v>2.0717592592592628E-3</c:v>
                </c:pt>
                <c:pt idx="90">
                  <c:v>2.10648148148148E-3</c:v>
                </c:pt>
                <c:pt idx="91">
                  <c:v>2.1296296296296272E-3</c:v>
                </c:pt>
                <c:pt idx="92">
                  <c:v>2.1412037037037042E-3</c:v>
                </c:pt>
                <c:pt idx="93">
                  <c:v>2.1759259259259284E-3</c:v>
                </c:pt>
                <c:pt idx="94">
                  <c:v>2.1990740740740755E-3</c:v>
                </c:pt>
                <c:pt idx="95">
                  <c:v>2.2222222222222227E-3</c:v>
                </c:pt>
                <c:pt idx="96">
                  <c:v>2.2453703703703733E-3</c:v>
                </c:pt>
                <c:pt idx="97">
                  <c:v>2.2685185185185204E-3</c:v>
                </c:pt>
                <c:pt idx="98">
                  <c:v>2.2916666666666675E-3</c:v>
                </c:pt>
                <c:pt idx="99">
                  <c:v>2.3148148148148147E-3</c:v>
                </c:pt>
                <c:pt idx="100">
                  <c:v>2.3379629629629618E-3</c:v>
                </c:pt>
                <c:pt idx="101">
                  <c:v>2.361111111111109E-3</c:v>
                </c:pt>
                <c:pt idx="102">
                  <c:v>2.3842592592592596E-3</c:v>
                </c:pt>
                <c:pt idx="103">
                  <c:v>2.4074074074074067E-3</c:v>
                </c:pt>
                <c:pt idx="104">
                  <c:v>2.4305555555555539E-3</c:v>
                </c:pt>
                <c:pt idx="105">
                  <c:v>2.453703703703701E-3</c:v>
                </c:pt>
                <c:pt idx="106">
                  <c:v>2.4768518518518551E-3</c:v>
                </c:pt>
                <c:pt idx="107">
                  <c:v>2.5000000000000022E-3</c:v>
                </c:pt>
                <c:pt idx="108">
                  <c:v>2.5231481481481494E-3</c:v>
                </c:pt>
                <c:pt idx="109">
                  <c:v>2.5462962962963E-3</c:v>
                </c:pt>
                <c:pt idx="110">
                  <c:v>2.5694444444444436E-3</c:v>
                </c:pt>
                <c:pt idx="111">
                  <c:v>2.5925925925925943E-3</c:v>
                </c:pt>
                <c:pt idx="112">
                  <c:v>2.6157407407407414E-3</c:v>
                </c:pt>
                <c:pt idx="113">
                  <c:v>2.6388888888888885E-3</c:v>
                </c:pt>
                <c:pt idx="114">
                  <c:v>2.6620370370370357E-3</c:v>
                </c:pt>
                <c:pt idx="115">
                  <c:v>2.6851851851851863E-3</c:v>
                </c:pt>
                <c:pt idx="116">
                  <c:v>2.7083333333333334E-3</c:v>
                </c:pt>
                <c:pt idx="117">
                  <c:v>2.7314814814814806E-3</c:v>
                </c:pt>
                <c:pt idx="118">
                  <c:v>2.7546296296296277E-3</c:v>
                </c:pt>
                <c:pt idx="119">
                  <c:v>2.7777777777777818E-3</c:v>
                </c:pt>
                <c:pt idx="120">
                  <c:v>2.800925925925922E-3</c:v>
                </c:pt>
                <c:pt idx="121">
                  <c:v>2.8240740740740761E-3</c:v>
                </c:pt>
                <c:pt idx="122">
                  <c:v>2.8472222222222232E-3</c:v>
                </c:pt>
                <c:pt idx="123">
                  <c:v>2.8703703703703703E-3</c:v>
                </c:pt>
                <c:pt idx="124">
                  <c:v>2.893518518518521E-3</c:v>
                </c:pt>
                <c:pt idx="125">
                  <c:v>2.9166666666666681E-3</c:v>
                </c:pt>
                <c:pt idx="126">
                  <c:v>2.9398148148148152E-3</c:v>
                </c:pt>
                <c:pt idx="127">
                  <c:v>2.9629629629629624E-3</c:v>
                </c:pt>
                <c:pt idx="128">
                  <c:v>2.986111111111113E-3</c:v>
                </c:pt>
                <c:pt idx="129">
                  <c:v>3.0092592592592601E-3</c:v>
                </c:pt>
                <c:pt idx="130">
                  <c:v>3.0324074074074038E-3</c:v>
                </c:pt>
                <c:pt idx="131">
                  <c:v>3.0555555555555544E-3</c:v>
                </c:pt>
                <c:pt idx="132">
                  <c:v>3.0787037037037016E-3</c:v>
                </c:pt>
                <c:pt idx="133">
                  <c:v>3.1018518518518487E-3</c:v>
                </c:pt>
                <c:pt idx="134">
                  <c:v>3.1249999999999958E-3</c:v>
                </c:pt>
                <c:pt idx="135">
                  <c:v>3.1481481481481499E-3</c:v>
                </c:pt>
                <c:pt idx="136">
                  <c:v>3.1712962962962971E-3</c:v>
                </c:pt>
                <c:pt idx="137">
                  <c:v>3.1944444444444442E-3</c:v>
                </c:pt>
                <c:pt idx="138">
                  <c:v>3.2175925925925948E-3</c:v>
                </c:pt>
                <c:pt idx="139">
                  <c:v>3.2407407407407419E-3</c:v>
                </c:pt>
                <c:pt idx="140">
                  <c:v>3.2638888888888891E-3</c:v>
                </c:pt>
                <c:pt idx="141">
                  <c:v>3.2870370370370362E-3</c:v>
                </c:pt>
                <c:pt idx="142">
                  <c:v>3.3101851851851868E-3</c:v>
                </c:pt>
                <c:pt idx="143">
                  <c:v>3.333333333333334E-3</c:v>
                </c:pt>
                <c:pt idx="144">
                  <c:v>3.3564814814814811E-3</c:v>
                </c:pt>
                <c:pt idx="145">
                  <c:v>3.3796296296296283E-3</c:v>
                </c:pt>
                <c:pt idx="146">
                  <c:v>3.4027777777777823E-3</c:v>
                </c:pt>
                <c:pt idx="147">
                  <c:v>3.4259259259259295E-3</c:v>
                </c:pt>
                <c:pt idx="148">
                  <c:v>3.4490740740740766E-3</c:v>
                </c:pt>
                <c:pt idx="149">
                  <c:v>3.4722222222222238E-3</c:v>
                </c:pt>
                <c:pt idx="150">
                  <c:v>3.4953703703703744E-3</c:v>
                </c:pt>
                <c:pt idx="151">
                  <c:v>3.518518518518518E-3</c:v>
                </c:pt>
                <c:pt idx="152">
                  <c:v>3.5416666666666652E-3</c:v>
                </c:pt>
                <c:pt idx="153">
                  <c:v>3.5763888888888928E-3</c:v>
                </c:pt>
                <c:pt idx="154">
                  <c:v>3.5879629629629629E-3</c:v>
                </c:pt>
                <c:pt idx="155">
                  <c:v>3.6111111111111101E-3</c:v>
                </c:pt>
                <c:pt idx="156">
                  <c:v>3.6458333333333343E-3</c:v>
                </c:pt>
                <c:pt idx="157">
                  <c:v>3.6574074074074078E-3</c:v>
                </c:pt>
                <c:pt idx="158">
                  <c:v>3.680555555555555E-3</c:v>
                </c:pt>
                <c:pt idx="159">
                  <c:v>3.7037037037037021E-3</c:v>
                </c:pt>
                <c:pt idx="160">
                  <c:v>3.7268518518518493E-3</c:v>
                </c:pt>
                <c:pt idx="161">
                  <c:v>3.7500000000000033E-3</c:v>
                </c:pt>
                <c:pt idx="162">
                  <c:v>3.7847222222222206E-3</c:v>
                </c:pt>
                <c:pt idx="163">
                  <c:v>3.7962962962962976E-3</c:v>
                </c:pt>
                <c:pt idx="164">
                  <c:v>3.8194444444444448E-3</c:v>
                </c:pt>
                <c:pt idx="165">
                  <c:v>3.8541666666666655E-3</c:v>
                </c:pt>
                <c:pt idx="166">
                  <c:v>3.8657407407407425E-3</c:v>
                </c:pt>
                <c:pt idx="167">
                  <c:v>3.8888888888888896E-3</c:v>
                </c:pt>
                <c:pt idx="168">
                  <c:v>3.9236111111111138E-3</c:v>
                </c:pt>
                <c:pt idx="169">
                  <c:v>3.9351851851851874E-3</c:v>
                </c:pt>
                <c:pt idx="170">
                  <c:v>3.9699074074074081E-3</c:v>
                </c:pt>
                <c:pt idx="171">
                  <c:v>3.9930555555555552E-3</c:v>
                </c:pt>
                <c:pt idx="172">
                  <c:v>4.0162037037037059E-3</c:v>
                </c:pt>
                <c:pt idx="173">
                  <c:v>4.039351851851853E-3</c:v>
                </c:pt>
                <c:pt idx="174">
                  <c:v>4.0625000000000001E-3</c:v>
                </c:pt>
                <c:pt idx="175">
                  <c:v>4.0856481481481507E-3</c:v>
                </c:pt>
                <c:pt idx="176">
                  <c:v>4.1087962962962979E-3</c:v>
                </c:pt>
                <c:pt idx="177">
                  <c:v>4.131944444444445E-3</c:v>
                </c:pt>
                <c:pt idx="178">
                  <c:v>4.1550925925925922E-3</c:v>
                </c:pt>
                <c:pt idx="179">
                  <c:v>4.1782407407407463E-3</c:v>
                </c:pt>
                <c:pt idx="180">
                  <c:v>4.2013888888888934E-3</c:v>
                </c:pt>
                <c:pt idx="181">
                  <c:v>4.2245370370370336E-3</c:v>
                </c:pt>
                <c:pt idx="182">
                  <c:v>4.2476851851851807E-3</c:v>
                </c:pt>
                <c:pt idx="183">
                  <c:v>4.2708333333333348E-3</c:v>
                </c:pt>
                <c:pt idx="184">
                  <c:v>4.293981481481482E-3</c:v>
                </c:pt>
                <c:pt idx="185">
                  <c:v>4.3171296296296291E-3</c:v>
                </c:pt>
                <c:pt idx="186">
                  <c:v>4.3402777777777762E-3</c:v>
                </c:pt>
                <c:pt idx="187">
                  <c:v>4.3634259259259268E-3</c:v>
                </c:pt>
                <c:pt idx="188">
                  <c:v>4.386574074074074E-3</c:v>
                </c:pt>
                <c:pt idx="189">
                  <c:v>4.4097222222222211E-3</c:v>
                </c:pt>
                <c:pt idx="190">
                  <c:v>4.4328703703703717E-3</c:v>
                </c:pt>
                <c:pt idx="191">
                  <c:v>4.4560185185185189E-3</c:v>
                </c:pt>
                <c:pt idx="192">
                  <c:v>4.479166666666666E-3</c:v>
                </c:pt>
                <c:pt idx="193">
                  <c:v>4.5023148148148132E-3</c:v>
                </c:pt>
                <c:pt idx="194">
                  <c:v>4.5254629629629672E-3</c:v>
                </c:pt>
                <c:pt idx="195">
                  <c:v>4.5486111111111144E-3</c:v>
                </c:pt>
                <c:pt idx="196">
                  <c:v>4.5717592592592615E-3</c:v>
                </c:pt>
                <c:pt idx="197">
                  <c:v>4.5949074074074087E-3</c:v>
                </c:pt>
                <c:pt idx="198">
                  <c:v>4.6180555555555593E-3</c:v>
                </c:pt>
                <c:pt idx="199">
                  <c:v>4.6412037037037064E-3</c:v>
                </c:pt>
                <c:pt idx="200">
                  <c:v>4.6643518518518536E-3</c:v>
                </c:pt>
                <c:pt idx="201">
                  <c:v>4.6874999999999972E-3</c:v>
                </c:pt>
                <c:pt idx="202">
                  <c:v>4.7106481481481478E-3</c:v>
                </c:pt>
                <c:pt idx="203">
                  <c:v>4.733796296296295E-3</c:v>
                </c:pt>
                <c:pt idx="204">
                  <c:v>4.7569444444444421E-3</c:v>
                </c:pt>
                <c:pt idx="205">
                  <c:v>4.7800925925925927E-3</c:v>
                </c:pt>
                <c:pt idx="206">
                  <c:v>4.8032407407407399E-3</c:v>
                </c:pt>
                <c:pt idx="207">
                  <c:v>4.826388888888887E-3</c:v>
                </c:pt>
                <c:pt idx="208">
                  <c:v>4.8495370370370341E-3</c:v>
                </c:pt>
                <c:pt idx="209">
                  <c:v>4.8726851851851882E-3</c:v>
                </c:pt>
                <c:pt idx="210">
                  <c:v>4.8958333333333354E-3</c:v>
                </c:pt>
                <c:pt idx="211">
                  <c:v>4.9189814814814825E-3</c:v>
                </c:pt>
                <c:pt idx="212">
                  <c:v>4.9421296296296297E-3</c:v>
                </c:pt>
                <c:pt idx="213">
                  <c:v>4.9652777777777803E-3</c:v>
                </c:pt>
                <c:pt idx="214">
                  <c:v>4.9884259259259274E-3</c:v>
                </c:pt>
                <c:pt idx="215">
                  <c:v>5.0115740740740745E-3</c:v>
                </c:pt>
                <c:pt idx="216">
                  <c:v>5.0347222222222217E-3</c:v>
                </c:pt>
                <c:pt idx="217">
                  <c:v>5.0578703703703723E-3</c:v>
                </c:pt>
                <c:pt idx="218">
                  <c:v>5.0810185185185194E-3</c:v>
                </c:pt>
                <c:pt idx="219">
                  <c:v>5.1041666666666666E-3</c:v>
                </c:pt>
                <c:pt idx="220">
                  <c:v>5.1273148148148207E-3</c:v>
                </c:pt>
                <c:pt idx="221">
                  <c:v>5.1504629629629678E-3</c:v>
                </c:pt>
                <c:pt idx="222">
                  <c:v>5.173611111111108E-3</c:v>
                </c:pt>
                <c:pt idx="223">
                  <c:v>5.1967592592592551E-3</c:v>
                </c:pt>
                <c:pt idx="224">
                  <c:v>5.2199074074074092E-3</c:v>
                </c:pt>
                <c:pt idx="225">
                  <c:v>5.2430555555555564E-3</c:v>
                </c:pt>
                <c:pt idx="226">
                  <c:v>5.2662037037037035E-3</c:v>
                </c:pt>
                <c:pt idx="227">
                  <c:v>5.2893518518518506E-3</c:v>
                </c:pt>
                <c:pt idx="228">
                  <c:v>5.3125000000000012E-3</c:v>
                </c:pt>
                <c:pt idx="229">
                  <c:v>5.3356481481481484E-3</c:v>
                </c:pt>
                <c:pt idx="230">
                  <c:v>5.3587962962962955E-3</c:v>
                </c:pt>
                <c:pt idx="231">
                  <c:v>5.3819444444444427E-3</c:v>
                </c:pt>
                <c:pt idx="232">
                  <c:v>5.4050925925925933E-3</c:v>
                </c:pt>
                <c:pt idx="233">
                  <c:v>5.4282407407407404E-3</c:v>
                </c:pt>
                <c:pt idx="234">
                  <c:v>5.4513888888888876E-3</c:v>
                </c:pt>
                <c:pt idx="235">
                  <c:v>5.4745370370370416E-3</c:v>
                </c:pt>
                <c:pt idx="236">
                  <c:v>5.4976851851851888E-3</c:v>
                </c:pt>
                <c:pt idx="237">
                  <c:v>5.5208333333333359E-3</c:v>
                </c:pt>
                <c:pt idx="238">
                  <c:v>5.5439814814814831E-3</c:v>
                </c:pt>
                <c:pt idx="239">
                  <c:v>5.5671296296296337E-3</c:v>
                </c:pt>
                <c:pt idx="240">
                  <c:v>5.5902777777777808E-3</c:v>
                </c:pt>
                <c:pt idx="241">
                  <c:v>5.613425925925928E-3</c:v>
                </c:pt>
                <c:pt idx="242">
                  <c:v>5.6481481481481521E-3</c:v>
                </c:pt>
                <c:pt idx="243">
                  <c:v>5.6712962962962993E-3</c:v>
                </c:pt>
                <c:pt idx="244">
                  <c:v>5.6828703703703694E-3</c:v>
                </c:pt>
                <c:pt idx="245">
                  <c:v>5.7175925925925936E-3</c:v>
                </c:pt>
                <c:pt idx="246">
                  <c:v>5.7407407407407442E-3</c:v>
                </c:pt>
                <c:pt idx="247">
                  <c:v>5.7638888888888913E-3</c:v>
                </c:pt>
                <c:pt idx="248">
                  <c:v>5.7870370370370385E-3</c:v>
                </c:pt>
                <c:pt idx="249">
                  <c:v>5.8101851851851856E-3</c:v>
                </c:pt>
                <c:pt idx="250">
                  <c:v>5.8217592592592626E-3</c:v>
                </c:pt>
                <c:pt idx="251">
                  <c:v>5.8564814814814833E-3</c:v>
                </c:pt>
                <c:pt idx="252">
                  <c:v>5.879629629629627E-3</c:v>
                </c:pt>
                <c:pt idx="253">
                  <c:v>5.8912037037037041E-3</c:v>
                </c:pt>
                <c:pt idx="254">
                  <c:v>5.9259259259259248E-3</c:v>
                </c:pt>
                <c:pt idx="255">
                  <c:v>5.9490740740740719E-3</c:v>
                </c:pt>
                <c:pt idx="256">
                  <c:v>5.972222222222219E-3</c:v>
                </c:pt>
                <c:pt idx="257">
                  <c:v>5.9953703703703731E-3</c:v>
                </c:pt>
                <c:pt idx="258">
                  <c:v>6.0185185185185203E-3</c:v>
                </c:pt>
                <c:pt idx="259">
                  <c:v>6.0416666666666674E-3</c:v>
                </c:pt>
                <c:pt idx="260">
                  <c:v>6.0648148148148145E-3</c:v>
                </c:pt>
                <c:pt idx="261">
                  <c:v>6.0879629629629652E-3</c:v>
                </c:pt>
                <c:pt idx="262">
                  <c:v>6.1111111111111123E-3</c:v>
                </c:pt>
                <c:pt idx="263">
                  <c:v>6.1342592592592594E-3</c:v>
                </c:pt>
                <c:pt idx="264">
                  <c:v>6.1574074074074066E-3</c:v>
                </c:pt>
                <c:pt idx="265">
                  <c:v>6.1805555555555572E-3</c:v>
                </c:pt>
                <c:pt idx="266">
                  <c:v>6.2037037037037043E-3</c:v>
                </c:pt>
                <c:pt idx="267">
                  <c:v>6.2268518518518515E-3</c:v>
                </c:pt>
                <c:pt idx="268">
                  <c:v>6.2499999999999986E-3</c:v>
                </c:pt>
                <c:pt idx="269">
                  <c:v>6.2731481481481527E-3</c:v>
                </c:pt>
                <c:pt idx="270">
                  <c:v>6.2962962962962998E-3</c:v>
                </c:pt>
                <c:pt idx="271">
                  <c:v>6.319444444444447E-3</c:v>
                </c:pt>
                <c:pt idx="272">
                  <c:v>6.3425925925925976E-3</c:v>
                </c:pt>
                <c:pt idx="273">
                  <c:v>6.3657407407407413E-3</c:v>
                </c:pt>
                <c:pt idx="274">
                  <c:v>6.3888888888888884E-3</c:v>
                </c:pt>
                <c:pt idx="275">
                  <c:v>6.4120370370370355E-3</c:v>
                </c:pt>
                <c:pt idx="276">
                  <c:v>6.4351851851851861E-3</c:v>
                </c:pt>
                <c:pt idx="277">
                  <c:v>6.4583333333333333E-3</c:v>
                </c:pt>
                <c:pt idx="278">
                  <c:v>6.4814814814814804E-3</c:v>
                </c:pt>
                <c:pt idx="279">
                  <c:v>6.5046296296296276E-3</c:v>
                </c:pt>
                <c:pt idx="280">
                  <c:v>6.5277777777777782E-3</c:v>
                </c:pt>
                <c:pt idx="281">
                  <c:v>6.5509259259259253E-3</c:v>
                </c:pt>
                <c:pt idx="282">
                  <c:v>6.5740740740740725E-3</c:v>
                </c:pt>
                <c:pt idx="283">
                  <c:v>6.5972222222222196E-3</c:v>
                </c:pt>
                <c:pt idx="284">
                  <c:v>6.6203703703703737E-3</c:v>
                </c:pt>
                <c:pt idx="285">
                  <c:v>6.6435185185185208E-3</c:v>
                </c:pt>
                <c:pt idx="286">
                  <c:v>6.666666666666668E-3</c:v>
                </c:pt>
                <c:pt idx="287">
                  <c:v>6.6898148148148186E-3</c:v>
                </c:pt>
                <c:pt idx="288">
                  <c:v>6.7129629629629657E-3</c:v>
                </c:pt>
                <c:pt idx="289">
                  <c:v>6.7361111111111129E-3</c:v>
                </c:pt>
                <c:pt idx="290">
                  <c:v>6.75925925925926E-3</c:v>
                </c:pt>
                <c:pt idx="291">
                  <c:v>6.7824074074074106E-3</c:v>
                </c:pt>
                <c:pt idx="292">
                  <c:v>6.8055555555555577E-3</c:v>
                </c:pt>
                <c:pt idx="293">
                  <c:v>6.8287037037037014E-3</c:v>
                </c:pt>
                <c:pt idx="294">
                  <c:v>6.8518518518518486E-3</c:v>
                </c:pt>
                <c:pt idx="295">
                  <c:v>6.8749999999999992E-3</c:v>
                </c:pt>
                <c:pt idx="296">
                  <c:v>6.8981481481481463E-3</c:v>
                </c:pt>
                <c:pt idx="297">
                  <c:v>6.9212962962962934E-3</c:v>
                </c:pt>
                <c:pt idx="298">
                  <c:v>6.9444444444444406E-3</c:v>
                </c:pt>
                <c:pt idx="299">
                  <c:v>6.9675925925925947E-3</c:v>
                </c:pt>
                <c:pt idx="300">
                  <c:v>6.9907407407407418E-3</c:v>
                </c:pt>
                <c:pt idx="301">
                  <c:v>7.013888888888889E-3</c:v>
                </c:pt>
                <c:pt idx="302">
                  <c:v>7.0370370370370396E-3</c:v>
                </c:pt>
                <c:pt idx="303">
                  <c:v>7.0717592592592568E-3</c:v>
                </c:pt>
                <c:pt idx="304">
                  <c:v>7.0949074074074039E-3</c:v>
                </c:pt>
                <c:pt idx="305">
                  <c:v>7.1180555555555511E-3</c:v>
                </c:pt>
                <c:pt idx="306">
                  <c:v>7.1412037037037052E-3</c:v>
                </c:pt>
                <c:pt idx="307">
                  <c:v>7.1643518518518523E-3</c:v>
                </c:pt>
                <c:pt idx="308">
                  <c:v>7.1874999999999994E-3</c:v>
                </c:pt>
                <c:pt idx="309">
                  <c:v>7.2106481481481501E-3</c:v>
                </c:pt>
                <c:pt idx="310">
                  <c:v>7.2337962962962972E-3</c:v>
                </c:pt>
                <c:pt idx="311">
                  <c:v>7.2569444444444443E-3</c:v>
                </c:pt>
                <c:pt idx="312">
                  <c:v>7.2800925925925915E-3</c:v>
                </c:pt>
                <c:pt idx="313">
                  <c:v>7.3032407407407421E-3</c:v>
                </c:pt>
                <c:pt idx="314">
                  <c:v>7.3263888888888892E-3</c:v>
                </c:pt>
              </c:numCache>
            </c:numRef>
          </c:xVal>
          <c:yVal>
            <c:numRef>
              <c:f>'Input Messung'!$J$4:$J$318</c:f>
              <c:numCache>
                <c:formatCode>0.00</c:formatCode>
                <c:ptCount val="315"/>
                <c:pt idx="0">
                  <c:v>0</c:v>
                </c:pt>
                <c:pt idx="1">
                  <c:v>2.2488755622188907E-2</c:v>
                </c:pt>
                <c:pt idx="2">
                  <c:v>3.935532233883058E-2</c:v>
                </c:pt>
                <c:pt idx="3">
                  <c:v>8.9955022488755629E-2</c:v>
                </c:pt>
                <c:pt idx="4">
                  <c:v>0.14477136431784107</c:v>
                </c:pt>
                <c:pt idx="5">
                  <c:v>0.18834332833583212</c:v>
                </c:pt>
                <c:pt idx="6">
                  <c:v>0.24315967016491757</c:v>
                </c:pt>
                <c:pt idx="7">
                  <c:v>0.30078710644677659</c:v>
                </c:pt>
                <c:pt idx="8">
                  <c:v>0.35419790104947524</c:v>
                </c:pt>
                <c:pt idx="9">
                  <c:v>0.40760869565217389</c:v>
                </c:pt>
                <c:pt idx="10">
                  <c:v>0.46383058470764621</c:v>
                </c:pt>
                <c:pt idx="11">
                  <c:v>0.50459145427286356</c:v>
                </c:pt>
                <c:pt idx="12">
                  <c:v>0.54254122938530736</c:v>
                </c:pt>
                <c:pt idx="13">
                  <c:v>0.59032983508245884</c:v>
                </c:pt>
                <c:pt idx="14">
                  <c:v>0.62125187406296856</c:v>
                </c:pt>
                <c:pt idx="15">
                  <c:v>0.66341829085457282</c:v>
                </c:pt>
                <c:pt idx="16">
                  <c:v>0.69293478260869568</c:v>
                </c:pt>
                <c:pt idx="17">
                  <c:v>0.72385682158920539</c:v>
                </c:pt>
                <c:pt idx="18">
                  <c:v>0.76180659670164919</c:v>
                </c:pt>
                <c:pt idx="19">
                  <c:v>0.79272863568215879</c:v>
                </c:pt>
                <c:pt idx="20">
                  <c:v>0.820839580209895</c:v>
                </c:pt>
                <c:pt idx="21">
                  <c:v>0.85316716641679169</c:v>
                </c:pt>
                <c:pt idx="22">
                  <c:v>0.88127811094452779</c:v>
                </c:pt>
                <c:pt idx="23">
                  <c:v>0.9093890554722639</c:v>
                </c:pt>
                <c:pt idx="24">
                  <c:v>0.93890554722638686</c:v>
                </c:pt>
                <c:pt idx="25">
                  <c:v>0.96561094452773621</c:v>
                </c:pt>
                <c:pt idx="26">
                  <c:v>0.99372188905547232</c:v>
                </c:pt>
                <c:pt idx="27">
                  <c:v>1.0119940029985006</c:v>
                </c:pt>
                <c:pt idx="28">
                  <c:v>1.0415104947526237</c:v>
                </c:pt>
                <c:pt idx="29">
                  <c:v>1.068215892053973</c:v>
                </c:pt>
                <c:pt idx="30">
                  <c:v>1.0949212893553224</c:v>
                </c:pt>
                <c:pt idx="31">
                  <c:v>1.1216266866566718</c:v>
                </c:pt>
                <c:pt idx="32">
                  <c:v>1.1384932533733132</c:v>
                </c:pt>
                <c:pt idx="33">
                  <c:v>1.168009745127436</c:v>
                </c:pt>
                <c:pt idx="34">
                  <c:v>1.1834707646176912</c:v>
                </c:pt>
                <c:pt idx="35">
                  <c:v>1.214392803598201</c:v>
                </c:pt>
                <c:pt idx="36">
                  <c:v>1.2312593703148424</c:v>
                </c:pt>
                <c:pt idx="37">
                  <c:v>1.257964767616192</c:v>
                </c:pt>
                <c:pt idx="38">
                  <c:v>1.2762368815592202</c:v>
                </c:pt>
                <c:pt idx="39">
                  <c:v>1.3043478260869563</c:v>
                </c:pt>
                <c:pt idx="40">
                  <c:v>1.3198088455772115</c:v>
                </c:pt>
                <c:pt idx="41">
                  <c:v>1.3394865067466266</c:v>
                </c:pt>
                <c:pt idx="42">
                  <c:v>1.359164167916042</c:v>
                </c:pt>
                <c:pt idx="43">
                  <c:v>1.3886806596701649</c:v>
                </c:pt>
                <c:pt idx="44">
                  <c:v>1.4055472263868067</c:v>
                </c:pt>
                <c:pt idx="45">
                  <c:v>1.4238193403298351</c:v>
                </c:pt>
                <c:pt idx="46">
                  <c:v>1.4434970014992505</c:v>
                </c:pt>
                <c:pt idx="47">
                  <c:v>1.460363568215892</c:v>
                </c:pt>
                <c:pt idx="48">
                  <c:v>1.4856634182908546</c:v>
                </c:pt>
                <c:pt idx="49">
                  <c:v>1.5025299850074965</c:v>
                </c:pt>
                <c:pt idx="50">
                  <c:v>1.5208020989505249</c:v>
                </c:pt>
                <c:pt idx="51">
                  <c:v>1.5390742128935533</c:v>
                </c:pt>
                <c:pt idx="52">
                  <c:v>1.5629685157421289</c:v>
                </c:pt>
                <c:pt idx="53">
                  <c:v>1.5812406296851573</c:v>
                </c:pt>
                <c:pt idx="54">
                  <c:v>1.5981071964017992</c:v>
                </c:pt>
                <c:pt idx="55">
                  <c:v>1.6177848575712144</c:v>
                </c:pt>
                <c:pt idx="56">
                  <c:v>1.6346514242878563</c:v>
                </c:pt>
                <c:pt idx="57">
                  <c:v>1.6515179910044979</c:v>
                </c:pt>
                <c:pt idx="58">
                  <c:v>1.6641679160419793</c:v>
                </c:pt>
                <c:pt idx="59">
                  <c:v>1.6824400299850077</c:v>
                </c:pt>
                <c:pt idx="60">
                  <c:v>1.7035232383808097</c:v>
                </c:pt>
                <c:pt idx="61">
                  <c:v>1.7232008995502248</c:v>
                </c:pt>
                <c:pt idx="62">
                  <c:v>1.7330397301349325</c:v>
                </c:pt>
                <c:pt idx="63">
                  <c:v>1.7541229385307346</c:v>
                </c:pt>
                <c:pt idx="64">
                  <c:v>1.7667728635682158</c:v>
                </c:pt>
                <c:pt idx="65">
                  <c:v>1.786450524737631</c:v>
                </c:pt>
                <c:pt idx="66">
                  <c:v>1.8033170914542731</c:v>
                </c:pt>
                <c:pt idx="67">
                  <c:v>1.8187781109445278</c:v>
                </c:pt>
                <c:pt idx="68">
                  <c:v>1.8356446776611692</c:v>
                </c:pt>
                <c:pt idx="69">
                  <c:v>1.8497001499250374</c:v>
                </c:pt>
                <c:pt idx="70">
                  <c:v>1.8637556221889053</c:v>
                </c:pt>
                <c:pt idx="71">
                  <c:v>1.8862443778110942</c:v>
                </c:pt>
                <c:pt idx="72">
                  <c:v>1.8988943028485756</c:v>
                </c:pt>
                <c:pt idx="73">
                  <c:v>1.9115442278860573</c:v>
                </c:pt>
                <c:pt idx="74">
                  <c:v>1.9270052473763117</c:v>
                </c:pt>
                <c:pt idx="75">
                  <c:v>1.9424662668665664</c:v>
                </c:pt>
                <c:pt idx="76">
                  <c:v>1.9565217391304348</c:v>
                </c:pt>
                <c:pt idx="77">
                  <c:v>1.9719827586206899</c:v>
                </c:pt>
                <c:pt idx="78">
                  <c:v>1.9874437781109446</c:v>
                </c:pt>
                <c:pt idx="79">
                  <c:v>2.0043103448275863</c:v>
                </c:pt>
                <c:pt idx="80">
                  <c:v>2.0183658170914542</c:v>
                </c:pt>
                <c:pt idx="81">
                  <c:v>2.0338268365817092</c:v>
                </c:pt>
                <c:pt idx="82">
                  <c:v>2.0478823088455771</c:v>
                </c:pt>
                <c:pt idx="83">
                  <c:v>2.061937781109445</c:v>
                </c:pt>
                <c:pt idx="84">
                  <c:v>2.0773988005997004</c:v>
                </c:pt>
                <c:pt idx="85">
                  <c:v>2.0914542728635683</c:v>
                </c:pt>
                <c:pt idx="86">
                  <c:v>2.1041041979010493</c:v>
                </c:pt>
                <c:pt idx="87">
                  <c:v>2.1279985007496256</c:v>
                </c:pt>
                <c:pt idx="88">
                  <c:v>2.1350262368815591</c:v>
                </c:pt>
                <c:pt idx="89">
                  <c:v>2.1490817091454275</c:v>
                </c:pt>
                <c:pt idx="90">
                  <c:v>2.164542728635682</c:v>
                </c:pt>
                <c:pt idx="91">
                  <c:v>2.1771926536731638</c:v>
                </c:pt>
                <c:pt idx="92">
                  <c:v>2.1884370314842578</c:v>
                </c:pt>
                <c:pt idx="93">
                  <c:v>2.2038980509745127</c:v>
                </c:pt>
                <c:pt idx="94">
                  <c:v>2.2179535232383811</c:v>
                </c:pt>
                <c:pt idx="95">
                  <c:v>2.2306034482758617</c:v>
                </c:pt>
                <c:pt idx="96">
                  <c:v>2.2446589205397305</c:v>
                </c:pt>
                <c:pt idx="97">
                  <c:v>2.260119940029985</c:v>
                </c:pt>
                <c:pt idx="98">
                  <c:v>2.2727698650674664</c:v>
                </c:pt>
                <c:pt idx="99">
                  <c:v>2.2868253373313339</c:v>
                </c:pt>
                <c:pt idx="100">
                  <c:v>2.3008808095952027</c:v>
                </c:pt>
                <c:pt idx="101">
                  <c:v>2.3163418290854572</c:v>
                </c:pt>
                <c:pt idx="102">
                  <c:v>2.3261806596701646</c:v>
                </c:pt>
                <c:pt idx="103">
                  <c:v>2.3388305847076465</c:v>
                </c:pt>
                <c:pt idx="104">
                  <c:v>2.3514805097451279</c:v>
                </c:pt>
                <c:pt idx="105">
                  <c:v>2.3655359820089954</c:v>
                </c:pt>
                <c:pt idx="106">
                  <c:v>2.3781859070464768</c:v>
                </c:pt>
                <c:pt idx="107">
                  <c:v>2.3992691154422787</c:v>
                </c:pt>
                <c:pt idx="108">
                  <c:v>2.4048913043478262</c:v>
                </c:pt>
                <c:pt idx="109">
                  <c:v>2.4175412293853076</c:v>
                </c:pt>
                <c:pt idx="110">
                  <c:v>2.4301911544227885</c:v>
                </c:pt>
                <c:pt idx="111">
                  <c:v>2.44284107946027</c:v>
                </c:pt>
                <c:pt idx="112">
                  <c:v>2.4554910044977509</c:v>
                </c:pt>
                <c:pt idx="113">
                  <c:v>2.4681409295352328</c:v>
                </c:pt>
                <c:pt idx="114">
                  <c:v>2.4807908545727133</c:v>
                </c:pt>
                <c:pt idx="115">
                  <c:v>2.4920352323838082</c:v>
                </c:pt>
                <c:pt idx="116">
                  <c:v>2.5046851574212892</c:v>
                </c:pt>
                <c:pt idx="117">
                  <c:v>2.517335082458771</c:v>
                </c:pt>
                <c:pt idx="118">
                  <c:v>2.5285794602698655</c:v>
                </c:pt>
                <c:pt idx="119">
                  <c:v>2.5440404797601199</c:v>
                </c:pt>
                <c:pt idx="120">
                  <c:v>2.5552848575712148</c:v>
                </c:pt>
                <c:pt idx="121">
                  <c:v>2.5679347826086953</c:v>
                </c:pt>
                <c:pt idx="122">
                  <c:v>2.5805847076461768</c:v>
                </c:pt>
                <c:pt idx="123">
                  <c:v>2.5918290854572712</c:v>
                </c:pt>
                <c:pt idx="124">
                  <c:v>2.6030734632683656</c:v>
                </c:pt>
                <c:pt idx="125">
                  <c:v>2.6157233883058466</c:v>
                </c:pt>
                <c:pt idx="126">
                  <c:v>2.625562218890555</c:v>
                </c:pt>
                <c:pt idx="127">
                  <c:v>2.6382121439280359</c:v>
                </c:pt>
                <c:pt idx="128">
                  <c:v>2.6508620689655173</c:v>
                </c:pt>
                <c:pt idx="129">
                  <c:v>2.6621064467766118</c:v>
                </c:pt>
                <c:pt idx="130">
                  <c:v>2.6733508245877062</c:v>
                </c:pt>
                <c:pt idx="131">
                  <c:v>2.6860007496251872</c:v>
                </c:pt>
                <c:pt idx="132">
                  <c:v>2.6972451274362816</c:v>
                </c:pt>
                <c:pt idx="133">
                  <c:v>2.71130059970015</c:v>
                </c:pt>
                <c:pt idx="134">
                  <c:v>2.7239505247376319</c:v>
                </c:pt>
                <c:pt idx="135">
                  <c:v>2.7323838080959524</c:v>
                </c:pt>
                <c:pt idx="136">
                  <c:v>2.7464392803598203</c:v>
                </c:pt>
                <c:pt idx="137">
                  <c:v>2.7576836581709148</c:v>
                </c:pt>
                <c:pt idx="138">
                  <c:v>2.7675224887556222</c:v>
                </c:pt>
                <c:pt idx="139">
                  <c:v>2.7787668665667167</c:v>
                </c:pt>
                <c:pt idx="140">
                  <c:v>2.7914167916041981</c:v>
                </c:pt>
                <c:pt idx="141">
                  <c:v>2.8026611694152925</c:v>
                </c:pt>
                <c:pt idx="142">
                  <c:v>2.8125</c:v>
                </c:pt>
                <c:pt idx="143">
                  <c:v>2.825149925037481</c:v>
                </c:pt>
                <c:pt idx="144">
                  <c:v>2.8349887556221889</c:v>
                </c:pt>
                <c:pt idx="145">
                  <c:v>2.8476386806596703</c:v>
                </c:pt>
                <c:pt idx="146">
                  <c:v>2.8588830584707647</c:v>
                </c:pt>
                <c:pt idx="147">
                  <c:v>2.8701274362818587</c:v>
                </c:pt>
                <c:pt idx="148">
                  <c:v>2.8813718140929532</c:v>
                </c:pt>
                <c:pt idx="149">
                  <c:v>2.8926161919040481</c:v>
                </c:pt>
                <c:pt idx="150">
                  <c:v>2.9066716641679164</c:v>
                </c:pt>
                <c:pt idx="151">
                  <c:v>2.9151049475262369</c:v>
                </c:pt>
                <c:pt idx="152">
                  <c:v>2.9263493253373314</c:v>
                </c:pt>
                <c:pt idx="153">
                  <c:v>2.9375937031484254</c:v>
                </c:pt>
                <c:pt idx="154">
                  <c:v>2.9474325337331337</c:v>
                </c:pt>
                <c:pt idx="155">
                  <c:v>2.9586769115442277</c:v>
                </c:pt>
                <c:pt idx="156">
                  <c:v>2.9713268365817092</c:v>
                </c:pt>
                <c:pt idx="157">
                  <c:v>2.9797601199400301</c:v>
                </c:pt>
                <c:pt idx="158">
                  <c:v>2.9910044977511245</c:v>
                </c:pt>
                <c:pt idx="159">
                  <c:v>3.002248875562219</c:v>
                </c:pt>
                <c:pt idx="160">
                  <c:v>3.0106821589205395</c:v>
                </c:pt>
                <c:pt idx="161">
                  <c:v>3.0233320839580213</c:v>
                </c:pt>
                <c:pt idx="162">
                  <c:v>3.0331709145427288</c:v>
                </c:pt>
                <c:pt idx="163">
                  <c:v>3.0416041979010497</c:v>
                </c:pt>
                <c:pt idx="164">
                  <c:v>3.0556596701649172</c:v>
                </c:pt>
                <c:pt idx="165">
                  <c:v>3.0669040479760117</c:v>
                </c:pt>
                <c:pt idx="166">
                  <c:v>3.0767428785607196</c:v>
                </c:pt>
                <c:pt idx="167">
                  <c:v>3.087987256371814</c:v>
                </c:pt>
                <c:pt idx="168">
                  <c:v>3.0978260869565215</c:v>
                </c:pt>
                <c:pt idx="169">
                  <c:v>3.1076649175412294</c:v>
                </c:pt>
                <c:pt idx="170">
                  <c:v>3.1189092953523243</c:v>
                </c:pt>
                <c:pt idx="171">
                  <c:v>3.1301536731634183</c:v>
                </c:pt>
                <c:pt idx="172">
                  <c:v>3.1385869565217392</c:v>
                </c:pt>
                <c:pt idx="173">
                  <c:v>3.1498313343328337</c:v>
                </c:pt>
                <c:pt idx="174">
                  <c:v>3.1610757121439281</c:v>
                </c:pt>
                <c:pt idx="175">
                  <c:v>3.1681034482758621</c:v>
                </c:pt>
                <c:pt idx="176">
                  <c:v>3.1793478260869565</c:v>
                </c:pt>
                <c:pt idx="177">
                  <c:v>3.1905922038980514</c:v>
                </c:pt>
                <c:pt idx="178">
                  <c:v>3.2004310344827589</c:v>
                </c:pt>
                <c:pt idx="179">
                  <c:v>3.2102698650674659</c:v>
                </c:pt>
                <c:pt idx="180">
                  <c:v>3.2215142428785604</c:v>
                </c:pt>
                <c:pt idx="181">
                  <c:v>3.2313530734632683</c:v>
                </c:pt>
                <c:pt idx="182">
                  <c:v>3.2397863568215897</c:v>
                </c:pt>
                <c:pt idx="183">
                  <c:v>3.2510307346326837</c:v>
                </c:pt>
                <c:pt idx="184">
                  <c:v>3.2608695652173911</c:v>
                </c:pt>
                <c:pt idx="185">
                  <c:v>3.272113943028486</c:v>
                </c:pt>
                <c:pt idx="186">
                  <c:v>3.28335832083958</c:v>
                </c:pt>
                <c:pt idx="187">
                  <c:v>3.2931971514242879</c:v>
                </c:pt>
                <c:pt idx="188">
                  <c:v>3.3030359820089958</c:v>
                </c:pt>
                <c:pt idx="189">
                  <c:v>3.3128748125937033</c:v>
                </c:pt>
                <c:pt idx="190">
                  <c:v>3.3227136431784108</c:v>
                </c:pt>
                <c:pt idx="191">
                  <c:v>3.3325524737631183</c:v>
                </c:pt>
                <c:pt idx="192">
                  <c:v>3.3423913043478266</c:v>
                </c:pt>
                <c:pt idx="193">
                  <c:v>3.3522301349325341</c:v>
                </c:pt>
                <c:pt idx="194">
                  <c:v>3.3606634182908546</c:v>
                </c:pt>
                <c:pt idx="195">
                  <c:v>3.371907796101949</c:v>
                </c:pt>
                <c:pt idx="196">
                  <c:v>3.3817466266866565</c:v>
                </c:pt>
                <c:pt idx="197">
                  <c:v>3.3901799100449774</c:v>
                </c:pt>
                <c:pt idx="198">
                  <c:v>3.3986131934032984</c:v>
                </c:pt>
                <c:pt idx="199">
                  <c:v>3.4098575712143928</c:v>
                </c:pt>
                <c:pt idx="200">
                  <c:v>3.4196964017991007</c:v>
                </c:pt>
                <c:pt idx="201">
                  <c:v>3.4281296851574212</c:v>
                </c:pt>
                <c:pt idx="202">
                  <c:v>3.4379685157421287</c:v>
                </c:pt>
                <c:pt idx="203">
                  <c:v>3.4464017991004496</c:v>
                </c:pt>
                <c:pt idx="204">
                  <c:v>3.4562406296851576</c:v>
                </c:pt>
                <c:pt idx="205">
                  <c:v>3.466079460269865</c:v>
                </c:pt>
                <c:pt idx="206">
                  <c:v>3.4731071964017994</c:v>
                </c:pt>
                <c:pt idx="207">
                  <c:v>3.4843515742128934</c:v>
                </c:pt>
                <c:pt idx="208">
                  <c:v>3.4927848575712148</c:v>
                </c:pt>
                <c:pt idx="209">
                  <c:v>3.5026236881559223</c:v>
                </c:pt>
                <c:pt idx="210">
                  <c:v>3.5110569715142432</c:v>
                </c:pt>
                <c:pt idx="211">
                  <c:v>3.5180847076461772</c:v>
                </c:pt>
                <c:pt idx="212">
                  <c:v>3.5307346326836582</c:v>
                </c:pt>
                <c:pt idx="213">
                  <c:v>3.5461956521739131</c:v>
                </c:pt>
                <c:pt idx="214">
                  <c:v>3.5546289355322336</c:v>
                </c:pt>
                <c:pt idx="215">
                  <c:v>3.5644677661169415</c:v>
                </c:pt>
                <c:pt idx="216">
                  <c:v>3.571495502248875</c:v>
                </c:pt>
                <c:pt idx="217">
                  <c:v>3.5827398800599699</c:v>
                </c:pt>
                <c:pt idx="218">
                  <c:v>3.5925787106446778</c:v>
                </c:pt>
                <c:pt idx="219">
                  <c:v>3.6010119940029983</c:v>
                </c:pt>
                <c:pt idx="220">
                  <c:v>3.6066341829085462</c:v>
                </c:pt>
                <c:pt idx="221">
                  <c:v>3.6164730134932537</c:v>
                </c:pt>
                <c:pt idx="222">
                  <c:v>3.6206896551724146</c:v>
                </c:pt>
                <c:pt idx="223">
                  <c:v>3.6305284857571216</c:v>
                </c:pt>
                <c:pt idx="224">
                  <c:v>3.6375562218890556</c:v>
                </c:pt>
                <c:pt idx="225">
                  <c:v>3.6431784107946026</c:v>
                </c:pt>
                <c:pt idx="226">
                  <c:v>3.6502061469265366</c:v>
                </c:pt>
                <c:pt idx="227">
                  <c:v>3.6558283358320844</c:v>
                </c:pt>
                <c:pt idx="228">
                  <c:v>3.6600449775112436</c:v>
                </c:pt>
                <c:pt idx="229">
                  <c:v>3.6642616191904049</c:v>
                </c:pt>
                <c:pt idx="230">
                  <c:v>3.6726949025487259</c:v>
                </c:pt>
                <c:pt idx="231">
                  <c:v>3.6769115442278868</c:v>
                </c:pt>
                <c:pt idx="232">
                  <c:v>3.6769115442278868</c:v>
                </c:pt>
                <c:pt idx="233">
                  <c:v>3.6867503748125943</c:v>
                </c:pt>
                <c:pt idx="234">
                  <c:v>3.6895614692653673</c:v>
                </c:pt>
                <c:pt idx="235">
                  <c:v>3.6909670164917538</c:v>
                </c:pt>
                <c:pt idx="236">
                  <c:v>3.6965892053973017</c:v>
                </c:pt>
                <c:pt idx="237">
                  <c:v>3.7008058470764622</c:v>
                </c:pt>
                <c:pt idx="238">
                  <c:v>3.7008058470764622</c:v>
                </c:pt>
                <c:pt idx="239">
                  <c:v>3.7078335832083957</c:v>
                </c:pt>
                <c:pt idx="240">
                  <c:v>3.7078335832083957</c:v>
                </c:pt>
                <c:pt idx="241">
                  <c:v>3.7120502248875566</c:v>
                </c:pt>
                <c:pt idx="242">
                  <c:v>3.7162668665667158</c:v>
                </c:pt>
                <c:pt idx="243">
                  <c:v>3.7176724137931032</c:v>
                </c:pt>
                <c:pt idx="244">
                  <c:v>3.7204835082458771</c:v>
                </c:pt>
                <c:pt idx="245">
                  <c:v>3.7232946026986506</c:v>
                </c:pt>
                <c:pt idx="246">
                  <c:v>3.7232946026986506</c:v>
                </c:pt>
                <c:pt idx="247">
                  <c:v>3.7261056971514246</c:v>
                </c:pt>
                <c:pt idx="248">
                  <c:v>3.7303223388305846</c:v>
                </c:pt>
                <c:pt idx="249">
                  <c:v>3.733133433283359</c:v>
                </c:pt>
                <c:pt idx="250">
                  <c:v>3.7345389805097455</c:v>
                </c:pt>
                <c:pt idx="251">
                  <c:v>3.7345389805097455</c:v>
                </c:pt>
                <c:pt idx="252">
                  <c:v>3.7373500749625181</c:v>
                </c:pt>
                <c:pt idx="253">
                  <c:v>3.7387556221889056</c:v>
                </c:pt>
                <c:pt idx="254">
                  <c:v>3.7387556221889056</c:v>
                </c:pt>
                <c:pt idx="255">
                  <c:v>3.7387556221889056</c:v>
                </c:pt>
                <c:pt idx="256">
                  <c:v>3.7429722638680665</c:v>
                </c:pt>
                <c:pt idx="257">
                  <c:v>3.744377811094453</c:v>
                </c:pt>
                <c:pt idx="258">
                  <c:v>3.744377811094453</c:v>
                </c:pt>
                <c:pt idx="259">
                  <c:v>3.744377811094453</c:v>
                </c:pt>
                <c:pt idx="260">
                  <c:v>3.7485944527736126</c:v>
                </c:pt>
                <c:pt idx="261">
                  <c:v>3.75</c:v>
                </c:pt>
                <c:pt idx="262">
                  <c:v>3.75</c:v>
                </c:pt>
                <c:pt idx="263">
                  <c:v>3.75</c:v>
                </c:pt>
                <c:pt idx="264">
                  <c:v>3.75</c:v>
                </c:pt>
                <c:pt idx="265">
                  <c:v>3.75</c:v>
                </c:pt>
                <c:pt idx="266">
                  <c:v>3.75</c:v>
                </c:pt>
                <c:pt idx="267">
                  <c:v>3.75</c:v>
                </c:pt>
                <c:pt idx="268">
                  <c:v>3.75</c:v>
                </c:pt>
                <c:pt idx="269">
                  <c:v>3.75</c:v>
                </c:pt>
                <c:pt idx="270">
                  <c:v>3.75</c:v>
                </c:pt>
                <c:pt idx="271">
                  <c:v>3.75</c:v>
                </c:pt>
                <c:pt idx="272">
                  <c:v>3.75</c:v>
                </c:pt>
                <c:pt idx="273">
                  <c:v>3.75</c:v>
                </c:pt>
                <c:pt idx="274">
                  <c:v>3.75</c:v>
                </c:pt>
                <c:pt idx="275">
                  <c:v>3.75</c:v>
                </c:pt>
                <c:pt idx="276">
                  <c:v>3.75</c:v>
                </c:pt>
                <c:pt idx="277">
                  <c:v>3.75</c:v>
                </c:pt>
                <c:pt idx="278">
                  <c:v>3.75</c:v>
                </c:pt>
                <c:pt idx="279">
                  <c:v>3.75</c:v>
                </c:pt>
                <c:pt idx="280">
                  <c:v>3.75</c:v>
                </c:pt>
                <c:pt idx="281">
                  <c:v>3.75</c:v>
                </c:pt>
                <c:pt idx="282">
                  <c:v>3.75</c:v>
                </c:pt>
                <c:pt idx="283">
                  <c:v>3.75</c:v>
                </c:pt>
                <c:pt idx="284">
                  <c:v>3.75</c:v>
                </c:pt>
                <c:pt idx="285">
                  <c:v>3.75</c:v>
                </c:pt>
                <c:pt idx="286">
                  <c:v>3.75</c:v>
                </c:pt>
                <c:pt idx="287">
                  <c:v>3.75</c:v>
                </c:pt>
                <c:pt idx="288">
                  <c:v>3.75</c:v>
                </c:pt>
                <c:pt idx="289">
                  <c:v>3.75</c:v>
                </c:pt>
                <c:pt idx="290">
                  <c:v>3.75</c:v>
                </c:pt>
                <c:pt idx="291">
                  <c:v>3.75</c:v>
                </c:pt>
                <c:pt idx="292">
                  <c:v>3.75</c:v>
                </c:pt>
                <c:pt idx="293">
                  <c:v>3.75</c:v>
                </c:pt>
                <c:pt idx="294">
                  <c:v>3.75</c:v>
                </c:pt>
                <c:pt idx="295">
                  <c:v>3.75</c:v>
                </c:pt>
                <c:pt idx="296">
                  <c:v>3.75</c:v>
                </c:pt>
                <c:pt idx="297">
                  <c:v>3.75</c:v>
                </c:pt>
                <c:pt idx="298">
                  <c:v>3.75</c:v>
                </c:pt>
                <c:pt idx="299">
                  <c:v>3.75</c:v>
                </c:pt>
                <c:pt idx="300">
                  <c:v>3.75</c:v>
                </c:pt>
                <c:pt idx="301">
                  <c:v>3.75</c:v>
                </c:pt>
                <c:pt idx="302">
                  <c:v>3.75</c:v>
                </c:pt>
                <c:pt idx="303">
                  <c:v>3.75</c:v>
                </c:pt>
                <c:pt idx="304">
                  <c:v>3.75</c:v>
                </c:pt>
                <c:pt idx="305">
                  <c:v>3.75</c:v>
                </c:pt>
                <c:pt idx="306">
                  <c:v>3.75</c:v>
                </c:pt>
                <c:pt idx="307">
                  <c:v>3.75</c:v>
                </c:pt>
                <c:pt idx="308">
                  <c:v>3.75</c:v>
                </c:pt>
                <c:pt idx="309">
                  <c:v>3.75</c:v>
                </c:pt>
                <c:pt idx="310">
                  <c:v>3.75</c:v>
                </c:pt>
                <c:pt idx="311">
                  <c:v>3.75</c:v>
                </c:pt>
                <c:pt idx="312">
                  <c:v>3.75</c:v>
                </c:pt>
                <c:pt idx="313">
                  <c:v>3.75</c:v>
                </c:pt>
                <c:pt idx="314">
                  <c:v>3.75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662D-7040-8DF9-1C5E0621F465}"/>
            </c:ext>
          </c:extLst>
        </c:ser>
        <c:ser>
          <c:idx val="2"/>
          <c:order val="2"/>
          <c:tx>
            <c:v>Stempelbewegung 2-Phasen Filtration</c:v>
          </c:tx>
          <c:spPr>
            <a:ln w="31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'Input Messung'!$B$4:$B$318</c:f>
              <c:numCache>
                <c:formatCode>mm:ss</c:formatCode>
                <c:ptCount val="315"/>
                <c:pt idx="0">
                  <c:v>0</c:v>
                </c:pt>
                <c:pt idx="1">
                  <c:v>3.4722222222224181E-5</c:v>
                </c:pt>
                <c:pt idx="2">
                  <c:v>4.6296296296297751E-5</c:v>
                </c:pt>
                <c:pt idx="3">
                  <c:v>6.9444444444448361E-5</c:v>
                </c:pt>
                <c:pt idx="4">
                  <c:v>1.041666666666656E-4</c:v>
                </c:pt>
                <c:pt idx="5">
                  <c:v>1.1574074074074264E-4</c:v>
                </c:pt>
                <c:pt idx="6">
                  <c:v>1.3888888888888978E-4</c:v>
                </c:pt>
                <c:pt idx="7">
                  <c:v>1.7361111111111049E-4</c:v>
                </c:pt>
                <c:pt idx="8">
                  <c:v>1.8518518518518406E-4</c:v>
                </c:pt>
                <c:pt idx="9">
                  <c:v>2.1990740740740825E-4</c:v>
                </c:pt>
                <c:pt idx="10">
                  <c:v>2.4305555555555886E-4</c:v>
                </c:pt>
                <c:pt idx="11">
                  <c:v>2.66203703703706E-4</c:v>
                </c:pt>
                <c:pt idx="12">
                  <c:v>2.8935185185185314E-4</c:v>
                </c:pt>
                <c:pt idx="13">
                  <c:v>3.1250000000000028E-4</c:v>
                </c:pt>
                <c:pt idx="14">
                  <c:v>3.3564814814814742E-4</c:v>
                </c:pt>
                <c:pt idx="15">
                  <c:v>3.5879629629629456E-4</c:v>
                </c:pt>
                <c:pt idx="16">
                  <c:v>3.8194444444444517E-4</c:v>
                </c:pt>
                <c:pt idx="17">
                  <c:v>4.0509259259259231E-4</c:v>
                </c:pt>
                <c:pt idx="18">
                  <c:v>4.2824074074074292E-4</c:v>
                </c:pt>
                <c:pt idx="19">
                  <c:v>4.5138888888889006E-4</c:v>
                </c:pt>
                <c:pt idx="20">
                  <c:v>4.745370370370372E-4</c:v>
                </c:pt>
                <c:pt idx="21">
                  <c:v>4.9768518518518434E-4</c:v>
                </c:pt>
                <c:pt idx="22">
                  <c:v>5.2083333333333495E-4</c:v>
                </c:pt>
                <c:pt idx="23">
                  <c:v>5.4398148148147862E-4</c:v>
                </c:pt>
                <c:pt idx="24">
                  <c:v>5.6712962962962923E-4</c:v>
                </c:pt>
                <c:pt idx="25">
                  <c:v>5.9027777777777984E-4</c:v>
                </c:pt>
                <c:pt idx="26">
                  <c:v>6.1342592592592698E-4</c:v>
                </c:pt>
                <c:pt idx="27">
                  <c:v>6.3657407407407413E-4</c:v>
                </c:pt>
                <c:pt idx="28">
                  <c:v>6.5972222222222127E-4</c:v>
                </c:pt>
                <c:pt idx="29">
                  <c:v>6.8287037037037188E-4</c:v>
                </c:pt>
                <c:pt idx="30">
                  <c:v>7.0601851851851902E-4</c:v>
                </c:pt>
                <c:pt idx="31">
                  <c:v>7.2916666666666963E-4</c:v>
                </c:pt>
                <c:pt idx="32">
                  <c:v>7.5231481481481677E-4</c:v>
                </c:pt>
                <c:pt idx="33">
                  <c:v>7.7546296296296391E-4</c:v>
                </c:pt>
                <c:pt idx="34">
                  <c:v>7.9861111111111105E-4</c:v>
                </c:pt>
                <c:pt idx="35">
                  <c:v>8.2175925925925819E-4</c:v>
                </c:pt>
                <c:pt idx="36">
                  <c:v>8.4490740740740533E-4</c:v>
                </c:pt>
                <c:pt idx="37">
                  <c:v>8.6805555555555594E-4</c:v>
                </c:pt>
                <c:pt idx="38">
                  <c:v>8.9120370370370308E-4</c:v>
                </c:pt>
                <c:pt idx="39">
                  <c:v>9.1435185185185369E-4</c:v>
                </c:pt>
                <c:pt idx="40">
                  <c:v>9.3750000000000083E-4</c:v>
                </c:pt>
                <c:pt idx="41">
                  <c:v>9.6064814814814797E-4</c:v>
                </c:pt>
                <c:pt idx="42">
                  <c:v>9.8379629629629858E-4</c:v>
                </c:pt>
                <c:pt idx="43">
                  <c:v>1.0069444444444457E-3</c:v>
                </c:pt>
                <c:pt idx="44">
                  <c:v>1.0300925925925929E-3</c:v>
                </c:pt>
                <c:pt idx="45">
                  <c:v>1.05324074074074E-3</c:v>
                </c:pt>
                <c:pt idx="46">
                  <c:v>1.0763888888888906E-3</c:v>
                </c:pt>
                <c:pt idx="47">
                  <c:v>1.0995370370370378E-3</c:v>
                </c:pt>
                <c:pt idx="48">
                  <c:v>1.1226851851851849E-3</c:v>
                </c:pt>
                <c:pt idx="49">
                  <c:v>1.145833333333332E-3</c:v>
                </c:pt>
                <c:pt idx="50">
                  <c:v>1.1689814814814826E-3</c:v>
                </c:pt>
                <c:pt idx="51">
                  <c:v>1.1921296296296298E-3</c:v>
                </c:pt>
                <c:pt idx="52">
                  <c:v>1.2152777777777804E-3</c:v>
                </c:pt>
                <c:pt idx="53">
                  <c:v>1.2384259259259275E-3</c:v>
                </c:pt>
                <c:pt idx="54">
                  <c:v>1.2615740740740747E-3</c:v>
                </c:pt>
                <c:pt idx="55">
                  <c:v>1.2847222222222218E-3</c:v>
                </c:pt>
                <c:pt idx="56">
                  <c:v>1.307870370370369E-3</c:v>
                </c:pt>
                <c:pt idx="57">
                  <c:v>1.3310185185185196E-3</c:v>
                </c:pt>
                <c:pt idx="58">
                  <c:v>1.3541666666666667E-3</c:v>
                </c:pt>
                <c:pt idx="59">
                  <c:v>1.3773148148148173E-3</c:v>
                </c:pt>
                <c:pt idx="60">
                  <c:v>1.4004629629629645E-3</c:v>
                </c:pt>
                <c:pt idx="61">
                  <c:v>1.4236111111111116E-3</c:v>
                </c:pt>
                <c:pt idx="62">
                  <c:v>1.4467592592592587E-3</c:v>
                </c:pt>
                <c:pt idx="63">
                  <c:v>1.4699074074074094E-3</c:v>
                </c:pt>
                <c:pt idx="64">
                  <c:v>1.493055555555553E-3</c:v>
                </c:pt>
                <c:pt idx="65">
                  <c:v>1.5162037037037036E-3</c:v>
                </c:pt>
                <c:pt idx="66">
                  <c:v>1.5393518518518508E-3</c:v>
                </c:pt>
                <c:pt idx="67">
                  <c:v>1.5625000000000014E-3</c:v>
                </c:pt>
                <c:pt idx="68">
                  <c:v>1.5856481481481485E-3</c:v>
                </c:pt>
                <c:pt idx="69">
                  <c:v>1.6087962962962957E-3</c:v>
                </c:pt>
                <c:pt idx="70">
                  <c:v>1.6319444444444428E-3</c:v>
                </c:pt>
                <c:pt idx="71">
                  <c:v>1.65509259259259E-3</c:v>
                </c:pt>
                <c:pt idx="72">
                  <c:v>1.678240740740744E-3</c:v>
                </c:pt>
                <c:pt idx="73">
                  <c:v>1.7013888888888912E-3</c:v>
                </c:pt>
                <c:pt idx="74">
                  <c:v>1.7245370370370383E-3</c:v>
                </c:pt>
                <c:pt idx="75">
                  <c:v>1.7476851851851855E-3</c:v>
                </c:pt>
                <c:pt idx="76">
                  <c:v>1.7708333333333361E-3</c:v>
                </c:pt>
                <c:pt idx="77">
                  <c:v>1.7939814814814832E-3</c:v>
                </c:pt>
                <c:pt idx="78">
                  <c:v>1.8171296296296303E-3</c:v>
                </c:pt>
                <c:pt idx="79">
                  <c:v>1.8518518518518545E-3</c:v>
                </c:pt>
                <c:pt idx="80">
                  <c:v>1.8634259259259246E-3</c:v>
                </c:pt>
                <c:pt idx="81">
                  <c:v>1.8981481481481488E-3</c:v>
                </c:pt>
                <c:pt idx="82">
                  <c:v>1.9212962962962959E-3</c:v>
                </c:pt>
                <c:pt idx="83">
                  <c:v>1.9328703703703695E-3</c:v>
                </c:pt>
                <c:pt idx="84">
                  <c:v>1.9675925925925937E-3</c:v>
                </c:pt>
                <c:pt idx="85">
                  <c:v>1.9907407407407408E-3</c:v>
                </c:pt>
                <c:pt idx="86">
                  <c:v>2.013888888888888E-3</c:v>
                </c:pt>
                <c:pt idx="87">
                  <c:v>2.0370370370370386E-3</c:v>
                </c:pt>
                <c:pt idx="88">
                  <c:v>2.0601851851851857E-3</c:v>
                </c:pt>
                <c:pt idx="89">
                  <c:v>2.0717592592592628E-3</c:v>
                </c:pt>
                <c:pt idx="90">
                  <c:v>2.10648148148148E-3</c:v>
                </c:pt>
                <c:pt idx="91">
                  <c:v>2.1296296296296272E-3</c:v>
                </c:pt>
                <c:pt idx="92">
                  <c:v>2.1412037037037042E-3</c:v>
                </c:pt>
                <c:pt idx="93">
                  <c:v>2.1759259259259284E-3</c:v>
                </c:pt>
                <c:pt idx="94">
                  <c:v>2.1990740740740755E-3</c:v>
                </c:pt>
                <c:pt idx="95">
                  <c:v>2.2222222222222227E-3</c:v>
                </c:pt>
                <c:pt idx="96">
                  <c:v>2.2453703703703733E-3</c:v>
                </c:pt>
                <c:pt idx="97">
                  <c:v>2.2685185185185204E-3</c:v>
                </c:pt>
                <c:pt idx="98">
                  <c:v>2.2916666666666675E-3</c:v>
                </c:pt>
                <c:pt idx="99">
                  <c:v>2.3148148148148147E-3</c:v>
                </c:pt>
                <c:pt idx="100">
                  <c:v>2.3379629629629618E-3</c:v>
                </c:pt>
                <c:pt idx="101">
                  <c:v>2.361111111111109E-3</c:v>
                </c:pt>
                <c:pt idx="102">
                  <c:v>2.3842592592592596E-3</c:v>
                </c:pt>
                <c:pt idx="103">
                  <c:v>2.4074074074074067E-3</c:v>
                </c:pt>
                <c:pt idx="104">
                  <c:v>2.4305555555555539E-3</c:v>
                </c:pt>
                <c:pt idx="105">
                  <c:v>2.453703703703701E-3</c:v>
                </c:pt>
                <c:pt idx="106">
                  <c:v>2.4768518518518551E-3</c:v>
                </c:pt>
                <c:pt idx="107">
                  <c:v>2.5000000000000022E-3</c:v>
                </c:pt>
                <c:pt idx="108">
                  <c:v>2.5231481481481494E-3</c:v>
                </c:pt>
                <c:pt idx="109">
                  <c:v>2.5462962962963E-3</c:v>
                </c:pt>
                <c:pt idx="110">
                  <c:v>2.5694444444444436E-3</c:v>
                </c:pt>
                <c:pt idx="111">
                  <c:v>2.5925925925925943E-3</c:v>
                </c:pt>
                <c:pt idx="112">
                  <c:v>2.6157407407407414E-3</c:v>
                </c:pt>
                <c:pt idx="113">
                  <c:v>2.6388888888888885E-3</c:v>
                </c:pt>
                <c:pt idx="114">
                  <c:v>2.6620370370370357E-3</c:v>
                </c:pt>
                <c:pt idx="115">
                  <c:v>2.6851851851851863E-3</c:v>
                </c:pt>
                <c:pt idx="116">
                  <c:v>2.7083333333333334E-3</c:v>
                </c:pt>
                <c:pt idx="117">
                  <c:v>2.7314814814814806E-3</c:v>
                </c:pt>
                <c:pt idx="118">
                  <c:v>2.7546296296296277E-3</c:v>
                </c:pt>
                <c:pt idx="119">
                  <c:v>2.7777777777777818E-3</c:v>
                </c:pt>
                <c:pt idx="120">
                  <c:v>2.800925925925922E-3</c:v>
                </c:pt>
                <c:pt idx="121">
                  <c:v>2.8240740740740761E-3</c:v>
                </c:pt>
                <c:pt idx="122">
                  <c:v>2.8472222222222232E-3</c:v>
                </c:pt>
                <c:pt idx="123">
                  <c:v>2.8703703703703703E-3</c:v>
                </c:pt>
                <c:pt idx="124">
                  <c:v>2.893518518518521E-3</c:v>
                </c:pt>
                <c:pt idx="125">
                  <c:v>2.9166666666666681E-3</c:v>
                </c:pt>
                <c:pt idx="126">
                  <c:v>2.9398148148148152E-3</c:v>
                </c:pt>
                <c:pt idx="127">
                  <c:v>2.9629629629629624E-3</c:v>
                </c:pt>
                <c:pt idx="128">
                  <c:v>2.986111111111113E-3</c:v>
                </c:pt>
                <c:pt idx="129">
                  <c:v>3.0092592592592601E-3</c:v>
                </c:pt>
                <c:pt idx="130">
                  <c:v>3.0324074074074038E-3</c:v>
                </c:pt>
                <c:pt idx="131">
                  <c:v>3.0555555555555544E-3</c:v>
                </c:pt>
                <c:pt idx="132">
                  <c:v>3.0787037037037016E-3</c:v>
                </c:pt>
                <c:pt idx="133">
                  <c:v>3.1018518518518487E-3</c:v>
                </c:pt>
                <c:pt idx="134">
                  <c:v>3.1249999999999958E-3</c:v>
                </c:pt>
                <c:pt idx="135">
                  <c:v>3.1481481481481499E-3</c:v>
                </c:pt>
                <c:pt idx="136">
                  <c:v>3.1712962962962971E-3</c:v>
                </c:pt>
                <c:pt idx="137">
                  <c:v>3.1944444444444442E-3</c:v>
                </c:pt>
                <c:pt idx="138">
                  <c:v>3.2175925925925948E-3</c:v>
                </c:pt>
                <c:pt idx="139">
                  <c:v>3.2407407407407419E-3</c:v>
                </c:pt>
                <c:pt idx="140">
                  <c:v>3.2638888888888891E-3</c:v>
                </c:pt>
                <c:pt idx="141">
                  <c:v>3.2870370370370362E-3</c:v>
                </c:pt>
                <c:pt idx="142">
                  <c:v>3.3101851851851868E-3</c:v>
                </c:pt>
                <c:pt idx="143">
                  <c:v>3.333333333333334E-3</c:v>
                </c:pt>
                <c:pt idx="144">
                  <c:v>3.3564814814814811E-3</c:v>
                </c:pt>
                <c:pt idx="145">
                  <c:v>3.3796296296296283E-3</c:v>
                </c:pt>
                <c:pt idx="146">
                  <c:v>3.4027777777777823E-3</c:v>
                </c:pt>
                <c:pt idx="147">
                  <c:v>3.4259259259259295E-3</c:v>
                </c:pt>
                <c:pt idx="148">
                  <c:v>3.4490740740740766E-3</c:v>
                </c:pt>
                <c:pt idx="149">
                  <c:v>3.4722222222222238E-3</c:v>
                </c:pt>
                <c:pt idx="150">
                  <c:v>3.4953703703703744E-3</c:v>
                </c:pt>
                <c:pt idx="151">
                  <c:v>3.518518518518518E-3</c:v>
                </c:pt>
                <c:pt idx="152">
                  <c:v>3.5416666666666652E-3</c:v>
                </c:pt>
                <c:pt idx="153">
                  <c:v>3.5763888888888928E-3</c:v>
                </c:pt>
                <c:pt idx="154">
                  <c:v>3.5879629629629629E-3</c:v>
                </c:pt>
                <c:pt idx="155">
                  <c:v>3.6111111111111101E-3</c:v>
                </c:pt>
                <c:pt idx="156">
                  <c:v>3.6458333333333343E-3</c:v>
                </c:pt>
                <c:pt idx="157">
                  <c:v>3.6574074074074078E-3</c:v>
                </c:pt>
                <c:pt idx="158">
                  <c:v>3.680555555555555E-3</c:v>
                </c:pt>
                <c:pt idx="159">
                  <c:v>3.7037037037037021E-3</c:v>
                </c:pt>
                <c:pt idx="160">
                  <c:v>3.7268518518518493E-3</c:v>
                </c:pt>
                <c:pt idx="161">
                  <c:v>3.7500000000000033E-3</c:v>
                </c:pt>
                <c:pt idx="162">
                  <c:v>3.7847222222222206E-3</c:v>
                </c:pt>
                <c:pt idx="163">
                  <c:v>3.7962962962962976E-3</c:v>
                </c:pt>
                <c:pt idx="164">
                  <c:v>3.8194444444444448E-3</c:v>
                </c:pt>
                <c:pt idx="165">
                  <c:v>3.8541666666666655E-3</c:v>
                </c:pt>
                <c:pt idx="166">
                  <c:v>3.8657407407407425E-3</c:v>
                </c:pt>
                <c:pt idx="167">
                  <c:v>3.8888888888888896E-3</c:v>
                </c:pt>
                <c:pt idx="168">
                  <c:v>3.9236111111111138E-3</c:v>
                </c:pt>
                <c:pt idx="169">
                  <c:v>3.9351851851851874E-3</c:v>
                </c:pt>
                <c:pt idx="170">
                  <c:v>3.9699074074074081E-3</c:v>
                </c:pt>
                <c:pt idx="171">
                  <c:v>3.9930555555555552E-3</c:v>
                </c:pt>
                <c:pt idx="172">
                  <c:v>4.0162037037037059E-3</c:v>
                </c:pt>
                <c:pt idx="173">
                  <c:v>4.039351851851853E-3</c:v>
                </c:pt>
                <c:pt idx="174">
                  <c:v>4.0625000000000001E-3</c:v>
                </c:pt>
                <c:pt idx="175">
                  <c:v>4.0856481481481507E-3</c:v>
                </c:pt>
                <c:pt idx="176">
                  <c:v>4.1087962962962979E-3</c:v>
                </c:pt>
                <c:pt idx="177">
                  <c:v>4.131944444444445E-3</c:v>
                </c:pt>
                <c:pt idx="178">
                  <c:v>4.1550925925925922E-3</c:v>
                </c:pt>
                <c:pt idx="179">
                  <c:v>4.1782407407407463E-3</c:v>
                </c:pt>
                <c:pt idx="180">
                  <c:v>4.2013888888888934E-3</c:v>
                </c:pt>
                <c:pt idx="181">
                  <c:v>4.2245370370370336E-3</c:v>
                </c:pt>
                <c:pt idx="182">
                  <c:v>4.2476851851851807E-3</c:v>
                </c:pt>
                <c:pt idx="183">
                  <c:v>4.2708333333333348E-3</c:v>
                </c:pt>
                <c:pt idx="184">
                  <c:v>4.293981481481482E-3</c:v>
                </c:pt>
                <c:pt idx="185">
                  <c:v>4.3171296296296291E-3</c:v>
                </c:pt>
                <c:pt idx="186">
                  <c:v>4.3402777777777762E-3</c:v>
                </c:pt>
                <c:pt idx="187">
                  <c:v>4.3634259259259268E-3</c:v>
                </c:pt>
                <c:pt idx="188">
                  <c:v>4.386574074074074E-3</c:v>
                </c:pt>
                <c:pt idx="189">
                  <c:v>4.4097222222222211E-3</c:v>
                </c:pt>
                <c:pt idx="190">
                  <c:v>4.4328703703703717E-3</c:v>
                </c:pt>
                <c:pt idx="191">
                  <c:v>4.4560185185185189E-3</c:v>
                </c:pt>
                <c:pt idx="192">
                  <c:v>4.479166666666666E-3</c:v>
                </c:pt>
                <c:pt idx="193">
                  <c:v>4.5023148148148132E-3</c:v>
                </c:pt>
                <c:pt idx="194">
                  <c:v>4.5254629629629672E-3</c:v>
                </c:pt>
                <c:pt idx="195">
                  <c:v>4.5486111111111144E-3</c:v>
                </c:pt>
                <c:pt idx="196">
                  <c:v>4.5717592592592615E-3</c:v>
                </c:pt>
                <c:pt idx="197">
                  <c:v>4.5949074074074087E-3</c:v>
                </c:pt>
                <c:pt idx="198">
                  <c:v>4.6180555555555593E-3</c:v>
                </c:pt>
                <c:pt idx="199">
                  <c:v>4.6412037037037064E-3</c:v>
                </c:pt>
                <c:pt idx="200">
                  <c:v>4.6643518518518536E-3</c:v>
                </c:pt>
                <c:pt idx="201">
                  <c:v>4.6874999999999972E-3</c:v>
                </c:pt>
                <c:pt idx="202">
                  <c:v>4.7106481481481478E-3</c:v>
                </c:pt>
                <c:pt idx="203">
                  <c:v>4.733796296296295E-3</c:v>
                </c:pt>
                <c:pt idx="204">
                  <c:v>4.7569444444444421E-3</c:v>
                </c:pt>
                <c:pt idx="205">
                  <c:v>4.7800925925925927E-3</c:v>
                </c:pt>
                <c:pt idx="206">
                  <c:v>4.8032407407407399E-3</c:v>
                </c:pt>
                <c:pt idx="207">
                  <c:v>4.826388888888887E-3</c:v>
                </c:pt>
                <c:pt idx="208">
                  <c:v>4.8495370370370341E-3</c:v>
                </c:pt>
                <c:pt idx="209">
                  <c:v>4.8726851851851882E-3</c:v>
                </c:pt>
                <c:pt idx="210">
                  <c:v>4.8958333333333354E-3</c:v>
                </c:pt>
                <c:pt idx="211">
                  <c:v>4.9189814814814825E-3</c:v>
                </c:pt>
                <c:pt idx="212">
                  <c:v>4.9421296296296297E-3</c:v>
                </c:pt>
                <c:pt idx="213">
                  <c:v>4.9652777777777803E-3</c:v>
                </c:pt>
                <c:pt idx="214">
                  <c:v>4.9884259259259274E-3</c:v>
                </c:pt>
                <c:pt idx="215">
                  <c:v>5.0115740740740745E-3</c:v>
                </c:pt>
                <c:pt idx="216">
                  <c:v>5.0347222222222217E-3</c:v>
                </c:pt>
                <c:pt idx="217">
                  <c:v>5.0578703703703723E-3</c:v>
                </c:pt>
                <c:pt idx="218">
                  <c:v>5.0810185185185194E-3</c:v>
                </c:pt>
                <c:pt idx="219">
                  <c:v>5.1041666666666666E-3</c:v>
                </c:pt>
                <c:pt idx="220">
                  <c:v>5.1273148148148207E-3</c:v>
                </c:pt>
                <c:pt idx="221">
                  <c:v>5.1504629629629678E-3</c:v>
                </c:pt>
                <c:pt idx="222">
                  <c:v>5.173611111111108E-3</c:v>
                </c:pt>
                <c:pt idx="223">
                  <c:v>5.1967592592592551E-3</c:v>
                </c:pt>
                <c:pt idx="224">
                  <c:v>5.2199074074074092E-3</c:v>
                </c:pt>
                <c:pt idx="225">
                  <c:v>5.2430555555555564E-3</c:v>
                </c:pt>
                <c:pt idx="226">
                  <c:v>5.2662037037037035E-3</c:v>
                </c:pt>
                <c:pt idx="227">
                  <c:v>5.2893518518518506E-3</c:v>
                </c:pt>
                <c:pt idx="228">
                  <c:v>5.3125000000000012E-3</c:v>
                </c:pt>
                <c:pt idx="229">
                  <c:v>5.3356481481481484E-3</c:v>
                </c:pt>
                <c:pt idx="230">
                  <c:v>5.3587962962962955E-3</c:v>
                </c:pt>
                <c:pt idx="231">
                  <c:v>5.3819444444444427E-3</c:v>
                </c:pt>
                <c:pt idx="232">
                  <c:v>5.4050925925925933E-3</c:v>
                </c:pt>
                <c:pt idx="233">
                  <c:v>5.4282407407407404E-3</c:v>
                </c:pt>
                <c:pt idx="234">
                  <c:v>5.4513888888888876E-3</c:v>
                </c:pt>
                <c:pt idx="235">
                  <c:v>5.4745370370370416E-3</c:v>
                </c:pt>
                <c:pt idx="236">
                  <c:v>5.4976851851851888E-3</c:v>
                </c:pt>
                <c:pt idx="237">
                  <c:v>5.5208333333333359E-3</c:v>
                </c:pt>
                <c:pt idx="238">
                  <c:v>5.5439814814814831E-3</c:v>
                </c:pt>
                <c:pt idx="239">
                  <c:v>5.5671296296296337E-3</c:v>
                </c:pt>
                <c:pt idx="240">
                  <c:v>5.5902777777777808E-3</c:v>
                </c:pt>
                <c:pt idx="241">
                  <c:v>5.613425925925928E-3</c:v>
                </c:pt>
                <c:pt idx="242">
                  <c:v>5.6481481481481521E-3</c:v>
                </c:pt>
                <c:pt idx="243">
                  <c:v>5.6712962962962993E-3</c:v>
                </c:pt>
                <c:pt idx="244">
                  <c:v>5.6828703703703694E-3</c:v>
                </c:pt>
                <c:pt idx="245">
                  <c:v>5.7175925925925936E-3</c:v>
                </c:pt>
                <c:pt idx="246">
                  <c:v>5.7407407407407442E-3</c:v>
                </c:pt>
                <c:pt idx="247">
                  <c:v>5.7638888888888913E-3</c:v>
                </c:pt>
                <c:pt idx="248">
                  <c:v>5.7870370370370385E-3</c:v>
                </c:pt>
                <c:pt idx="249">
                  <c:v>5.8101851851851856E-3</c:v>
                </c:pt>
                <c:pt idx="250">
                  <c:v>5.8217592592592626E-3</c:v>
                </c:pt>
                <c:pt idx="251">
                  <c:v>5.8564814814814833E-3</c:v>
                </c:pt>
                <c:pt idx="252">
                  <c:v>5.879629629629627E-3</c:v>
                </c:pt>
                <c:pt idx="253">
                  <c:v>5.8912037037037041E-3</c:v>
                </c:pt>
                <c:pt idx="254">
                  <c:v>5.9259259259259248E-3</c:v>
                </c:pt>
                <c:pt idx="255">
                  <c:v>5.9490740740740719E-3</c:v>
                </c:pt>
                <c:pt idx="256">
                  <c:v>5.972222222222219E-3</c:v>
                </c:pt>
                <c:pt idx="257">
                  <c:v>5.9953703703703731E-3</c:v>
                </c:pt>
                <c:pt idx="258">
                  <c:v>6.0185185185185203E-3</c:v>
                </c:pt>
                <c:pt idx="259">
                  <c:v>6.0416666666666674E-3</c:v>
                </c:pt>
                <c:pt idx="260">
                  <c:v>6.0648148148148145E-3</c:v>
                </c:pt>
                <c:pt idx="261">
                  <c:v>6.0879629629629652E-3</c:v>
                </c:pt>
                <c:pt idx="262">
                  <c:v>6.1111111111111123E-3</c:v>
                </c:pt>
                <c:pt idx="263">
                  <c:v>6.1342592592592594E-3</c:v>
                </c:pt>
                <c:pt idx="264">
                  <c:v>6.1574074074074066E-3</c:v>
                </c:pt>
                <c:pt idx="265">
                  <c:v>6.1805555555555572E-3</c:v>
                </c:pt>
                <c:pt idx="266">
                  <c:v>6.2037037037037043E-3</c:v>
                </c:pt>
                <c:pt idx="267">
                  <c:v>6.2268518518518515E-3</c:v>
                </c:pt>
                <c:pt idx="268">
                  <c:v>6.2499999999999986E-3</c:v>
                </c:pt>
                <c:pt idx="269">
                  <c:v>6.2731481481481527E-3</c:v>
                </c:pt>
                <c:pt idx="270">
                  <c:v>6.2962962962962998E-3</c:v>
                </c:pt>
                <c:pt idx="271">
                  <c:v>6.319444444444447E-3</c:v>
                </c:pt>
                <c:pt idx="272">
                  <c:v>6.3425925925925976E-3</c:v>
                </c:pt>
                <c:pt idx="273">
                  <c:v>6.3657407407407413E-3</c:v>
                </c:pt>
                <c:pt idx="274">
                  <c:v>6.3888888888888884E-3</c:v>
                </c:pt>
                <c:pt idx="275">
                  <c:v>6.4120370370370355E-3</c:v>
                </c:pt>
                <c:pt idx="276">
                  <c:v>6.4351851851851861E-3</c:v>
                </c:pt>
                <c:pt idx="277">
                  <c:v>6.4583333333333333E-3</c:v>
                </c:pt>
                <c:pt idx="278">
                  <c:v>6.4814814814814804E-3</c:v>
                </c:pt>
                <c:pt idx="279">
                  <c:v>6.5046296296296276E-3</c:v>
                </c:pt>
                <c:pt idx="280">
                  <c:v>6.5277777777777782E-3</c:v>
                </c:pt>
                <c:pt idx="281">
                  <c:v>6.5509259259259253E-3</c:v>
                </c:pt>
                <c:pt idx="282">
                  <c:v>6.5740740740740725E-3</c:v>
                </c:pt>
                <c:pt idx="283">
                  <c:v>6.5972222222222196E-3</c:v>
                </c:pt>
                <c:pt idx="284">
                  <c:v>6.6203703703703737E-3</c:v>
                </c:pt>
                <c:pt idx="285">
                  <c:v>6.6435185185185208E-3</c:v>
                </c:pt>
                <c:pt idx="286">
                  <c:v>6.666666666666668E-3</c:v>
                </c:pt>
                <c:pt idx="287">
                  <c:v>6.6898148148148186E-3</c:v>
                </c:pt>
                <c:pt idx="288">
                  <c:v>6.7129629629629657E-3</c:v>
                </c:pt>
                <c:pt idx="289">
                  <c:v>6.7361111111111129E-3</c:v>
                </c:pt>
                <c:pt idx="290">
                  <c:v>6.75925925925926E-3</c:v>
                </c:pt>
                <c:pt idx="291">
                  <c:v>6.7824074074074106E-3</c:v>
                </c:pt>
                <c:pt idx="292">
                  <c:v>6.8055555555555577E-3</c:v>
                </c:pt>
                <c:pt idx="293">
                  <c:v>6.8287037037037014E-3</c:v>
                </c:pt>
                <c:pt idx="294">
                  <c:v>6.8518518518518486E-3</c:v>
                </c:pt>
                <c:pt idx="295">
                  <c:v>6.8749999999999992E-3</c:v>
                </c:pt>
                <c:pt idx="296">
                  <c:v>6.8981481481481463E-3</c:v>
                </c:pt>
                <c:pt idx="297">
                  <c:v>6.9212962962962934E-3</c:v>
                </c:pt>
                <c:pt idx="298">
                  <c:v>6.9444444444444406E-3</c:v>
                </c:pt>
                <c:pt idx="299">
                  <c:v>6.9675925925925947E-3</c:v>
                </c:pt>
                <c:pt idx="300">
                  <c:v>6.9907407407407418E-3</c:v>
                </c:pt>
                <c:pt idx="301">
                  <c:v>7.013888888888889E-3</c:v>
                </c:pt>
                <c:pt idx="302">
                  <c:v>7.0370370370370396E-3</c:v>
                </c:pt>
                <c:pt idx="303">
                  <c:v>7.0717592592592568E-3</c:v>
                </c:pt>
                <c:pt idx="304">
                  <c:v>7.0949074074074039E-3</c:v>
                </c:pt>
                <c:pt idx="305">
                  <c:v>7.1180555555555511E-3</c:v>
                </c:pt>
                <c:pt idx="306">
                  <c:v>7.1412037037037052E-3</c:v>
                </c:pt>
                <c:pt idx="307">
                  <c:v>7.1643518518518523E-3</c:v>
                </c:pt>
                <c:pt idx="308">
                  <c:v>7.1874999999999994E-3</c:v>
                </c:pt>
                <c:pt idx="309">
                  <c:v>7.2106481481481501E-3</c:v>
                </c:pt>
                <c:pt idx="310">
                  <c:v>7.2337962962962972E-3</c:v>
                </c:pt>
                <c:pt idx="311">
                  <c:v>7.2569444444444443E-3</c:v>
                </c:pt>
                <c:pt idx="312">
                  <c:v>7.2800925925925915E-3</c:v>
                </c:pt>
                <c:pt idx="313">
                  <c:v>7.3032407407407421E-3</c:v>
                </c:pt>
                <c:pt idx="314">
                  <c:v>7.3263888888888892E-3</c:v>
                </c:pt>
              </c:numCache>
            </c:numRef>
          </c:xVal>
          <c:yVal>
            <c:numRef>
              <c:f>'Input Messung'!$L$4:$L$318</c:f>
              <c:numCache>
                <c:formatCode>0.0000</c:formatCode>
                <c:ptCount val="315"/>
                <c:pt idx="0">
                  <c:v>0</c:v>
                </c:pt>
                <c:pt idx="1">
                  <c:v>5.6407607481776617E-2</c:v>
                </c:pt>
                <c:pt idx="2">
                  <c:v>7.9772403521746554E-2</c:v>
                </c:pt>
                <c:pt idx="3">
                  <c:v>9.7700842091839421E-2</c:v>
                </c:pt>
                <c:pt idx="4">
                  <c:v>0.11281521496355323</c:v>
                </c:pt>
                <c:pt idx="5">
                  <c:v>0.12613124477737822</c:v>
                </c:pt>
                <c:pt idx="6">
                  <c:v>0.13816985594155146</c:v>
                </c:pt>
                <c:pt idx="7">
                  <c:v>0.14924050144892725</c:v>
                </c:pt>
                <c:pt idx="8">
                  <c:v>0.15954480704349311</c:v>
                </c:pt>
                <c:pt idx="9">
                  <c:v>0.16922282244532985</c:v>
                </c:pt>
                <c:pt idx="10">
                  <c:v>0.17837651700316892</c:v>
                </c:pt>
                <c:pt idx="11">
                  <c:v>0.18708286933869703</c:v>
                </c:pt>
                <c:pt idx="12">
                  <c:v>0.19540168418367884</c:v>
                </c:pt>
                <c:pt idx="13">
                  <c:v>0.20338052110179175</c:v>
                </c:pt>
                <c:pt idx="14">
                  <c:v>0.2110579412044345</c:v>
                </c:pt>
                <c:pt idx="15">
                  <c:v>0.21846572437632572</c:v>
                </c:pt>
                <c:pt idx="16">
                  <c:v>0.22563042992710647</c:v>
                </c:pt>
                <c:pt idx="17">
                  <c:v>0.232574523735746</c:v>
                </c:pt>
                <c:pt idx="18">
                  <c:v>0.23931721056523964</c:v>
                </c:pt>
                <c:pt idx="19">
                  <c:v>0.24587506065997308</c:v>
                </c:pt>
                <c:pt idx="20">
                  <c:v>0.25226248955475644</c:v>
                </c:pt>
                <c:pt idx="21">
                  <c:v>0.25849213105659868</c:v>
                </c:pt>
                <c:pt idx="22">
                  <c:v>0.26457513110645903</c:v>
                </c:pt>
                <c:pt idx="23">
                  <c:v>0.27052138211575472</c:v>
                </c:pt>
                <c:pt idx="24">
                  <c:v>0.27633971188310291</c:v>
                </c:pt>
                <c:pt idx="25">
                  <c:v>0.28203803740888306</c:v>
                </c:pt>
                <c:pt idx="26">
                  <c:v>0.2876234912646613</c:v>
                </c:pt>
                <c:pt idx="27">
                  <c:v>0.2931025262755183</c:v>
                </c:pt>
                <c:pt idx="28">
                  <c:v>0.29848100289785451</c:v>
                </c:pt>
                <c:pt idx="29">
                  <c:v>0.30376426266552037</c:v>
                </c:pt>
                <c:pt idx="30">
                  <c:v>0.30895719032666236</c:v>
                </c:pt>
                <c:pt idx="31">
                  <c:v>0.31406426672953996</c:v>
                </c:pt>
                <c:pt idx="32">
                  <c:v>0.31908961408698622</c:v>
                </c:pt>
                <c:pt idx="33">
                  <c:v>0.32403703492039293</c:v>
                </c:pt>
                <c:pt idx="34">
                  <c:v>0.32891004572955529</c:v>
                </c:pt>
                <c:pt idx="35">
                  <c:v>0.33371190623595726</c:v>
                </c:pt>
                <c:pt idx="36">
                  <c:v>0.3384456448906597</c:v>
                </c:pt>
                <c:pt idx="37">
                  <c:v>0.34311408121392034</c:v>
                </c:pt>
                <c:pt idx="38">
                  <c:v>0.34771984543464135</c:v>
                </c:pt>
                <c:pt idx="39">
                  <c:v>0.35226539581813748</c:v>
                </c:pt>
                <c:pt idx="40">
                  <c:v>0.35675303400633784</c:v>
                </c:pt>
                <c:pt idx="41">
                  <c:v>0.36118491864216229</c:v>
                </c:pt>
                <c:pt idx="42">
                  <c:v>0.36556307750696543</c:v>
                </c:pt>
                <c:pt idx="43">
                  <c:v>0.36988941836470773</c:v>
                </c:pt>
                <c:pt idx="44">
                  <c:v>0.37416573867739406</c:v>
                </c:pt>
                <c:pt idx="45">
                  <c:v>0.37839373433213475</c:v>
                </c:pt>
                <c:pt idx="46">
                  <c:v>0.38257500750001472</c:v>
                </c:pt>
                <c:pt idx="47">
                  <c:v>0.38671107373005825</c:v>
                </c:pt>
                <c:pt idx="48">
                  <c:v>0.39080336836735768</c:v>
                </c:pt>
                <c:pt idx="49">
                  <c:v>0.39485325237243635</c:v>
                </c:pt>
                <c:pt idx="50">
                  <c:v>0.39886201760873274</c:v>
                </c:pt>
                <c:pt idx="51">
                  <c:v>0.40283089165644581</c:v>
                </c:pt>
                <c:pt idx="52">
                  <c:v>0.4067610422035835</c:v>
                </c:pt>
                <c:pt idx="53">
                  <c:v>0.41065358105873567</c:v>
                </c:pt>
                <c:pt idx="54">
                  <c:v>0.41450956782465442</c:v>
                </c:pt>
                <c:pt idx="55">
                  <c:v>0.41833001326703767</c:v>
                </c:pt>
                <c:pt idx="56">
                  <c:v>0.42211588240886899</c:v>
                </c:pt>
                <c:pt idx="57">
                  <c:v>0.42586809737715309</c:v>
                </c:pt>
                <c:pt idx="58">
                  <c:v>0.4295875400258421</c:v>
                </c:pt>
                <c:pt idx="59">
                  <c:v>0.43327505435608993</c:v>
                </c:pt>
                <c:pt idx="60">
                  <c:v>0.43693144875265144</c:v>
                </c:pt>
                <c:pt idx="61">
                  <c:v>0.44055749805321559</c:v>
                </c:pt>
                <c:pt idx="62">
                  <c:v>0.4441539454656766</c:v>
                </c:pt>
                <c:pt idx="63">
                  <c:v>0.44772150434678187</c:v>
                </c:pt>
                <c:pt idx="64">
                  <c:v>0.45126085985421294</c:v>
                </c:pt>
                <c:pt idx="65">
                  <c:v>0.45477267048293679</c:v>
                </c:pt>
                <c:pt idx="66">
                  <c:v>0.45825756949558399</c:v>
                </c:pt>
                <c:pt idx="67">
                  <c:v>0.46171616625565337</c:v>
                </c:pt>
                <c:pt idx="68">
                  <c:v>0.46514904747149199</c:v>
                </c:pt>
                <c:pt idx="69">
                  <c:v>0.46855677835824178</c:v>
                </c:pt>
                <c:pt idx="70">
                  <c:v>0.47193990372426942</c:v>
                </c:pt>
                <c:pt idx="71">
                  <c:v>0.47529894898799302</c:v>
                </c:pt>
                <c:pt idx="72">
                  <c:v>0.47863442113047927</c:v>
                </c:pt>
                <c:pt idx="73">
                  <c:v>0.48194680958870056</c:v>
                </c:pt>
                <c:pt idx="74">
                  <c:v>0.48523658709390977</c:v>
                </c:pt>
                <c:pt idx="75">
                  <c:v>0.48850421045919717</c:v>
                </c:pt>
                <c:pt idx="76">
                  <c:v>0.49175012131994617</c:v>
                </c:pt>
                <c:pt idx="77">
                  <c:v>0.49497474683058318</c:v>
                </c:pt>
                <c:pt idx="78">
                  <c:v>0.49817850032073657</c:v>
                </c:pt>
                <c:pt idx="79">
                  <c:v>0.50136178191365588</c:v>
                </c:pt>
                <c:pt idx="80">
                  <c:v>0.50452497910951288</c:v>
                </c:pt>
                <c:pt idx="81">
                  <c:v>0.50766846733598947</c:v>
                </c:pt>
                <c:pt idx="82">
                  <c:v>0.51079261046836888</c:v>
                </c:pt>
                <c:pt idx="83">
                  <c:v>0.51389776132116882</c:v>
                </c:pt>
                <c:pt idx="84">
                  <c:v>0.51698426211319737</c:v>
                </c:pt>
                <c:pt idx="85">
                  <c:v>0.52005244490776636</c:v>
                </c:pt>
                <c:pt idx="86">
                  <c:v>0.52310263202966545</c:v>
                </c:pt>
                <c:pt idx="87">
                  <c:v>0.52613513646037913</c:v>
                </c:pt>
                <c:pt idx="88">
                  <c:v>0.52915026221291805</c:v>
                </c:pt>
                <c:pt idx="89">
                  <c:v>0.5321483046875356</c:v>
                </c:pt>
                <c:pt idx="90">
                  <c:v>0.53512955100950665</c:v>
                </c:pt>
                <c:pt idx="91">
                  <c:v>0.53809428035006512</c:v>
                </c:pt>
                <c:pt idx="92">
                  <c:v>0.54104276423150943</c:v>
                </c:pt>
                <c:pt idx="93">
                  <c:v>0.54397526681742692</c:v>
                </c:pt>
                <c:pt idx="94">
                  <c:v>0.54689204518891021</c:v>
                </c:pt>
                <c:pt idx="95">
                  <c:v>0.54979334960758408</c:v>
                </c:pt>
                <c:pt idx="96">
                  <c:v>0.55267942376620582</c:v>
                </c:pt>
                <c:pt idx="97">
                  <c:v>0.55555050502754788</c:v>
                </c:pt>
                <c:pt idx="98">
                  <c:v>0.55840682465222591</c:v>
                </c:pt>
                <c:pt idx="99">
                  <c:v>0.56124860801609111</c:v>
                </c:pt>
                <c:pt idx="100">
                  <c:v>0.56407607481776612</c:v>
                </c:pt>
                <c:pt idx="101">
                  <c:v>0.56688943927686319</c:v>
                </c:pt>
                <c:pt idx="102">
                  <c:v>0.56968891032339264</c:v>
                </c:pt>
                <c:pt idx="103">
                  <c:v>0.57247469177883537</c:v>
                </c:pt>
                <c:pt idx="104">
                  <c:v>0.5752469825293226</c:v>
                </c:pt>
                <c:pt idx="105">
                  <c:v>0.57800597669133924</c:v>
                </c:pt>
                <c:pt idx="106">
                  <c:v>0.58075186377034316</c:v>
                </c:pt>
                <c:pt idx="107">
                  <c:v>0.58348482881266528</c:v>
                </c:pt>
                <c:pt idx="108">
                  <c:v>0.58620505255103661</c:v>
                </c:pt>
                <c:pt idx="109">
                  <c:v>0.58891271154406377</c:v>
                </c:pt>
                <c:pt idx="110">
                  <c:v>0.59160797830996148</c:v>
                </c:pt>
                <c:pt idx="111">
                  <c:v>0.59429102145482404</c:v>
                </c:pt>
                <c:pt idx="112">
                  <c:v>0.59696200579570902</c:v>
                </c:pt>
                <c:pt idx="113">
                  <c:v>0.59962109247878737</c:v>
                </c:pt>
                <c:pt idx="114">
                  <c:v>0.60226843909279582</c:v>
                </c:pt>
                <c:pt idx="115">
                  <c:v>0.60490419977802345</c:v>
                </c:pt>
                <c:pt idx="116">
                  <c:v>0.60752852533104074</c:v>
                </c:pt>
                <c:pt idx="117">
                  <c:v>0.61014156330537517</c:v>
                </c:pt>
                <c:pt idx="118">
                  <c:v>0.6127434581083222</c:v>
                </c:pt>
                <c:pt idx="119">
                  <c:v>0.61533435109407275</c:v>
                </c:pt>
                <c:pt idx="120">
                  <c:v>0.61791438065332471</c:v>
                </c:pt>
                <c:pt idx="121">
                  <c:v>0.62048368229954276</c:v>
                </c:pt>
                <c:pt idx="122">
                  <c:v>0.6230423887520159</c:v>
                </c:pt>
                <c:pt idx="123">
                  <c:v>0.62559063001585646</c:v>
                </c:pt>
                <c:pt idx="124">
                  <c:v>0.62812853345907993</c:v>
                </c:pt>
                <c:pt idx="125">
                  <c:v>0.63065622388689113</c:v>
                </c:pt>
                <c:pt idx="126">
                  <c:v>0.63317382361330354</c:v>
                </c:pt>
                <c:pt idx="127">
                  <c:v>0.63568145253020325</c:v>
                </c:pt>
                <c:pt idx="128">
                  <c:v>0.63817922817397243</c:v>
                </c:pt>
                <c:pt idx="129">
                  <c:v>0.64066726578977429</c:v>
                </c:pt>
                <c:pt idx="130">
                  <c:v>0.64314567839359971</c:v>
                </c:pt>
                <c:pt idx="131">
                  <c:v>0.64561457683216983</c:v>
                </c:pt>
                <c:pt idx="132">
                  <c:v>0.64807406984078586</c:v>
                </c:pt>
                <c:pt idx="133">
                  <c:v>0.65052426409920949</c:v>
                </c:pt>
                <c:pt idx="134">
                  <c:v>0.65296526428565571</c:v>
                </c:pt>
                <c:pt idx="135">
                  <c:v>0.65539717312897727</c:v>
                </c:pt>
                <c:pt idx="136">
                  <c:v>0.65782009145911058</c:v>
                </c:pt>
                <c:pt idx="137">
                  <c:v>0.66023411825585843</c:v>
                </c:pt>
                <c:pt idx="138">
                  <c:v>0.66263935069606983</c:v>
                </c:pt>
                <c:pt idx="139">
                  <c:v>0.66503588419928672</c:v>
                </c:pt>
                <c:pt idx="140">
                  <c:v>0.66742381247191451</c:v>
                </c:pt>
                <c:pt idx="141">
                  <c:v>0.66980322754997501</c:v>
                </c:pt>
                <c:pt idx="142">
                  <c:v>0.67217421984049763</c:v>
                </c:pt>
                <c:pt idx="143">
                  <c:v>0.6745368781616019</c:v>
                </c:pt>
                <c:pt idx="144">
                  <c:v>0.67689128978131941</c:v>
                </c:pt>
                <c:pt idx="145">
                  <c:v>0.67923754045520512</c:v>
                </c:pt>
                <c:pt idx="146">
                  <c:v>0.68157571446278398</c:v>
                </c:pt>
                <c:pt idx="147">
                  <c:v>0.6839058946428761</c:v>
                </c:pt>
                <c:pt idx="148">
                  <c:v>0.68622816242784068</c:v>
                </c:pt>
                <c:pt idx="149">
                  <c:v>0.68854259787678274</c:v>
                </c:pt>
                <c:pt idx="150">
                  <c:v>0.69084927970775734</c:v>
                </c:pt>
                <c:pt idx="151">
                  <c:v>0.69314828532900907</c:v>
                </c:pt>
                <c:pt idx="152">
                  <c:v>0.6954396908692827</c:v>
                </c:pt>
                <c:pt idx="153">
                  <c:v>0.69772357120723794</c:v>
                </c:pt>
                <c:pt idx="154">
                  <c:v>0.7</c:v>
                </c:pt>
                <c:pt idx="155">
                  <c:v>0.70226904971087689</c:v>
                </c:pt>
                <c:pt idx="156">
                  <c:v>0.70453079163627497</c:v>
                </c:pt>
                <c:pt idx="157">
                  <c:v>0.70678529593183692</c:v>
                </c:pt>
                <c:pt idx="158">
                  <c:v>0.70903263163783414</c:v>
                </c:pt>
                <c:pt idx="159">
                  <c:v>0.71127286670383449</c:v>
                </c:pt>
                <c:pt idx="160">
                  <c:v>0.71350606801267569</c:v>
                </c:pt>
                <c:pt idx="161">
                  <c:v>0.71573230140376309</c:v>
                </c:pt>
                <c:pt idx="162">
                  <c:v>0.71795163169571896</c:v>
                </c:pt>
                <c:pt idx="163">
                  <c:v>0.7201641227084028</c:v>
                </c:pt>
                <c:pt idx="164">
                  <c:v>0.72236983728432458</c:v>
                </c:pt>
                <c:pt idx="165">
                  <c:v>0.72456883730947186</c:v>
                </c:pt>
                <c:pt idx="166">
                  <c:v>0.72676118373356879</c:v>
                </c:pt>
                <c:pt idx="167">
                  <c:v>0.72894693658978782</c:v>
                </c:pt>
                <c:pt idx="168">
                  <c:v>0.73112615501393086</c:v>
                </c:pt>
                <c:pt idx="169">
                  <c:v>0.73329889726309594</c:v>
                </c:pt>
                <c:pt idx="170">
                  <c:v>0.73546522073385012</c:v>
                </c:pt>
                <c:pt idx="171">
                  <c:v>0.73762518197991922</c:v>
                </c:pt>
                <c:pt idx="172">
                  <c:v>0.73977883672941547</c:v>
                </c:pt>
                <c:pt idx="173">
                  <c:v>0.74192623990161266</c:v>
                </c:pt>
                <c:pt idx="174">
                  <c:v>0.74406744562328719</c:v>
                </c:pt>
                <c:pt idx="175">
                  <c:v>0.74620250724463633</c:v>
                </c:pt>
                <c:pt idx="176">
                  <c:v>0.74833147735478811</c:v>
                </c:pt>
                <c:pt idx="177">
                  <c:v>0.75045440779691475</c:v>
                </c:pt>
                <c:pt idx="178">
                  <c:v>0.7525713496829628</c:v>
                </c:pt>
                <c:pt idx="179">
                  <c:v>0.75468235340801115</c:v>
                </c:pt>
                <c:pt idx="180">
                  <c:v>0.75678746866426949</c:v>
                </c:pt>
                <c:pt idx="181">
                  <c:v>0.75888674445472482</c:v>
                </c:pt>
                <c:pt idx="182">
                  <c:v>0.76098022910645247</c:v>
                </c:pt>
                <c:pt idx="183">
                  <c:v>0.76306797028359619</c:v>
                </c:pt>
                <c:pt idx="184">
                  <c:v>0.76515001500002944</c:v>
                </c:pt>
                <c:pt idx="185">
                  <c:v>0.76722640963170941</c:v>
                </c:pt>
                <c:pt idx="186">
                  <c:v>0.76929719992872825</c:v>
                </c:pt>
                <c:pt idx="187">
                  <c:v>0.77136243102707558</c:v>
                </c:pt>
                <c:pt idx="188">
                  <c:v>0.7734221474601165</c:v>
                </c:pt>
                <c:pt idx="189">
                  <c:v>0.775476393169796</c:v>
                </c:pt>
                <c:pt idx="190">
                  <c:v>0.77752521151757792</c:v>
                </c:pt>
                <c:pt idx="191">
                  <c:v>0.77956864529512249</c:v>
                </c:pt>
                <c:pt idx="192">
                  <c:v>0.78160673673471537</c:v>
                </c:pt>
                <c:pt idx="193">
                  <c:v>0.78363952751945132</c:v>
                </c:pt>
                <c:pt idx="194">
                  <c:v>0.78566705879318066</c:v>
                </c:pt>
                <c:pt idx="195">
                  <c:v>0.78768937117022553</c:v>
                </c:pt>
                <c:pt idx="196">
                  <c:v>0.78970650474487269</c:v>
                </c:pt>
                <c:pt idx="197">
                  <c:v>0.79171849910064729</c:v>
                </c:pt>
                <c:pt idx="198">
                  <c:v>0.79372539331937708</c:v>
                </c:pt>
                <c:pt idx="199">
                  <c:v>0.79572722599004864</c:v>
                </c:pt>
                <c:pt idx="200">
                  <c:v>0.79772403521746549</c:v>
                </c:pt>
                <c:pt idx="201">
                  <c:v>0.79971585863071049</c:v>
                </c:pt>
                <c:pt idx="202">
                  <c:v>0.80170273339141895</c:v>
                </c:pt>
                <c:pt idx="203">
                  <c:v>0.80368469620186922</c:v>
                </c:pt>
                <c:pt idx="204">
                  <c:v>0.80566178331289162</c:v>
                </c:pt>
                <c:pt idx="205">
                  <c:v>0.8076340305316061</c:v>
                </c:pt>
                <c:pt idx="206">
                  <c:v>0.80960147322898646</c:v>
                </c:pt>
                <c:pt idx="207">
                  <c:v>0.81156414634726404</c:v>
                </c:pt>
                <c:pt idx="208">
                  <c:v>0.813522084407167</c:v>
                </c:pt>
                <c:pt idx="209">
                  <c:v>0.81547532151500435</c:v>
                </c:pt>
                <c:pt idx="210">
                  <c:v>0.81742389136959903</c:v>
                </c:pt>
                <c:pt idx="211">
                  <c:v>0.81936782726906976</c:v>
                </c:pt>
                <c:pt idx="212">
                  <c:v>0.82130716211747135</c:v>
                </c:pt>
                <c:pt idx="213">
                  <c:v>0.82324192843129196</c:v>
                </c:pt>
                <c:pt idx="214">
                  <c:v>0.82517215834581503</c:v>
                </c:pt>
                <c:pt idx="215">
                  <c:v>0.82709788362134551</c:v>
                </c:pt>
                <c:pt idx="216">
                  <c:v>0.82901913564930885</c:v>
                </c:pt>
                <c:pt idx="217">
                  <c:v>0.83093594545821958</c:v>
                </c:pt>
                <c:pt idx="218">
                  <c:v>0.83284834371952943</c:v>
                </c:pt>
                <c:pt idx="219">
                  <c:v>0.83475636075335269</c:v>
                </c:pt>
                <c:pt idx="220">
                  <c:v>0.83666002653407534</c:v>
                </c:pt>
                <c:pt idx="221">
                  <c:v>0.83855937069584885</c:v>
                </c:pt>
                <c:pt idx="222">
                  <c:v>0.84045442253797209</c:v>
                </c:pt>
                <c:pt idx="223">
                  <c:v>0.84234521103016569</c:v>
                </c:pt>
                <c:pt idx="224">
                  <c:v>0.84423176481773798</c:v>
                </c:pt>
                <c:pt idx="225">
                  <c:v>0.84611411222664912</c:v>
                </c:pt>
                <c:pt idx="226">
                  <c:v>0.84799228126847292</c:v>
                </c:pt>
                <c:pt idx="227">
                  <c:v>0.84986629964526017</c:v>
                </c:pt>
                <c:pt idx="228">
                  <c:v>0.85173619475430618</c:v>
                </c:pt>
                <c:pt idx="229">
                  <c:v>0.85360199369282364</c:v>
                </c:pt>
                <c:pt idx="230">
                  <c:v>0.85546372326252484</c:v>
                </c:pt>
                <c:pt idx="231">
                  <c:v>0.85732140997411221</c:v>
                </c:pt>
                <c:pt idx="232">
                  <c:v>0.85917508005168419</c:v>
                </c:pt>
                <c:pt idx="233">
                  <c:v>0.8610247594370537</c:v>
                </c:pt>
                <c:pt idx="234">
                  <c:v>0.86287047379398385</c:v>
                </c:pt>
                <c:pt idx="235">
                  <c:v>0.8647122485123433</c:v>
                </c:pt>
                <c:pt idx="236">
                  <c:v>0.86655010871217986</c:v>
                </c:pt>
                <c:pt idx="237">
                  <c:v>0.8683840792477191</c:v>
                </c:pt>
                <c:pt idx="238">
                  <c:v>0.87021418471128531</c:v>
                </c:pt>
                <c:pt idx="239">
                  <c:v>0.8720404494371492</c:v>
                </c:pt>
                <c:pt idx="240">
                  <c:v>0.87386289750530288</c:v>
                </c:pt>
                <c:pt idx="241">
                  <c:v>0.87568155274516413</c:v>
                </c:pt>
                <c:pt idx="242">
                  <c:v>0.87749643873921213</c:v>
                </c:pt>
                <c:pt idx="243">
                  <c:v>0.87930757882655486</c:v>
                </c:pt>
                <c:pt idx="244">
                  <c:v>0.88111499610643118</c:v>
                </c:pt>
                <c:pt idx="245">
                  <c:v>0.88291871344164774</c:v>
                </c:pt>
                <c:pt idx="246">
                  <c:v>0.88471875346195328</c:v>
                </c:pt>
                <c:pt idx="247">
                  <c:v>0.88651513856735165</c:v>
                </c:pt>
                <c:pt idx="248">
                  <c:v>0.88830789093135321</c:v>
                </c:pt>
                <c:pt idx="249">
                  <c:v>0.89009703250416861</c:v>
                </c:pt>
                <c:pt idx="250">
                  <c:v>0.89188258501584461</c:v>
                </c:pt>
                <c:pt idx="251">
                  <c:v>0.89366456997934274</c:v>
                </c:pt>
                <c:pt idx="252">
                  <c:v>0.89544300869356375</c:v>
                </c:pt>
                <c:pt idx="253">
                  <c:v>0.89721792224631791</c:v>
                </c:pt>
                <c:pt idx="254">
                  <c:v>0.89898933151724225</c:v>
                </c:pt>
                <c:pt idx="255">
                  <c:v>0.9007572571806659</c:v>
                </c:pt>
                <c:pt idx="256">
                  <c:v>0.90252171970842587</c:v>
                </c:pt>
                <c:pt idx="257">
                  <c:v>0.90428273937263248</c:v>
                </c:pt>
                <c:pt idx="258">
                  <c:v>0.90604033624838731</c:v>
                </c:pt>
                <c:pt idx="259">
                  <c:v>0.90779453021645196</c:v>
                </c:pt>
                <c:pt idx="260">
                  <c:v>0.90954534096587358</c:v>
                </c:pt>
                <c:pt idx="261">
                  <c:v>0.91129278799656122</c:v>
                </c:pt>
                <c:pt idx="262">
                  <c:v>0.91303689062182114</c:v>
                </c:pt>
                <c:pt idx="263">
                  <c:v>0.91477766797084725</c:v>
                </c:pt>
                <c:pt idx="264">
                  <c:v>0.91651513899116799</c:v>
                </c:pt>
                <c:pt idx="265">
                  <c:v>0.91824932245105295</c:v>
                </c:pt>
                <c:pt idx="266">
                  <c:v>0.91998023694187914</c:v>
                </c:pt>
                <c:pt idx="267">
                  <c:v>0.92170790088045496</c:v>
                </c:pt>
                <c:pt idx="268">
                  <c:v>0.92343233251130674</c:v>
                </c:pt>
                <c:pt idx="269">
                  <c:v>0.92515354990892762</c:v>
                </c:pt>
                <c:pt idx="270">
                  <c:v>0.92687157097998696</c:v>
                </c:pt>
                <c:pt idx="271">
                  <c:v>0.92858641346550352</c:v>
                </c:pt>
                <c:pt idx="272">
                  <c:v>0.93029809494298399</c:v>
                </c:pt>
                <c:pt idx="273">
                  <c:v>0.93200663282852425</c:v>
                </c:pt>
                <c:pt idx="274">
                  <c:v>0.93371204437887678</c:v>
                </c:pt>
                <c:pt idx="275">
                  <c:v>0.93541434669348522</c:v>
                </c:pt>
                <c:pt idx="276">
                  <c:v>0.93711355671648355</c:v>
                </c:pt>
                <c:pt idx="277">
                  <c:v>0.93880969123866431</c:v>
                </c:pt>
                <c:pt idx="278">
                  <c:v>0.94050276689941437</c:v>
                </c:pt>
                <c:pt idx="279">
                  <c:v>0.94219280018861995</c:v>
                </c:pt>
                <c:pt idx="280">
                  <c:v>0.94387980744853883</c:v>
                </c:pt>
                <c:pt idx="281">
                  <c:v>0.94556380487564606</c:v>
                </c:pt>
                <c:pt idx="282">
                  <c:v>0.94724480852244697</c:v>
                </c:pt>
                <c:pt idx="283">
                  <c:v>0.94892283429926227</c:v>
                </c:pt>
                <c:pt idx="284">
                  <c:v>0.95059789797598604</c:v>
                </c:pt>
                <c:pt idx="285">
                  <c:v>0.95227001518381416</c:v>
                </c:pt>
                <c:pt idx="286">
                  <c:v>0.95393920141694544</c:v>
                </c:pt>
                <c:pt idx="287">
                  <c:v>0.9556054720342585</c:v>
                </c:pt>
                <c:pt idx="288">
                  <c:v>0.95726884226095854</c:v>
                </c:pt>
                <c:pt idx="289">
                  <c:v>0.95892932719020241</c:v>
                </c:pt>
                <c:pt idx="290">
                  <c:v>0.96058694178469461</c:v>
                </c:pt>
                <c:pt idx="291">
                  <c:v>0.962241700878262</c:v>
                </c:pt>
                <c:pt idx="292">
                  <c:v>0.96389361917740113</c:v>
                </c:pt>
                <c:pt idx="293">
                  <c:v>0.96554271126280422</c:v>
                </c:pt>
                <c:pt idx="294">
                  <c:v>0.96718899159086025</c:v>
                </c:pt>
                <c:pt idx="295">
                  <c:v>0.96883247449513343</c:v>
                </c:pt>
                <c:pt idx="296">
                  <c:v>0.97047317418781953</c:v>
                </c:pt>
                <c:pt idx="297">
                  <c:v>0.9721111047611789</c:v>
                </c:pt>
                <c:pt idx="298">
                  <c:v>0.97374628018895037</c:v>
                </c:pt>
                <c:pt idx="299">
                  <c:v>0.97537871432774059</c:v>
                </c:pt>
                <c:pt idx="300">
                  <c:v>0.97700842091839435</c:v>
                </c:pt>
                <c:pt idx="301">
                  <c:v>0.97863541358734418</c:v>
                </c:pt>
                <c:pt idx="302">
                  <c:v>0.98025970584794042</c:v>
                </c:pt>
                <c:pt idx="303">
                  <c:v>0.9818813111017588</c:v>
                </c:pt>
                <c:pt idx="304">
                  <c:v>0.98350024263989233</c:v>
                </c:pt>
                <c:pt idx="305">
                  <c:v>0.98511651364422137</c:v>
                </c:pt>
                <c:pt idx="306">
                  <c:v>0.98673013718866587</c:v>
                </c:pt>
                <c:pt idx="307">
                  <c:v>0.98834112624041992</c:v>
                </c:pt>
                <c:pt idx="308">
                  <c:v>0.98994949366116636</c:v>
                </c:pt>
                <c:pt idx="309">
                  <c:v>0.99155525220827601</c:v>
                </c:pt>
                <c:pt idx="310">
                  <c:v>0.9931584145359873</c:v>
                </c:pt>
                <c:pt idx="311">
                  <c:v>0.99475899319657035</c:v>
                </c:pt>
                <c:pt idx="312">
                  <c:v>0.99635700064147315</c:v>
                </c:pt>
                <c:pt idx="313">
                  <c:v>0.99795244922245196</c:v>
                </c:pt>
                <c:pt idx="314">
                  <c:v>0.99954535119268539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AA14-F140-A75C-DBD10AF4A0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77658255"/>
        <c:axId val="1477710639"/>
      </c:scatterChart>
      <c:valAx>
        <c:axId val="1477658255"/>
        <c:scaling>
          <c:orientation val="minMax"/>
          <c:max val="8.0000000000000019E-3"/>
          <c:min val="0"/>
        </c:scaling>
        <c:delete val="0"/>
        <c:axPos val="b"/>
        <c:majorGridlines>
          <c:spPr>
            <a:ln w="317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700" b="1" i="1">
                    <a:solidFill>
                      <a:schemeClr val="tx1"/>
                    </a:solidFill>
                  </a:rPr>
                  <a:t>Zeit</a:t>
                </a:r>
                <a:r>
                  <a:rPr lang="en-GB" sz="700" b="1" i="1" baseline="0">
                    <a:solidFill>
                      <a:schemeClr val="tx1"/>
                    </a:solidFill>
                  </a:rPr>
                  <a:t> [</a:t>
                </a:r>
                <a:r>
                  <a:rPr lang="de-DE" sz="700" b="1" i="1" u="none" strike="noStrike" baseline="0">
                    <a:solidFill>
                      <a:schemeClr val="tx1"/>
                    </a:solidFill>
                    <a:effectLst/>
                  </a:rPr>
                  <a:t>mm</a:t>
                </a:r>
                <a:r>
                  <a:rPr lang="en-GB" sz="700" b="1" i="1" baseline="0">
                    <a:solidFill>
                      <a:schemeClr val="tx1"/>
                    </a:solidFill>
                  </a:rPr>
                  <a:t>]</a:t>
                </a:r>
                <a:endParaRPr lang="en-GB" sz="700" b="1" i="1">
                  <a:solidFill>
                    <a:schemeClr val="tx1"/>
                  </a:solidFill>
                </a:endParaRPr>
              </a:p>
            </c:rich>
          </c:tx>
          <c:layout>
            <c:manualLayout>
              <c:xMode val="edge"/>
              <c:yMode val="edge"/>
              <c:x val="0.47719818720373636"/>
              <c:y val="0.7892986978136141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7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DE"/>
            </a:p>
          </c:txPr>
        </c:title>
        <c:numFmt formatCode="[mm]" sourceLinked="0"/>
        <c:majorTickMark val="none"/>
        <c:minorTickMark val="none"/>
        <c:tickLblPos val="nextTo"/>
        <c:spPr>
          <a:noFill/>
          <a:ln w="317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5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DE"/>
          </a:p>
        </c:txPr>
        <c:crossAx val="1477710639"/>
        <c:crosses val="autoZero"/>
        <c:crossBetween val="midCat"/>
        <c:majorUnit val="6.9400000000000017E-4"/>
        <c:minorUnit val="5.0000000000000012E-4"/>
      </c:valAx>
      <c:valAx>
        <c:axId val="1477710639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500" b="1" i="1">
                    <a:solidFill>
                      <a:schemeClr val="tx1"/>
                    </a:solidFill>
                  </a:rPr>
                  <a:t> Stempelbewegung 𝛿</a:t>
                </a:r>
                <a:r>
                  <a:rPr lang="en-US" sz="500" b="1" i="1" baseline="0">
                    <a:solidFill>
                      <a:schemeClr val="tx1"/>
                    </a:solidFill>
                  </a:rPr>
                  <a:t> </a:t>
                </a:r>
                <a:r>
                  <a:rPr lang="en-US" sz="500" b="1" i="1">
                    <a:solidFill>
                      <a:schemeClr val="tx1"/>
                    </a:solidFill>
                  </a:rPr>
                  <a:t> [cm]</a:t>
                </a:r>
              </a:p>
            </c:rich>
          </c:tx>
          <c:layout>
            <c:manualLayout>
              <c:xMode val="edge"/>
              <c:yMode val="edge"/>
              <c:x val="4.7065055359600289E-4"/>
              <c:y val="0.2107808085899494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7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DE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 w="3175">
            <a:solidFill>
              <a:schemeClr val="tx1">
                <a:lumMod val="15000"/>
                <a:lumOff val="8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5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DE"/>
          </a:p>
        </c:txPr>
        <c:crossAx val="1477658255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6963748725858395E-2"/>
          <c:y val="0.85261511656284228"/>
          <c:w val="0.9830362512741414"/>
          <c:h val="0.1473848834371575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DE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2000"/>
              <a:t>max.</a:t>
            </a:r>
            <a:r>
              <a:rPr lang="en-GB" sz="2000" baseline="0"/>
              <a:t> ΔF</a:t>
            </a:r>
            <a:r>
              <a:rPr lang="en-GB" sz="2000" baseline="-25000"/>
              <a:t>rel</a:t>
            </a:r>
            <a:r>
              <a:rPr lang="en-GB" sz="2000" baseline="0"/>
              <a:t> = 0,30 %</a:t>
            </a:r>
            <a:endParaRPr lang="en-GB" sz="2000"/>
          </a:p>
        </c:rich>
      </c:tx>
      <c:layout>
        <c:manualLayout>
          <c:xMode val="edge"/>
          <c:yMode val="edge"/>
          <c:x val="0.67709421946954862"/>
          <c:y val="0.40680011193371546"/>
        </c:manualLayout>
      </c:layout>
      <c:overlay val="1"/>
      <c:spPr>
        <a:noFill/>
        <a:ln>
          <a:solidFill>
            <a:schemeClr val="bg1">
              <a:lumMod val="50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DE"/>
        </a:p>
      </c:txPr>
    </c:title>
    <c:autoTitleDeleted val="0"/>
    <c:plotArea>
      <c:layout>
        <c:manualLayout>
          <c:layoutTarget val="inner"/>
          <c:xMode val="edge"/>
          <c:yMode val="edge"/>
          <c:x val="6.5295795115769981E-2"/>
          <c:y val="4.2688269878810303E-2"/>
          <c:w val="0.9145287416218506"/>
          <c:h val="0.82631769329240834"/>
        </c:manualLayout>
      </c:layout>
      <c:scatterChart>
        <c:scatterStyle val="smoothMarker"/>
        <c:varyColors val="0"/>
        <c:ser>
          <c:idx val="0"/>
          <c:order val="0"/>
          <c:tx>
            <c:v>E_01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'Input Messung'!$D$4:$D$318</c:f>
              <c:numCache>
                <c:formatCode>0.00</c:formatCode>
                <c:ptCount val="315"/>
                <c:pt idx="0">
                  <c:v>0</c:v>
                </c:pt>
                <c:pt idx="1">
                  <c:v>1.4142135623730951</c:v>
                </c:pt>
                <c:pt idx="2">
                  <c:v>2</c:v>
                </c:pt>
                <c:pt idx="3">
                  <c:v>2.4494897427831779</c:v>
                </c:pt>
                <c:pt idx="4">
                  <c:v>2.8284271247461903</c:v>
                </c:pt>
                <c:pt idx="5">
                  <c:v>3.1622776601683795</c:v>
                </c:pt>
                <c:pt idx="6">
                  <c:v>3.4641016151377544</c:v>
                </c:pt>
                <c:pt idx="7">
                  <c:v>3.7416573867739413</c:v>
                </c:pt>
                <c:pt idx="8">
                  <c:v>4</c:v>
                </c:pt>
                <c:pt idx="9">
                  <c:v>4.2426406871192848</c:v>
                </c:pt>
                <c:pt idx="10">
                  <c:v>4.4721359549995796</c:v>
                </c:pt>
                <c:pt idx="11">
                  <c:v>4.6904157598234297</c:v>
                </c:pt>
                <c:pt idx="12">
                  <c:v>4.8989794855663558</c:v>
                </c:pt>
                <c:pt idx="13">
                  <c:v>5.0990195135927845</c:v>
                </c:pt>
                <c:pt idx="14">
                  <c:v>5.2915026221291814</c:v>
                </c:pt>
                <c:pt idx="15">
                  <c:v>5.4772255750516612</c:v>
                </c:pt>
                <c:pt idx="16">
                  <c:v>5.6568542494923806</c:v>
                </c:pt>
                <c:pt idx="17">
                  <c:v>5.8309518948453007</c:v>
                </c:pt>
                <c:pt idx="18">
                  <c:v>6</c:v>
                </c:pt>
                <c:pt idx="19">
                  <c:v>6.164414002968976</c:v>
                </c:pt>
                <c:pt idx="20">
                  <c:v>6.324555320336759</c:v>
                </c:pt>
                <c:pt idx="21">
                  <c:v>6.4807406984078604</c:v>
                </c:pt>
                <c:pt idx="22">
                  <c:v>6.6332495807107996</c:v>
                </c:pt>
                <c:pt idx="23">
                  <c:v>6.7823299831252681</c:v>
                </c:pt>
                <c:pt idx="24">
                  <c:v>6.9282032302755088</c:v>
                </c:pt>
                <c:pt idx="25">
                  <c:v>7.0710678118654755</c:v>
                </c:pt>
                <c:pt idx="26">
                  <c:v>7.2111025509279782</c:v>
                </c:pt>
                <c:pt idx="27">
                  <c:v>7.3484692283495345</c:v>
                </c:pt>
                <c:pt idx="28">
                  <c:v>7.4833147735478827</c:v>
                </c:pt>
                <c:pt idx="29">
                  <c:v>7.6157731058639087</c:v>
                </c:pt>
                <c:pt idx="30">
                  <c:v>7.745966692414834</c:v>
                </c:pt>
                <c:pt idx="31">
                  <c:v>7.8740078740118111</c:v>
                </c:pt>
                <c:pt idx="32">
                  <c:v>8</c:v>
                </c:pt>
                <c:pt idx="33">
                  <c:v>8.1240384046359608</c:v>
                </c:pt>
                <c:pt idx="34">
                  <c:v>8.2462112512353212</c:v>
                </c:pt>
                <c:pt idx="35">
                  <c:v>8.3666002653407556</c:v>
                </c:pt>
                <c:pt idx="36">
                  <c:v>8.4852813742385695</c:v>
                </c:pt>
                <c:pt idx="37">
                  <c:v>8.6023252670426267</c:v>
                </c:pt>
                <c:pt idx="38">
                  <c:v>8.717797887081348</c:v>
                </c:pt>
                <c:pt idx="39">
                  <c:v>8.8317608663278477</c:v>
                </c:pt>
                <c:pt idx="40">
                  <c:v>8.9442719099991592</c:v>
                </c:pt>
                <c:pt idx="41">
                  <c:v>9.0553851381374173</c:v>
                </c:pt>
                <c:pt idx="42">
                  <c:v>9.1651513899116797</c:v>
                </c:pt>
                <c:pt idx="43">
                  <c:v>9.2736184954957039</c:v>
                </c:pt>
                <c:pt idx="44">
                  <c:v>9.3808315196468595</c:v>
                </c:pt>
                <c:pt idx="45">
                  <c:v>9.4868329805051381</c:v>
                </c:pt>
                <c:pt idx="46">
                  <c:v>9.5916630466254382</c:v>
                </c:pt>
                <c:pt idx="47">
                  <c:v>9.6953597148326587</c:v>
                </c:pt>
                <c:pt idx="48">
                  <c:v>9.7979589711327115</c:v>
                </c:pt>
                <c:pt idx="49">
                  <c:v>9.8994949366116654</c:v>
                </c:pt>
                <c:pt idx="50">
                  <c:v>10</c:v>
                </c:pt>
                <c:pt idx="51">
                  <c:v>10.099504938362077</c:v>
                </c:pt>
                <c:pt idx="52">
                  <c:v>10.198039027185569</c:v>
                </c:pt>
                <c:pt idx="53">
                  <c:v>10.295630140987001</c:v>
                </c:pt>
                <c:pt idx="54">
                  <c:v>10.392304845413264</c:v>
                </c:pt>
                <c:pt idx="55">
                  <c:v>10.488088481701515</c:v>
                </c:pt>
                <c:pt idx="56">
                  <c:v>10.583005244258363</c:v>
                </c:pt>
                <c:pt idx="57">
                  <c:v>10.677078252031311</c:v>
                </c:pt>
                <c:pt idx="58">
                  <c:v>10.770329614269007</c:v>
                </c:pt>
                <c:pt idx="59">
                  <c:v>10.862780491200215</c:v>
                </c:pt>
                <c:pt idx="60">
                  <c:v>10.954451150103322</c:v>
                </c:pt>
                <c:pt idx="61">
                  <c:v>11.045361017187261</c:v>
                </c:pt>
                <c:pt idx="62">
                  <c:v>11.135528725660043</c:v>
                </c:pt>
                <c:pt idx="63">
                  <c:v>11.224972160321824</c:v>
                </c:pt>
                <c:pt idx="64">
                  <c:v>11.313708498984761</c:v>
                </c:pt>
                <c:pt idx="65">
                  <c:v>11.401754250991379</c:v>
                </c:pt>
                <c:pt idx="66">
                  <c:v>11.489125293076057</c:v>
                </c:pt>
                <c:pt idx="67">
                  <c:v>11.575836902790225</c:v>
                </c:pt>
                <c:pt idx="68">
                  <c:v>11.661903789690601</c:v>
                </c:pt>
                <c:pt idx="69">
                  <c:v>11.74734012447073</c:v>
                </c:pt>
                <c:pt idx="70">
                  <c:v>11.832159566199232</c:v>
                </c:pt>
                <c:pt idx="71">
                  <c:v>11.916375287812984</c:v>
                </c:pt>
                <c:pt idx="72">
                  <c:v>12</c:v>
                </c:pt>
                <c:pt idx="73">
                  <c:v>12.083045973594572</c:v>
                </c:pt>
                <c:pt idx="74">
                  <c:v>12.165525060596439</c:v>
                </c:pt>
                <c:pt idx="75">
                  <c:v>12.24744871391589</c:v>
                </c:pt>
                <c:pt idx="76">
                  <c:v>12.328828005937952</c:v>
                </c:pt>
                <c:pt idx="77">
                  <c:v>12.409673645990857</c:v>
                </c:pt>
                <c:pt idx="78">
                  <c:v>12.489995996796797</c:v>
                </c:pt>
                <c:pt idx="79">
                  <c:v>12.569805089976535</c:v>
                </c:pt>
                <c:pt idx="80">
                  <c:v>12.649110640673518</c:v>
                </c:pt>
                <c:pt idx="81">
                  <c:v>12.727922061357855</c:v>
                </c:pt>
                <c:pt idx="82">
                  <c:v>12.806248474865697</c:v>
                </c:pt>
                <c:pt idx="83">
                  <c:v>12.884098726725126</c:v>
                </c:pt>
                <c:pt idx="84">
                  <c:v>12.961481396815721</c:v>
                </c:pt>
                <c:pt idx="85">
                  <c:v>13.038404810405298</c:v>
                </c:pt>
                <c:pt idx="86">
                  <c:v>13.114877048604001</c:v>
                </c:pt>
                <c:pt idx="87">
                  <c:v>13.19090595827292</c:v>
                </c:pt>
                <c:pt idx="88">
                  <c:v>13.266499161421599</c:v>
                </c:pt>
                <c:pt idx="89">
                  <c:v>13.341664064126334</c:v>
                </c:pt>
                <c:pt idx="90">
                  <c:v>13.416407864998739</c:v>
                </c:pt>
                <c:pt idx="91">
                  <c:v>13.490737563232042</c:v>
                </c:pt>
                <c:pt idx="92">
                  <c:v>13.564659966250536</c:v>
                </c:pt>
                <c:pt idx="93">
                  <c:v>13.638181696985855</c:v>
                </c:pt>
                <c:pt idx="94">
                  <c:v>13.711309200802088</c:v>
                </c:pt>
                <c:pt idx="95">
                  <c:v>13.784048752090222</c:v>
                </c:pt>
                <c:pt idx="96">
                  <c:v>13.856406460551018</c:v>
                </c:pt>
                <c:pt idx="97">
                  <c:v>13.928388277184119</c:v>
                </c:pt>
                <c:pt idx="98">
                  <c:v>14</c:v>
                </c:pt>
                <c:pt idx="99">
                  <c:v>14.071247279470288</c:v>
                </c:pt>
                <c:pt idx="100">
                  <c:v>14.142135623730951</c:v>
                </c:pt>
                <c:pt idx="101">
                  <c:v>14.212670403551895</c:v>
                </c:pt>
                <c:pt idx="102">
                  <c:v>14.282856857085701</c:v>
                </c:pt>
                <c:pt idx="103">
                  <c:v>14.352700094407323</c:v>
                </c:pt>
                <c:pt idx="104">
                  <c:v>14.422205101855956</c:v>
                </c:pt>
                <c:pt idx="105">
                  <c:v>14.491376746189438</c:v>
                </c:pt>
                <c:pt idx="106">
                  <c:v>14.560219778561036</c:v>
                </c:pt>
                <c:pt idx="107">
                  <c:v>14.628738838327793</c:v>
                </c:pt>
                <c:pt idx="108">
                  <c:v>14.696938456699069</c:v>
                </c:pt>
                <c:pt idx="109">
                  <c:v>14.7648230602334</c:v>
                </c:pt>
                <c:pt idx="110">
                  <c:v>14.832396974191326</c:v>
                </c:pt>
                <c:pt idx="111">
                  <c:v>14.89966442575134</c:v>
                </c:pt>
                <c:pt idx="112">
                  <c:v>14.966629547095765</c:v>
                </c:pt>
                <c:pt idx="113">
                  <c:v>15.033296378372908</c:v>
                </c:pt>
                <c:pt idx="114">
                  <c:v>15.0996688705415</c:v>
                </c:pt>
                <c:pt idx="115">
                  <c:v>15.165750888103101</c:v>
                </c:pt>
                <c:pt idx="116">
                  <c:v>15.231546211727817</c:v>
                </c:pt>
                <c:pt idx="117">
                  <c:v>15.297058540778355</c:v>
                </c:pt>
                <c:pt idx="118">
                  <c:v>15.362291495737216</c:v>
                </c:pt>
                <c:pt idx="119">
                  <c:v>15.427248620541512</c:v>
                </c:pt>
                <c:pt idx="120">
                  <c:v>15.491933384829668</c:v>
                </c:pt>
                <c:pt idx="121">
                  <c:v>15.556349186104045</c:v>
                </c:pt>
                <c:pt idx="122">
                  <c:v>15.620499351813308</c:v>
                </c:pt>
                <c:pt idx="123">
                  <c:v>15.684387141358123</c:v>
                </c:pt>
                <c:pt idx="124">
                  <c:v>15.748015748023622</c:v>
                </c:pt>
                <c:pt idx="125">
                  <c:v>15.811388300841896</c:v>
                </c:pt>
                <c:pt idx="126">
                  <c:v>15.874507866387544</c:v>
                </c:pt>
                <c:pt idx="127">
                  <c:v>15.937377450509228</c:v>
                </c:pt>
                <c:pt idx="128">
                  <c:v>16</c:v>
                </c:pt>
                <c:pt idx="129">
                  <c:v>16.06237840420901</c:v>
                </c:pt>
                <c:pt idx="130">
                  <c:v>16.124515496597098</c:v>
                </c:pt>
                <c:pt idx="131">
                  <c:v>16.186414056238647</c:v>
                </c:pt>
                <c:pt idx="132">
                  <c:v>16.248076809271922</c:v>
                </c:pt>
                <c:pt idx="133">
                  <c:v>16.30950643030009</c:v>
                </c:pt>
                <c:pt idx="134">
                  <c:v>16.370705543744901</c:v>
                </c:pt>
                <c:pt idx="135">
                  <c:v>16.431676725154983</c:v>
                </c:pt>
                <c:pt idx="136">
                  <c:v>16.492422502470642</c:v>
                </c:pt>
                <c:pt idx="137">
                  <c:v>16.552945357246848</c:v>
                </c:pt>
                <c:pt idx="138">
                  <c:v>16.61324772583615</c:v>
                </c:pt>
                <c:pt idx="139">
                  <c:v>16.673332000533065</c:v>
                </c:pt>
                <c:pt idx="140">
                  <c:v>16.733200530681511</c:v>
                </c:pt>
                <c:pt idx="141">
                  <c:v>16.792855623746664</c:v>
                </c:pt>
                <c:pt idx="142">
                  <c:v>16.852299546352718</c:v>
                </c:pt>
                <c:pt idx="143">
                  <c:v>16.911534525287763</c:v>
                </c:pt>
                <c:pt idx="144">
                  <c:v>16.970562748477139</c:v>
                </c:pt>
                <c:pt idx="145">
                  <c:v>17.029386365926403</c:v>
                </c:pt>
                <c:pt idx="146">
                  <c:v>17.088007490635061</c:v>
                </c:pt>
                <c:pt idx="147">
                  <c:v>17.146428199482248</c:v>
                </c:pt>
                <c:pt idx="148">
                  <c:v>17.204650534085253</c:v>
                </c:pt>
                <c:pt idx="149">
                  <c:v>17.262676501632068</c:v>
                </c:pt>
                <c:pt idx="150">
                  <c:v>17.320508075688775</c:v>
                </c:pt>
                <c:pt idx="151">
                  <c:v>17.378147196982766</c:v>
                </c:pt>
                <c:pt idx="152">
                  <c:v>17.435595774162696</c:v>
                </c:pt>
                <c:pt idx="153">
                  <c:v>17.4928556845359</c:v>
                </c:pt>
                <c:pt idx="154">
                  <c:v>17.549928774784245</c:v>
                </c:pt>
                <c:pt idx="155">
                  <c:v>17.606816861659009</c:v>
                </c:pt>
                <c:pt idx="156">
                  <c:v>17.663521732655695</c:v>
                </c:pt>
                <c:pt idx="157">
                  <c:v>17.720045146669349</c:v>
                </c:pt>
                <c:pt idx="158">
                  <c:v>17.776388834631177</c:v>
                </c:pt>
                <c:pt idx="159">
                  <c:v>17.832554500127006</c:v>
                </c:pt>
                <c:pt idx="160">
                  <c:v>17.888543819998318</c:v>
                </c:pt>
                <c:pt idx="161">
                  <c:v>17.944358444926362</c:v>
                </c:pt>
                <c:pt idx="162">
                  <c:v>18</c:v>
                </c:pt>
                <c:pt idx="163">
                  <c:v>18.055470085267789</c:v>
                </c:pt>
                <c:pt idx="164">
                  <c:v>18.110770276274835</c:v>
                </c:pt>
                <c:pt idx="165">
                  <c:v>18.165902124584949</c:v>
                </c:pt>
                <c:pt idx="166">
                  <c:v>18.220867158288598</c:v>
                </c:pt>
                <c:pt idx="167">
                  <c:v>18.275666882497067</c:v>
                </c:pt>
                <c:pt idx="168">
                  <c:v>18.330302779823359</c:v>
                </c:pt>
                <c:pt idx="169">
                  <c:v>18.384776310850235</c:v>
                </c:pt>
                <c:pt idx="170">
                  <c:v>18.439088914585774</c:v>
                </c:pt>
                <c:pt idx="171">
                  <c:v>18.493242008906929</c:v>
                </c:pt>
                <c:pt idx="172">
                  <c:v>18.547236990991408</c:v>
                </c:pt>
                <c:pt idx="173">
                  <c:v>18.601075237738275</c:v>
                </c:pt>
                <c:pt idx="174">
                  <c:v>18.654758106177631</c:v>
                </c:pt>
                <c:pt idx="175">
                  <c:v>18.708286933869708</c:v>
                </c:pt>
                <c:pt idx="176">
                  <c:v>18.761663039293719</c:v>
                </c:pt>
                <c:pt idx="177">
                  <c:v>18.814887722226779</c:v>
                </c:pt>
                <c:pt idx="178">
                  <c:v>18.867962264113206</c:v>
                </c:pt>
                <c:pt idx="179">
                  <c:v>18.920887928424502</c:v>
                </c:pt>
                <c:pt idx="180">
                  <c:v>18.973665961010276</c:v>
                </c:pt>
                <c:pt idx="181">
                  <c:v>19.026297590440446</c:v>
                </c:pt>
                <c:pt idx="182">
                  <c:v>19.078784028338912</c:v>
                </c:pt>
                <c:pt idx="183">
                  <c:v>19.131126469708992</c:v>
                </c:pt>
                <c:pt idx="184">
                  <c:v>19.183326093250876</c:v>
                </c:pt>
                <c:pt idx="185">
                  <c:v>19.235384061671343</c:v>
                </c:pt>
                <c:pt idx="186">
                  <c:v>19.28730152198591</c:v>
                </c:pt>
                <c:pt idx="187">
                  <c:v>19.339079605813716</c:v>
                </c:pt>
                <c:pt idx="188">
                  <c:v>19.390719429665317</c:v>
                </c:pt>
                <c:pt idx="189">
                  <c:v>19.442222095223581</c:v>
                </c:pt>
                <c:pt idx="190">
                  <c:v>19.493588689617926</c:v>
                </c:pt>
                <c:pt idx="191">
                  <c:v>19.544820285692065</c:v>
                </c:pt>
                <c:pt idx="192">
                  <c:v>19.595917942265423</c:v>
                </c:pt>
                <c:pt idx="193">
                  <c:v>19.646882704388499</c:v>
                </c:pt>
                <c:pt idx="194">
                  <c:v>19.697715603592208</c:v>
                </c:pt>
                <c:pt idx="195">
                  <c:v>19.748417658131498</c:v>
                </c:pt>
                <c:pt idx="196">
                  <c:v>19.798989873223331</c:v>
                </c:pt>
                <c:pt idx="197">
                  <c:v>19.849433241279208</c:v>
                </c:pt>
                <c:pt idx="198">
                  <c:v>19.899748742132399</c:v>
                </c:pt>
                <c:pt idx="199">
                  <c:v>19.949937343260004</c:v>
                </c:pt>
                <c:pt idx="200">
                  <c:v>20</c:v>
                </c:pt>
                <c:pt idx="201">
                  <c:v>20.049937655763422</c:v>
                </c:pt>
                <c:pt idx="202">
                  <c:v>20.09975124224178</c:v>
                </c:pt>
                <c:pt idx="203">
                  <c:v>20.149441679609886</c:v>
                </c:pt>
                <c:pt idx="204">
                  <c:v>20.199009876724155</c:v>
                </c:pt>
                <c:pt idx="205">
                  <c:v>20.248456731316587</c:v>
                </c:pt>
                <c:pt idx="206">
                  <c:v>20.297783130184438</c:v>
                </c:pt>
                <c:pt idx="207">
                  <c:v>20.346989949375804</c:v>
                </c:pt>
                <c:pt idx="208">
                  <c:v>20.396078054371138</c:v>
                </c:pt>
                <c:pt idx="209">
                  <c:v>20.445048300260872</c:v>
                </c:pt>
                <c:pt idx="210">
                  <c:v>20.493901531919196</c:v>
                </c:pt>
                <c:pt idx="211">
                  <c:v>20.542638584174139</c:v>
                </c:pt>
                <c:pt idx="212">
                  <c:v>20.591260281974002</c:v>
                </c:pt>
                <c:pt idx="213">
                  <c:v>20.639767440550294</c:v>
                </c:pt>
                <c:pt idx="214">
                  <c:v>20.688160865577203</c:v>
                </c:pt>
                <c:pt idx="215">
                  <c:v>20.73644135332772</c:v>
                </c:pt>
                <c:pt idx="216">
                  <c:v>20.784609690826528</c:v>
                </c:pt>
                <c:pt idx="217">
                  <c:v>20.83266665599966</c:v>
                </c:pt>
                <c:pt idx="218">
                  <c:v>20.880613017821101</c:v>
                </c:pt>
                <c:pt idx="219">
                  <c:v>20.928449536456348</c:v>
                </c:pt>
                <c:pt idx="220">
                  <c:v>20.976176963403031</c:v>
                </c:pt>
                <c:pt idx="221">
                  <c:v>21.023796041628639</c:v>
                </c:pt>
                <c:pt idx="222">
                  <c:v>21.071307505705477</c:v>
                </c:pt>
                <c:pt idx="223">
                  <c:v>21.118712081942874</c:v>
                </c:pt>
                <c:pt idx="224">
                  <c:v>21.166010488516726</c:v>
                </c:pt>
                <c:pt idx="225">
                  <c:v>21.213203435596427</c:v>
                </c:pt>
                <c:pt idx="226">
                  <c:v>21.2602916254693</c:v>
                </c:pt>
                <c:pt idx="227">
                  <c:v>21.307275752662516</c:v>
                </c:pt>
                <c:pt idx="228">
                  <c:v>21.354156504062622</c:v>
                </c:pt>
                <c:pt idx="229">
                  <c:v>21.400934559032695</c:v>
                </c:pt>
                <c:pt idx="230">
                  <c:v>21.447610589527216</c:v>
                </c:pt>
                <c:pt idx="231">
                  <c:v>21.494185260204677</c:v>
                </c:pt>
                <c:pt idx="232">
                  <c:v>21.540659228538015</c:v>
                </c:pt>
                <c:pt idx="233">
                  <c:v>21.587033144922902</c:v>
                </c:pt>
                <c:pt idx="234">
                  <c:v>21.633307652783937</c:v>
                </c:pt>
                <c:pt idx="235">
                  <c:v>21.679483388678801</c:v>
                </c:pt>
                <c:pt idx="236">
                  <c:v>21.725560982400431</c:v>
                </c:pt>
                <c:pt idx="237">
                  <c:v>21.77154105707724</c:v>
                </c:pt>
                <c:pt idx="238">
                  <c:v>21.817424229271428</c:v>
                </c:pt>
                <c:pt idx="239">
                  <c:v>21.863211109075447</c:v>
                </c:pt>
                <c:pt idx="240">
                  <c:v>21.908902300206645</c:v>
                </c:pt>
                <c:pt idx="241">
                  <c:v>21.95449840010015</c:v>
                </c:pt>
                <c:pt idx="242">
                  <c:v>22</c:v>
                </c:pt>
                <c:pt idx="243">
                  <c:v>22.045407685048602</c:v>
                </c:pt>
                <c:pt idx="244">
                  <c:v>22.090722034374522</c:v>
                </c:pt>
                <c:pt idx="245">
                  <c:v>22.135943621178654</c:v>
                </c:pt>
                <c:pt idx="246">
                  <c:v>22.181073012818835</c:v>
                </c:pt>
                <c:pt idx="247">
                  <c:v>22.22611077089287</c:v>
                </c:pt>
                <c:pt idx="248">
                  <c:v>22.271057451320086</c:v>
                </c:pt>
                <c:pt idx="249">
                  <c:v>22.315913604421397</c:v>
                </c:pt>
                <c:pt idx="250">
                  <c:v>22.360679774997898</c:v>
                </c:pt>
                <c:pt idx="251">
                  <c:v>22.405356502408079</c:v>
                </c:pt>
                <c:pt idx="252">
                  <c:v>22.449944320643649</c:v>
                </c:pt>
                <c:pt idx="253">
                  <c:v>22.494443758403985</c:v>
                </c:pt>
                <c:pt idx="254">
                  <c:v>22.538855339169288</c:v>
                </c:pt>
                <c:pt idx="255">
                  <c:v>22.583179581272429</c:v>
                </c:pt>
                <c:pt idx="256">
                  <c:v>22.627416997969522</c:v>
                </c:pt>
                <c:pt idx="257">
                  <c:v>22.671568097509269</c:v>
                </c:pt>
                <c:pt idx="258">
                  <c:v>22.715633383201094</c:v>
                </c:pt>
                <c:pt idx="259">
                  <c:v>22.759613353482084</c:v>
                </c:pt>
                <c:pt idx="260">
                  <c:v>22.803508501982758</c:v>
                </c:pt>
                <c:pt idx="261">
                  <c:v>22.847319317591726</c:v>
                </c:pt>
                <c:pt idx="262">
                  <c:v>22.891046284519195</c:v>
                </c:pt>
                <c:pt idx="263">
                  <c:v>22.934689882359429</c:v>
                </c:pt>
                <c:pt idx="264">
                  <c:v>22.978250586152114</c:v>
                </c:pt>
                <c:pt idx="265">
                  <c:v>23.021728866442675</c:v>
                </c:pt>
                <c:pt idx="266">
                  <c:v>23.065125189341593</c:v>
                </c:pt>
                <c:pt idx="267">
                  <c:v>23.108440016582687</c:v>
                </c:pt>
                <c:pt idx="268">
                  <c:v>23.151673805580451</c:v>
                </c:pt>
                <c:pt idx="269">
                  <c:v>23.194827009486403</c:v>
                </c:pt>
                <c:pt idx="270">
                  <c:v>23.2379000772445</c:v>
                </c:pt>
                <c:pt idx="271">
                  <c:v>23.280893453645632</c:v>
                </c:pt>
                <c:pt idx="272">
                  <c:v>23.323807579381203</c:v>
                </c:pt>
                <c:pt idx="273">
                  <c:v>23.366642891095847</c:v>
                </c:pt>
                <c:pt idx="274">
                  <c:v>23.409399821439251</c:v>
                </c:pt>
                <c:pt idx="275">
                  <c:v>23.45207879911715</c:v>
                </c:pt>
                <c:pt idx="276">
                  <c:v>23.49468024894146</c:v>
                </c:pt>
                <c:pt idx="277">
                  <c:v>23.53720459187964</c:v>
                </c:pt>
                <c:pt idx="278">
                  <c:v>23.57965224510319</c:v>
                </c:pt>
                <c:pt idx="279">
                  <c:v>23.622023622035432</c:v>
                </c:pt>
                <c:pt idx="280">
                  <c:v>23.664319132398465</c:v>
                </c:pt>
                <c:pt idx="281">
                  <c:v>23.706539182259394</c:v>
                </c:pt>
                <c:pt idx="282">
                  <c:v>23.748684174075834</c:v>
                </c:pt>
                <c:pt idx="283">
                  <c:v>23.790754506740637</c:v>
                </c:pt>
                <c:pt idx="284">
                  <c:v>23.832750575625969</c:v>
                </c:pt>
                <c:pt idx="285">
                  <c:v>23.874672772626646</c:v>
                </c:pt>
                <c:pt idx="286">
                  <c:v>23.916521486202797</c:v>
                </c:pt>
                <c:pt idx="287">
                  <c:v>23.958297101421877</c:v>
                </c:pt>
                <c:pt idx="288">
                  <c:v>24</c:v>
                </c:pt>
                <c:pt idx="289">
                  <c:v>24.041630560342615</c:v>
                </c:pt>
                <c:pt idx="290">
                  <c:v>24.083189157584592</c:v>
                </c:pt>
                <c:pt idx="291">
                  <c:v>24.124676163629637</c:v>
                </c:pt>
                <c:pt idx="292">
                  <c:v>24.166091947189145</c:v>
                </c:pt>
                <c:pt idx="293">
                  <c:v>24.207436873820409</c:v>
                </c:pt>
                <c:pt idx="294">
                  <c:v>24.248711305964282</c:v>
                </c:pt>
                <c:pt idx="295">
                  <c:v>24.289915602982237</c:v>
                </c:pt>
                <c:pt idx="296">
                  <c:v>24.331050121192877</c:v>
                </c:pt>
                <c:pt idx="297">
                  <c:v>24.372115213907882</c:v>
                </c:pt>
                <c:pt idx="298">
                  <c:v>24.413111231467404</c:v>
                </c:pt>
                <c:pt idx="299">
                  <c:v>24.454038521274967</c:v>
                </c:pt>
                <c:pt idx="300">
                  <c:v>24.494897427831781</c:v>
                </c:pt>
                <c:pt idx="301">
                  <c:v>24.535688292770594</c:v>
                </c:pt>
                <c:pt idx="302">
                  <c:v>24.576411454889016</c:v>
                </c:pt>
                <c:pt idx="303">
                  <c:v>24.617067250182341</c:v>
                </c:pt>
                <c:pt idx="304">
                  <c:v>24.657656011875904</c:v>
                </c:pt>
                <c:pt idx="305">
                  <c:v>24.698178070456937</c:v>
                </c:pt>
                <c:pt idx="306">
                  <c:v>24.738633753705962</c:v>
                </c:pt>
                <c:pt idx="307">
                  <c:v>24.779023386727733</c:v>
                </c:pt>
                <c:pt idx="308">
                  <c:v>24.819347291981714</c:v>
                </c:pt>
                <c:pt idx="309">
                  <c:v>24.859605789312106</c:v>
                </c:pt>
                <c:pt idx="310">
                  <c:v>24.899799195977465</c:v>
                </c:pt>
                <c:pt idx="311">
                  <c:v>24.939927826679853</c:v>
                </c:pt>
                <c:pt idx="312">
                  <c:v>24.979991993593593</c:v>
                </c:pt>
                <c:pt idx="313">
                  <c:v>25.019992006393608</c:v>
                </c:pt>
                <c:pt idx="314">
                  <c:v>25.059928172283335</c:v>
                </c:pt>
              </c:numCache>
            </c:numRef>
          </c:xVal>
          <c:yVal>
            <c:numRef>
              <c:f>'Input Messung'!$F$4:$F$318</c:f>
              <c:numCache>
                <c:formatCode>0.00</c:formatCode>
                <c:ptCount val="315"/>
                <c:pt idx="0">
                  <c:v>0</c:v>
                </c:pt>
                <c:pt idx="1">
                  <c:v>0.19889118166223305</c:v>
                </c:pt>
                <c:pt idx="2">
                  <c:v>0.3480595679089078</c:v>
                </c:pt>
                <c:pt idx="3">
                  <c:v>0.79556472664893219</c:v>
                </c:pt>
                <c:pt idx="4">
                  <c:v>1.2803619819506253</c:v>
                </c:pt>
                <c:pt idx="5">
                  <c:v>1.6657136464212019</c:v>
                </c:pt>
                <c:pt idx="6">
                  <c:v>2.1505109017228947</c:v>
                </c:pt>
                <c:pt idx="7">
                  <c:v>2.6601695547323665</c:v>
                </c:pt>
                <c:pt idx="8">
                  <c:v>3.1325361111801704</c:v>
                </c:pt>
                <c:pt idx="9">
                  <c:v>3.6049026676279738</c:v>
                </c:pt>
                <c:pt idx="10">
                  <c:v>4.102130621783556</c:v>
                </c:pt>
                <c:pt idx="11">
                  <c:v>4.4626208885463541</c:v>
                </c:pt>
                <c:pt idx="12">
                  <c:v>4.7982497576013721</c:v>
                </c:pt>
                <c:pt idx="13">
                  <c:v>5.2208935186336172</c:v>
                </c:pt>
                <c:pt idx="14">
                  <c:v>5.4943688934191881</c:v>
                </c:pt>
                <c:pt idx="15">
                  <c:v>5.8672898590358749</c:v>
                </c:pt>
                <c:pt idx="16">
                  <c:v>6.1283345349675553</c:v>
                </c:pt>
                <c:pt idx="17">
                  <c:v>6.4018099097531254</c:v>
                </c:pt>
                <c:pt idx="18">
                  <c:v>6.7374387788081442</c:v>
                </c:pt>
                <c:pt idx="19">
                  <c:v>7.0109141535937143</c:v>
                </c:pt>
                <c:pt idx="20">
                  <c:v>7.2595281306715052</c:v>
                </c:pt>
                <c:pt idx="21">
                  <c:v>7.5454342043109666</c:v>
                </c:pt>
                <c:pt idx="22">
                  <c:v>7.7940481813887574</c:v>
                </c:pt>
                <c:pt idx="23">
                  <c:v>8.0426621584665483</c:v>
                </c:pt>
                <c:pt idx="24">
                  <c:v>8.3037068343982288</c:v>
                </c:pt>
                <c:pt idx="25">
                  <c:v>8.5398901126221318</c:v>
                </c:pt>
                <c:pt idx="26">
                  <c:v>8.7885040896999218</c:v>
                </c:pt>
                <c:pt idx="27">
                  <c:v>8.9501031748004873</c:v>
                </c:pt>
                <c:pt idx="28">
                  <c:v>9.211147850732166</c:v>
                </c:pt>
                <c:pt idx="29">
                  <c:v>9.4473311289560691</c:v>
                </c:pt>
                <c:pt idx="30">
                  <c:v>9.6835144071799721</c:v>
                </c:pt>
                <c:pt idx="31">
                  <c:v>9.9196976854038716</c:v>
                </c:pt>
                <c:pt idx="32">
                  <c:v>10.068866071650548</c:v>
                </c:pt>
                <c:pt idx="33">
                  <c:v>10.329910747582229</c:v>
                </c:pt>
                <c:pt idx="34">
                  <c:v>10.466648434975014</c:v>
                </c:pt>
                <c:pt idx="35">
                  <c:v>10.740123809760584</c:v>
                </c:pt>
                <c:pt idx="36">
                  <c:v>10.889292196007258</c:v>
                </c:pt>
                <c:pt idx="37">
                  <c:v>11.125475474231161</c:v>
                </c:pt>
                <c:pt idx="38">
                  <c:v>11.287074559331725</c:v>
                </c:pt>
                <c:pt idx="39">
                  <c:v>11.535688536409516</c:v>
                </c:pt>
                <c:pt idx="40">
                  <c:v>11.672426223802303</c:v>
                </c:pt>
                <c:pt idx="41">
                  <c:v>11.846456007756755</c:v>
                </c:pt>
                <c:pt idx="42">
                  <c:v>12.020485791711209</c:v>
                </c:pt>
                <c:pt idx="43">
                  <c:v>12.28153046764289</c:v>
                </c:pt>
                <c:pt idx="44">
                  <c:v>12.430698853889567</c:v>
                </c:pt>
                <c:pt idx="45">
                  <c:v>12.59229793899013</c:v>
                </c:pt>
                <c:pt idx="46">
                  <c:v>12.766327722944585</c:v>
                </c:pt>
                <c:pt idx="47">
                  <c:v>12.91549610919126</c:v>
                </c:pt>
                <c:pt idx="48">
                  <c:v>13.13924868856127</c:v>
                </c:pt>
                <c:pt idx="49">
                  <c:v>13.288417074807946</c:v>
                </c:pt>
                <c:pt idx="50">
                  <c:v>13.450016159908509</c:v>
                </c:pt>
                <c:pt idx="51">
                  <c:v>13.611615245009073</c:v>
                </c:pt>
                <c:pt idx="52">
                  <c:v>13.822937125525197</c:v>
                </c:pt>
                <c:pt idx="53">
                  <c:v>13.984536210625761</c:v>
                </c:pt>
                <c:pt idx="54">
                  <c:v>14.133704596872434</c:v>
                </c:pt>
                <c:pt idx="55">
                  <c:v>14.30773438082689</c:v>
                </c:pt>
                <c:pt idx="56">
                  <c:v>14.456902767073565</c:v>
                </c:pt>
                <c:pt idx="57">
                  <c:v>14.606071153320238</c:v>
                </c:pt>
                <c:pt idx="58">
                  <c:v>14.717947443005247</c:v>
                </c:pt>
                <c:pt idx="59">
                  <c:v>14.879546528105811</c:v>
                </c:pt>
                <c:pt idx="60">
                  <c:v>15.066007010914154</c:v>
                </c:pt>
                <c:pt idx="61">
                  <c:v>15.240036794868605</c:v>
                </c:pt>
                <c:pt idx="62">
                  <c:v>15.327051686845833</c:v>
                </c:pt>
                <c:pt idx="63">
                  <c:v>15.513512169654176</c:v>
                </c:pt>
                <c:pt idx="64">
                  <c:v>15.625388459339185</c:v>
                </c:pt>
                <c:pt idx="65">
                  <c:v>15.799418243293637</c:v>
                </c:pt>
                <c:pt idx="66">
                  <c:v>15.948586629540312</c:v>
                </c:pt>
                <c:pt idx="67">
                  <c:v>16.085324316933097</c:v>
                </c:pt>
                <c:pt idx="68">
                  <c:v>16.234492703179772</c:v>
                </c:pt>
                <c:pt idx="69">
                  <c:v>16.358799691718666</c:v>
                </c:pt>
                <c:pt idx="70">
                  <c:v>16.48310668025756</c:v>
                </c:pt>
                <c:pt idx="71">
                  <c:v>16.681997861919797</c:v>
                </c:pt>
                <c:pt idx="72">
                  <c:v>16.7938741516048</c:v>
                </c:pt>
                <c:pt idx="73">
                  <c:v>16.905750441289808</c:v>
                </c:pt>
                <c:pt idx="74">
                  <c:v>17.042488128682592</c:v>
                </c:pt>
                <c:pt idx="75">
                  <c:v>17.179225816075377</c:v>
                </c:pt>
                <c:pt idx="76">
                  <c:v>17.303532804614274</c:v>
                </c:pt>
                <c:pt idx="77">
                  <c:v>17.440270492007063</c:v>
                </c:pt>
                <c:pt idx="78">
                  <c:v>17.577008179399844</c:v>
                </c:pt>
                <c:pt idx="79">
                  <c:v>17.726176565646519</c:v>
                </c:pt>
                <c:pt idx="80">
                  <c:v>17.850483554185416</c:v>
                </c:pt>
                <c:pt idx="81">
                  <c:v>17.987221241578201</c:v>
                </c:pt>
                <c:pt idx="82">
                  <c:v>18.111528230117095</c:v>
                </c:pt>
                <c:pt idx="83">
                  <c:v>18.235835218655989</c:v>
                </c:pt>
                <c:pt idx="84">
                  <c:v>18.372572906048777</c:v>
                </c:pt>
                <c:pt idx="85">
                  <c:v>18.496879894587675</c:v>
                </c:pt>
                <c:pt idx="86">
                  <c:v>18.608756184272675</c:v>
                </c:pt>
                <c:pt idx="87">
                  <c:v>18.820078064788802</c:v>
                </c:pt>
                <c:pt idx="88">
                  <c:v>18.882231559058248</c:v>
                </c:pt>
                <c:pt idx="89">
                  <c:v>19.006538547597145</c:v>
                </c:pt>
                <c:pt idx="90">
                  <c:v>19.14327623498993</c:v>
                </c:pt>
                <c:pt idx="91">
                  <c:v>19.255152524674937</c:v>
                </c:pt>
                <c:pt idx="92">
                  <c:v>19.354598115506054</c:v>
                </c:pt>
                <c:pt idx="93">
                  <c:v>19.491335802898842</c:v>
                </c:pt>
                <c:pt idx="94">
                  <c:v>19.615642791437736</c:v>
                </c:pt>
                <c:pt idx="95">
                  <c:v>19.72751908112274</c:v>
                </c:pt>
                <c:pt idx="96">
                  <c:v>19.851826069661634</c:v>
                </c:pt>
                <c:pt idx="97">
                  <c:v>19.988563757054422</c:v>
                </c:pt>
                <c:pt idx="98">
                  <c:v>20.100440046739426</c:v>
                </c:pt>
                <c:pt idx="99">
                  <c:v>20.22474703527832</c:v>
                </c:pt>
                <c:pt idx="100">
                  <c:v>20.349054023817217</c:v>
                </c:pt>
                <c:pt idx="101">
                  <c:v>20.485791711210005</c:v>
                </c:pt>
                <c:pt idx="102">
                  <c:v>20.572806603187228</c:v>
                </c:pt>
                <c:pt idx="103">
                  <c:v>20.684682892872235</c:v>
                </c:pt>
                <c:pt idx="104">
                  <c:v>20.796559182557246</c:v>
                </c:pt>
                <c:pt idx="105">
                  <c:v>20.92086617109614</c:v>
                </c:pt>
                <c:pt idx="106">
                  <c:v>21.032742460781144</c:v>
                </c:pt>
                <c:pt idx="107">
                  <c:v>21.219202943589487</c:v>
                </c:pt>
                <c:pt idx="108">
                  <c:v>21.268925739005045</c:v>
                </c:pt>
                <c:pt idx="109">
                  <c:v>21.380802028690052</c:v>
                </c:pt>
                <c:pt idx="110">
                  <c:v>21.492678318375059</c:v>
                </c:pt>
                <c:pt idx="111">
                  <c:v>21.604554608060063</c:v>
                </c:pt>
                <c:pt idx="112">
                  <c:v>21.716430897745067</c:v>
                </c:pt>
                <c:pt idx="113">
                  <c:v>21.828307187430077</c:v>
                </c:pt>
                <c:pt idx="114">
                  <c:v>21.940183477115085</c:v>
                </c:pt>
                <c:pt idx="115">
                  <c:v>22.039629067946201</c:v>
                </c:pt>
                <c:pt idx="116">
                  <c:v>22.151505357631205</c:v>
                </c:pt>
                <c:pt idx="117">
                  <c:v>22.263381647316212</c:v>
                </c:pt>
                <c:pt idx="118">
                  <c:v>22.362827238147329</c:v>
                </c:pt>
                <c:pt idx="119">
                  <c:v>22.499564925540113</c:v>
                </c:pt>
                <c:pt idx="120">
                  <c:v>22.59901051637123</c:v>
                </c:pt>
                <c:pt idx="121">
                  <c:v>22.710886806056234</c:v>
                </c:pt>
                <c:pt idx="122">
                  <c:v>22.822763095741241</c:v>
                </c:pt>
                <c:pt idx="123">
                  <c:v>22.922208686572361</c:v>
                </c:pt>
                <c:pt idx="124">
                  <c:v>23.021654277403471</c:v>
                </c:pt>
                <c:pt idx="125">
                  <c:v>23.133530567088481</c:v>
                </c:pt>
                <c:pt idx="126">
                  <c:v>23.220545459065708</c:v>
                </c:pt>
                <c:pt idx="127">
                  <c:v>23.332421748750711</c:v>
                </c:pt>
                <c:pt idx="128">
                  <c:v>23.444298038435718</c:v>
                </c:pt>
                <c:pt idx="129">
                  <c:v>23.543743629266835</c:v>
                </c:pt>
                <c:pt idx="130">
                  <c:v>23.643189220097952</c:v>
                </c:pt>
                <c:pt idx="131">
                  <c:v>23.755065509782959</c:v>
                </c:pt>
                <c:pt idx="132">
                  <c:v>23.854511100614076</c:v>
                </c:pt>
                <c:pt idx="133">
                  <c:v>23.978818089152973</c:v>
                </c:pt>
                <c:pt idx="134">
                  <c:v>24.090694378837981</c:v>
                </c:pt>
                <c:pt idx="135">
                  <c:v>24.165278571961316</c:v>
                </c:pt>
                <c:pt idx="136">
                  <c:v>24.28958556050021</c:v>
                </c:pt>
                <c:pt idx="137">
                  <c:v>24.389031151331324</c:v>
                </c:pt>
                <c:pt idx="138">
                  <c:v>24.476046043308557</c:v>
                </c:pt>
                <c:pt idx="139">
                  <c:v>24.575491634139667</c:v>
                </c:pt>
                <c:pt idx="140">
                  <c:v>24.687367923824677</c:v>
                </c:pt>
                <c:pt idx="141">
                  <c:v>24.78681351465579</c:v>
                </c:pt>
                <c:pt idx="142">
                  <c:v>24.87382840663302</c:v>
                </c:pt>
                <c:pt idx="143">
                  <c:v>24.985704696318027</c:v>
                </c:pt>
                <c:pt idx="144">
                  <c:v>25.07271958829525</c:v>
                </c:pt>
                <c:pt idx="145">
                  <c:v>25.184595877980261</c:v>
                </c:pt>
                <c:pt idx="146">
                  <c:v>25.284041468811374</c:v>
                </c:pt>
                <c:pt idx="147">
                  <c:v>25.383487059642491</c:v>
                </c:pt>
                <c:pt idx="148">
                  <c:v>25.482932650473611</c:v>
                </c:pt>
                <c:pt idx="149">
                  <c:v>25.582378241304728</c:v>
                </c:pt>
                <c:pt idx="150">
                  <c:v>25.706685229843622</c:v>
                </c:pt>
                <c:pt idx="151">
                  <c:v>25.781269422966957</c:v>
                </c:pt>
                <c:pt idx="152">
                  <c:v>25.880715013798074</c:v>
                </c:pt>
                <c:pt idx="153">
                  <c:v>25.980160604629194</c:v>
                </c:pt>
                <c:pt idx="154">
                  <c:v>26.067175496606414</c:v>
                </c:pt>
                <c:pt idx="155">
                  <c:v>26.166621087437537</c:v>
                </c:pt>
                <c:pt idx="156">
                  <c:v>26.278497377122541</c:v>
                </c:pt>
                <c:pt idx="157">
                  <c:v>26.35308157024588</c:v>
                </c:pt>
                <c:pt idx="158">
                  <c:v>26.452527161076993</c:v>
                </c:pt>
                <c:pt idx="159">
                  <c:v>26.55197275190811</c:v>
                </c:pt>
                <c:pt idx="160">
                  <c:v>26.626556945031449</c:v>
                </c:pt>
                <c:pt idx="161">
                  <c:v>26.738433234716453</c:v>
                </c:pt>
                <c:pt idx="162">
                  <c:v>26.825448126693686</c:v>
                </c:pt>
                <c:pt idx="163">
                  <c:v>26.900032319817019</c:v>
                </c:pt>
                <c:pt idx="164">
                  <c:v>27.024339308355916</c:v>
                </c:pt>
                <c:pt idx="165">
                  <c:v>27.123784899187029</c:v>
                </c:pt>
                <c:pt idx="166">
                  <c:v>27.210799791164259</c:v>
                </c:pt>
                <c:pt idx="167">
                  <c:v>27.310245381995372</c:v>
                </c:pt>
                <c:pt idx="168">
                  <c:v>27.397260273972602</c:v>
                </c:pt>
                <c:pt idx="169">
                  <c:v>27.484275165949828</c:v>
                </c:pt>
                <c:pt idx="170">
                  <c:v>27.583720756780945</c:v>
                </c:pt>
                <c:pt idx="171">
                  <c:v>27.683166347612058</c:v>
                </c:pt>
                <c:pt idx="172">
                  <c:v>27.757750540735397</c:v>
                </c:pt>
                <c:pt idx="173">
                  <c:v>27.857196131566514</c:v>
                </c:pt>
                <c:pt idx="174">
                  <c:v>27.956641722397634</c:v>
                </c:pt>
                <c:pt idx="175">
                  <c:v>28.01879521666708</c:v>
                </c:pt>
                <c:pt idx="176">
                  <c:v>28.118240807498196</c:v>
                </c:pt>
                <c:pt idx="177">
                  <c:v>28.217686398329313</c:v>
                </c:pt>
                <c:pt idx="178">
                  <c:v>28.304701290306539</c:v>
                </c:pt>
                <c:pt idx="179">
                  <c:v>28.391716182283766</c:v>
                </c:pt>
                <c:pt idx="180">
                  <c:v>28.491161773114882</c:v>
                </c:pt>
                <c:pt idx="181">
                  <c:v>28.578176665092109</c:v>
                </c:pt>
                <c:pt idx="182">
                  <c:v>28.652760858215448</c:v>
                </c:pt>
                <c:pt idx="183">
                  <c:v>28.752206449046565</c:v>
                </c:pt>
                <c:pt idx="184">
                  <c:v>28.839221341023791</c:v>
                </c:pt>
                <c:pt idx="185">
                  <c:v>28.938666931854911</c:v>
                </c:pt>
                <c:pt idx="186">
                  <c:v>29.038112522686021</c:v>
                </c:pt>
                <c:pt idx="187">
                  <c:v>29.125127414663254</c:v>
                </c:pt>
                <c:pt idx="188">
                  <c:v>29.212142306640477</c:v>
                </c:pt>
                <c:pt idx="189">
                  <c:v>29.299157198617703</c:v>
                </c:pt>
                <c:pt idx="190">
                  <c:v>29.386172090594933</c:v>
                </c:pt>
                <c:pt idx="191">
                  <c:v>29.473186982572159</c:v>
                </c:pt>
                <c:pt idx="192">
                  <c:v>29.560201874549385</c:v>
                </c:pt>
                <c:pt idx="193">
                  <c:v>29.647216766526611</c:v>
                </c:pt>
                <c:pt idx="194">
                  <c:v>29.721800959649951</c:v>
                </c:pt>
                <c:pt idx="195">
                  <c:v>29.821246550481067</c:v>
                </c:pt>
                <c:pt idx="196">
                  <c:v>29.908261442458294</c:v>
                </c:pt>
                <c:pt idx="197">
                  <c:v>29.982845635581629</c:v>
                </c:pt>
                <c:pt idx="198">
                  <c:v>30.057429828704969</c:v>
                </c:pt>
                <c:pt idx="199">
                  <c:v>30.156875419536082</c:v>
                </c:pt>
                <c:pt idx="200">
                  <c:v>30.243890311513312</c:v>
                </c:pt>
                <c:pt idx="201">
                  <c:v>30.318474504636651</c:v>
                </c:pt>
                <c:pt idx="202">
                  <c:v>30.405489396613877</c:v>
                </c:pt>
                <c:pt idx="203">
                  <c:v>30.480073589737209</c:v>
                </c:pt>
                <c:pt idx="204">
                  <c:v>30.567088481714443</c:v>
                </c:pt>
                <c:pt idx="205">
                  <c:v>30.654103373691665</c:v>
                </c:pt>
                <c:pt idx="206">
                  <c:v>30.716256867961118</c:v>
                </c:pt>
                <c:pt idx="207">
                  <c:v>30.815702458792231</c:v>
                </c:pt>
                <c:pt idx="208">
                  <c:v>30.89028665191557</c:v>
                </c:pt>
                <c:pt idx="209">
                  <c:v>30.977301543892793</c:v>
                </c:pt>
                <c:pt idx="210">
                  <c:v>31.051885737016132</c:v>
                </c:pt>
                <c:pt idx="211">
                  <c:v>31.114039231285584</c:v>
                </c:pt>
                <c:pt idx="212">
                  <c:v>31.225915520970588</c:v>
                </c:pt>
                <c:pt idx="213">
                  <c:v>31.362653208363373</c:v>
                </c:pt>
                <c:pt idx="214">
                  <c:v>31.437237401486712</c:v>
                </c:pt>
                <c:pt idx="215">
                  <c:v>31.524252293463938</c:v>
                </c:pt>
                <c:pt idx="216">
                  <c:v>31.586405787733383</c:v>
                </c:pt>
                <c:pt idx="217">
                  <c:v>31.6858513785645</c:v>
                </c:pt>
                <c:pt idx="218">
                  <c:v>31.772866270541726</c:v>
                </c:pt>
                <c:pt idx="219">
                  <c:v>31.847450463665066</c:v>
                </c:pt>
                <c:pt idx="220">
                  <c:v>31.897173259080624</c:v>
                </c:pt>
                <c:pt idx="221">
                  <c:v>31.98418815105785</c:v>
                </c:pt>
                <c:pt idx="222">
                  <c:v>32.021480247619522</c:v>
                </c:pt>
                <c:pt idx="223">
                  <c:v>32.108495139596748</c:v>
                </c:pt>
                <c:pt idx="224">
                  <c:v>32.170648633866193</c:v>
                </c:pt>
                <c:pt idx="225">
                  <c:v>32.220371429281755</c:v>
                </c:pt>
                <c:pt idx="226">
                  <c:v>32.2825249235512</c:v>
                </c:pt>
                <c:pt idx="227">
                  <c:v>32.332247718966762</c:v>
                </c:pt>
                <c:pt idx="228">
                  <c:v>32.369539815528427</c:v>
                </c:pt>
                <c:pt idx="229">
                  <c:v>32.406831912090098</c:v>
                </c:pt>
                <c:pt idx="230">
                  <c:v>32.481416105213434</c:v>
                </c:pt>
                <c:pt idx="231">
                  <c:v>32.518708201775105</c:v>
                </c:pt>
                <c:pt idx="232">
                  <c:v>32.518708201775105</c:v>
                </c:pt>
                <c:pt idx="233">
                  <c:v>32.605723093752331</c:v>
                </c:pt>
                <c:pt idx="234">
                  <c:v>32.630584491460105</c:v>
                </c:pt>
                <c:pt idx="235">
                  <c:v>32.643015190314003</c:v>
                </c:pt>
                <c:pt idx="236">
                  <c:v>32.692737985729558</c:v>
                </c:pt>
                <c:pt idx="237">
                  <c:v>32.730030082291229</c:v>
                </c:pt>
                <c:pt idx="238">
                  <c:v>32.730030082291229</c:v>
                </c:pt>
                <c:pt idx="239">
                  <c:v>32.792183576560674</c:v>
                </c:pt>
                <c:pt idx="240">
                  <c:v>32.792183576560674</c:v>
                </c:pt>
                <c:pt idx="241">
                  <c:v>32.829475673122346</c:v>
                </c:pt>
                <c:pt idx="242">
                  <c:v>32.86676776968401</c:v>
                </c:pt>
                <c:pt idx="243">
                  <c:v>32.879198468537901</c:v>
                </c:pt>
                <c:pt idx="244">
                  <c:v>32.904059866245674</c:v>
                </c:pt>
                <c:pt idx="245">
                  <c:v>32.928921263953455</c:v>
                </c:pt>
                <c:pt idx="246">
                  <c:v>32.928921263953455</c:v>
                </c:pt>
                <c:pt idx="247">
                  <c:v>32.953782661661243</c:v>
                </c:pt>
                <c:pt idx="248">
                  <c:v>32.991074758222908</c:v>
                </c:pt>
                <c:pt idx="249">
                  <c:v>33.015936155930689</c:v>
                </c:pt>
                <c:pt idx="250">
                  <c:v>33.028366854784572</c:v>
                </c:pt>
                <c:pt idx="251">
                  <c:v>33.028366854784572</c:v>
                </c:pt>
                <c:pt idx="252">
                  <c:v>33.053228252492353</c:v>
                </c:pt>
                <c:pt idx="253">
                  <c:v>33.065658951346244</c:v>
                </c:pt>
                <c:pt idx="254">
                  <c:v>33.065658951346244</c:v>
                </c:pt>
                <c:pt idx="255">
                  <c:v>33.065658951346244</c:v>
                </c:pt>
                <c:pt idx="256">
                  <c:v>33.102951047907915</c:v>
                </c:pt>
                <c:pt idx="257">
                  <c:v>33.115381746761798</c:v>
                </c:pt>
                <c:pt idx="258">
                  <c:v>33.115381746761798</c:v>
                </c:pt>
                <c:pt idx="259">
                  <c:v>33.115381746761798</c:v>
                </c:pt>
                <c:pt idx="260">
                  <c:v>33.15267384332347</c:v>
                </c:pt>
                <c:pt idx="261">
                  <c:v>33.16510454217736</c:v>
                </c:pt>
                <c:pt idx="262">
                  <c:v>33.16510454217736</c:v>
                </c:pt>
                <c:pt idx="263">
                  <c:v>33.16510454217736</c:v>
                </c:pt>
                <c:pt idx="264">
                  <c:v>33.16510454217736</c:v>
                </c:pt>
                <c:pt idx="265">
                  <c:v>33.16510454217736</c:v>
                </c:pt>
                <c:pt idx="266">
                  <c:v>33.16510454217736</c:v>
                </c:pt>
                <c:pt idx="267">
                  <c:v>33.16510454217736</c:v>
                </c:pt>
                <c:pt idx="268">
                  <c:v>33.16510454217736</c:v>
                </c:pt>
                <c:pt idx="269">
                  <c:v>33.16510454217736</c:v>
                </c:pt>
                <c:pt idx="270">
                  <c:v>33.16510454217736</c:v>
                </c:pt>
                <c:pt idx="271">
                  <c:v>33.16510454217736</c:v>
                </c:pt>
                <c:pt idx="272">
                  <c:v>33.16510454217736</c:v>
                </c:pt>
                <c:pt idx="273">
                  <c:v>33.16510454217736</c:v>
                </c:pt>
                <c:pt idx="274">
                  <c:v>33.16510454217736</c:v>
                </c:pt>
                <c:pt idx="275">
                  <c:v>33.16510454217736</c:v>
                </c:pt>
                <c:pt idx="276">
                  <c:v>33.16510454217736</c:v>
                </c:pt>
                <c:pt idx="277">
                  <c:v>33.16510454217736</c:v>
                </c:pt>
                <c:pt idx="278">
                  <c:v>33.16510454217736</c:v>
                </c:pt>
                <c:pt idx="279">
                  <c:v>33.16510454217736</c:v>
                </c:pt>
                <c:pt idx="280">
                  <c:v>33.16510454217736</c:v>
                </c:pt>
                <c:pt idx="281">
                  <c:v>33.16510454217736</c:v>
                </c:pt>
                <c:pt idx="282">
                  <c:v>33.16510454217736</c:v>
                </c:pt>
                <c:pt idx="283">
                  <c:v>33.16510454217736</c:v>
                </c:pt>
                <c:pt idx="284">
                  <c:v>33.16510454217736</c:v>
                </c:pt>
                <c:pt idx="285">
                  <c:v>33.16510454217736</c:v>
                </c:pt>
                <c:pt idx="286">
                  <c:v>33.16510454217736</c:v>
                </c:pt>
                <c:pt idx="287">
                  <c:v>33.16510454217736</c:v>
                </c:pt>
                <c:pt idx="288">
                  <c:v>33.16510454217736</c:v>
                </c:pt>
                <c:pt idx="289">
                  <c:v>33.16510454217736</c:v>
                </c:pt>
                <c:pt idx="290">
                  <c:v>33.16510454217736</c:v>
                </c:pt>
                <c:pt idx="291">
                  <c:v>33.16510454217736</c:v>
                </c:pt>
                <c:pt idx="292">
                  <c:v>33.16510454217736</c:v>
                </c:pt>
                <c:pt idx="293">
                  <c:v>33.16510454217736</c:v>
                </c:pt>
                <c:pt idx="294">
                  <c:v>33.16510454217736</c:v>
                </c:pt>
                <c:pt idx="295">
                  <c:v>33.16510454217736</c:v>
                </c:pt>
                <c:pt idx="296">
                  <c:v>33.16510454217736</c:v>
                </c:pt>
                <c:pt idx="297">
                  <c:v>33.16510454217736</c:v>
                </c:pt>
                <c:pt idx="298">
                  <c:v>33.16510454217736</c:v>
                </c:pt>
                <c:pt idx="299">
                  <c:v>33.16510454217736</c:v>
                </c:pt>
                <c:pt idx="300">
                  <c:v>33.16510454217736</c:v>
                </c:pt>
                <c:pt idx="301">
                  <c:v>33.16510454217736</c:v>
                </c:pt>
                <c:pt idx="302">
                  <c:v>33.16510454217736</c:v>
                </c:pt>
                <c:pt idx="303">
                  <c:v>33.16510454217736</c:v>
                </c:pt>
                <c:pt idx="304">
                  <c:v>33.16510454217736</c:v>
                </c:pt>
                <c:pt idx="305">
                  <c:v>33.16510454217736</c:v>
                </c:pt>
                <c:pt idx="306">
                  <c:v>33.16510454217736</c:v>
                </c:pt>
                <c:pt idx="307">
                  <c:v>33.16510454217736</c:v>
                </c:pt>
                <c:pt idx="308">
                  <c:v>33.16510454217736</c:v>
                </c:pt>
                <c:pt idx="309">
                  <c:v>33.16510454217736</c:v>
                </c:pt>
                <c:pt idx="310">
                  <c:v>33.16510454217736</c:v>
                </c:pt>
                <c:pt idx="311">
                  <c:v>33.16510454217736</c:v>
                </c:pt>
                <c:pt idx="312">
                  <c:v>33.16510454217736</c:v>
                </c:pt>
                <c:pt idx="313">
                  <c:v>33.16510454217736</c:v>
                </c:pt>
                <c:pt idx="314">
                  <c:v>33.16510454217736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38AE-254C-A1E0-C3AEA31F3C6C}"/>
            </c:ext>
          </c:extLst>
        </c:ser>
        <c:ser>
          <c:idx val="1"/>
          <c:order val="1"/>
          <c:tx>
            <c:v>E_01_korrigiert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'Input Messung'!$D$4:$D$318</c:f>
              <c:numCache>
                <c:formatCode>0.00</c:formatCode>
                <c:ptCount val="315"/>
                <c:pt idx="0">
                  <c:v>0</c:v>
                </c:pt>
                <c:pt idx="1">
                  <c:v>1.4142135623730951</c:v>
                </c:pt>
                <c:pt idx="2">
                  <c:v>2</c:v>
                </c:pt>
                <c:pt idx="3">
                  <c:v>2.4494897427831779</c:v>
                </c:pt>
                <c:pt idx="4">
                  <c:v>2.8284271247461903</c:v>
                </c:pt>
                <c:pt idx="5">
                  <c:v>3.1622776601683795</c:v>
                </c:pt>
                <c:pt idx="6">
                  <c:v>3.4641016151377544</c:v>
                </c:pt>
                <c:pt idx="7">
                  <c:v>3.7416573867739413</c:v>
                </c:pt>
                <c:pt idx="8">
                  <c:v>4</c:v>
                </c:pt>
                <c:pt idx="9">
                  <c:v>4.2426406871192848</c:v>
                </c:pt>
                <c:pt idx="10">
                  <c:v>4.4721359549995796</c:v>
                </c:pt>
                <c:pt idx="11">
                  <c:v>4.6904157598234297</c:v>
                </c:pt>
                <c:pt idx="12">
                  <c:v>4.8989794855663558</c:v>
                </c:pt>
                <c:pt idx="13">
                  <c:v>5.0990195135927845</c:v>
                </c:pt>
                <c:pt idx="14">
                  <c:v>5.2915026221291814</c:v>
                </c:pt>
                <c:pt idx="15">
                  <c:v>5.4772255750516612</c:v>
                </c:pt>
                <c:pt idx="16">
                  <c:v>5.6568542494923806</c:v>
                </c:pt>
                <c:pt idx="17">
                  <c:v>5.8309518948453007</c:v>
                </c:pt>
                <c:pt idx="18">
                  <c:v>6</c:v>
                </c:pt>
                <c:pt idx="19">
                  <c:v>6.164414002968976</c:v>
                </c:pt>
                <c:pt idx="20">
                  <c:v>6.324555320336759</c:v>
                </c:pt>
                <c:pt idx="21">
                  <c:v>6.4807406984078604</c:v>
                </c:pt>
                <c:pt idx="22">
                  <c:v>6.6332495807107996</c:v>
                </c:pt>
                <c:pt idx="23">
                  <c:v>6.7823299831252681</c:v>
                </c:pt>
                <c:pt idx="24">
                  <c:v>6.9282032302755088</c:v>
                </c:pt>
                <c:pt idx="25">
                  <c:v>7.0710678118654755</c:v>
                </c:pt>
                <c:pt idx="26">
                  <c:v>7.2111025509279782</c:v>
                </c:pt>
                <c:pt idx="27">
                  <c:v>7.3484692283495345</c:v>
                </c:pt>
                <c:pt idx="28">
                  <c:v>7.4833147735478827</c:v>
                </c:pt>
                <c:pt idx="29">
                  <c:v>7.6157731058639087</c:v>
                </c:pt>
                <c:pt idx="30">
                  <c:v>7.745966692414834</c:v>
                </c:pt>
                <c:pt idx="31">
                  <c:v>7.8740078740118111</c:v>
                </c:pt>
                <c:pt idx="32">
                  <c:v>8</c:v>
                </c:pt>
                <c:pt idx="33">
                  <c:v>8.1240384046359608</c:v>
                </c:pt>
                <c:pt idx="34">
                  <c:v>8.2462112512353212</c:v>
                </c:pt>
                <c:pt idx="35">
                  <c:v>8.3666002653407556</c:v>
                </c:pt>
                <c:pt idx="36">
                  <c:v>8.4852813742385695</c:v>
                </c:pt>
                <c:pt idx="37">
                  <c:v>8.6023252670426267</c:v>
                </c:pt>
                <c:pt idx="38">
                  <c:v>8.717797887081348</c:v>
                </c:pt>
                <c:pt idx="39">
                  <c:v>8.8317608663278477</c:v>
                </c:pt>
                <c:pt idx="40">
                  <c:v>8.9442719099991592</c:v>
                </c:pt>
                <c:pt idx="41">
                  <c:v>9.0553851381374173</c:v>
                </c:pt>
                <c:pt idx="42">
                  <c:v>9.1651513899116797</c:v>
                </c:pt>
                <c:pt idx="43">
                  <c:v>9.2736184954957039</c:v>
                </c:pt>
                <c:pt idx="44">
                  <c:v>9.3808315196468595</c:v>
                </c:pt>
                <c:pt idx="45">
                  <c:v>9.4868329805051381</c:v>
                </c:pt>
                <c:pt idx="46">
                  <c:v>9.5916630466254382</c:v>
                </c:pt>
                <c:pt idx="47">
                  <c:v>9.6953597148326587</c:v>
                </c:pt>
                <c:pt idx="48">
                  <c:v>9.7979589711327115</c:v>
                </c:pt>
                <c:pt idx="49">
                  <c:v>9.8994949366116654</c:v>
                </c:pt>
                <c:pt idx="50">
                  <c:v>10</c:v>
                </c:pt>
                <c:pt idx="51">
                  <c:v>10.099504938362077</c:v>
                </c:pt>
                <c:pt idx="52">
                  <c:v>10.198039027185569</c:v>
                </c:pt>
                <c:pt idx="53">
                  <c:v>10.295630140987001</c:v>
                </c:pt>
                <c:pt idx="54">
                  <c:v>10.392304845413264</c:v>
                </c:pt>
                <c:pt idx="55">
                  <c:v>10.488088481701515</c:v>
                </c:pt>
                <c:pt idx="56">
                  <c:v>10.583005244258363</c:v>
                </c:pt>
                <c:pt idx="57">
                  <c:v>10.677078252031311</c:v>
                </c:pt>
                <c:pt idx="58">
                  <c:v>10.770329614269007</c:v>
                </c:pt>
                <c:pt idx="59">
                  <c:v>10.862780491200215</c:v>
                </c:pt>
                <c:pt idx="60">
                  <c:v>10.954451150103322</c:v>
                </c:pt>
                <c:pt idx="61">
                  <c:v>11.045361017187261</c:v>
                </c:pt>
                <c:pt idx="62">
                  <c:v>11.135528725660043</c:v>
                </c:pt>
                <c:pt idx="63">
                  <c:v>11.224972160321824</c:v>
                </c:pt>
                <c:pt idx="64">
                  <c:v>11.313708498984761</c:v>
                </c:pt>
                <c:pt idx="65">
                  <c:v>11.401754250991379</c:v>
                </c:pt>
                <c:pt idx="66">
                  <c:v>11.489125293076057</c:v>
                </c:pt>
                <c:pt idx="67">
                  <c:v>11.575836902790225</c:v>
                </c:pt>
                <c:pt idx="68">
                  <c:v>11.661903789690601</c:v>
                </c:pt>
                <c:pt idx="69">
                  <c:v>11.74734012447073</c:v>
                </c:pt>
                <c:pt idx="70">
                  <c:v>11.832159566199232</c:v>
                </c:pt>
                <c:pt idx="71">
                  <c:v>11.916375287812984</c:v>
                </c:pt>
                <c:pt idx="72">
                  <c:v>12</c:v>
                </c:pt>
                <c:pt idx="73">
                  <c:v>12.083045973594572</c:v>
                </c:pt>
                <c:pt idx="74">
                  <c:v>12.165525060596439</c:v>
                </c:pt>
                <c:pt idx="75">
                  <c:v>12.24744871391589</c:v>
                </c:pt>
                <c:pt idx="76">
                  <c:v>12.328828005937952</c:v>
                </c:pt>
                <c:pt idx="77">
                  <c:v>12.409673645990857</c:v>
                </c:pt>
                <c:pt idx="78">
                  <c:v>12.489995996796797</c:v>
                </c:pt>
                <c:pt idx="79">
                  <c:v>12.569805089976535</c:v>
                </c:pt>
                <c:pt idx="80">
                  <c:v>12.649110640673518</c:v>
                </c:pt>
                <c:pt idx="81">
                  <c:v>12.727922061357855</c:v>
                </c:pt>
                <c:pt idx="82">
                  <c:v>12.806248474865697</c:v>
                </c:pt>
                <c:pt idx="83">
                  <c:v>12.884098726725126</c:v>
                </c:pt>
                <c:pt idx="84">
                  <c:v>12.961481396815721</c:v>
                </c:pt>
                <c:pt idx="85">
                  <c:v>13.038404810405298</c:v>
                </c:pt>
                <c:pt idx="86">
                  <c:v>13.114877048604001</c:v>
                </c:pt>
                <c:pt idx="87">
                  <c:v>13.19090595827292</c:v>
                </c:pt>
                <c:pt idx="88">
                  <c:v>13.266499161421599</c:v>
                </c:pt>
                <c:pt idx="89">
                  <c:v>13.341664064126334</c:v>
                </c:pt>
                <c:pt idx="90">
                  <c:v>13.416407864998739</c:v>
                </c:pt>
                <c:pt idx="91">
                  <c:v>13.490737563232042</c:v>
                </c:pt>
                <c:pt idx="92">
                  <c:v>13.564659966250536</c:v>
                </c:pt>
                <c:pt idx="93">
                  <c:v>13.638181696985855</c:v>
                </c:pt>
                <c:pt idx="94">
                  <c:v>13.711309200802088</c:v>
                </c:pt>
                <c:pt idx="95">
                  <c:v>13.784048752090222</c:v>
                </c:pt>
                <c:pt idx="96">
                  <c:v>13.856406460551018</c:v>
                </c:pt>
                <c:pt idx="97">
                  <c:v>13.928388277184119</c:v>
                </c:pt>
                <c:pt idx="98">
                  <c:v>14</c:v>
                </c:pt>
                <c:pt idx="99">
                  <c:v>14.071247279470288</c:v>
                </c:pt>
                <c:pt idx="100">
                  <c:v>14.142135623730951</c:v>
                </c:pt>
                <c:pt idx="101">
                  <c:v>14.212670403551895</c:v>
                </c:pt>
                <c:pt idx="102">
                  <c:v>14.282856857085701</c:v>
                </c:pt>
                <c:pt idx="103">
                  <c:v>14.352700094407323</c:v>
                </c:pt>
                <c:pt idx="104">
                  <c:v>14.422205101855956</c:v>
                </c:pt>
                <c:pt idx="105">
                  <c:v>14.491376746189438</c:v>
                </c:pt>
                <c:pt idx="106">
                  <c:v>14.560219778561036</c:v>
                </c:pt>
                <c:pt idx="107">
                  <c:v>14.628738838327793</c:v>
                </c:pt>
                <c:pt idx="108">
                  <c:v>14.696938456699069</c:v>
                </c:pt>
                <c:pt idx="109">
                  <c:v>14.7648230602334</c:v>
                </c:pt>
                <c:pt idx="110">
                  <c:v>14.832396974191326</c:v>
                </c:pt>
                <c:pt idx="111">
                  <c:v>14.89966442575134</c:v>
                </c:pt>
                <c:pt idx="112">
                  <c:v>14.966629547095765</c:v>
                </c:pt>
                <c:pt idx="113">
                  <c:v>15.033296378372908</c:v>
                </c:pt>
                <c:pt idx="114">
                  <c:v>15.0996688705415</c:v>
                </c:pt>
                <c:pt idx="115">
                  <c:v>15.165750888103101</c:v>
                </c:pt>
                <c:pt idx="116">
                  <c:v>15.231546211727817</c:v>
                </c:pt>
                <c:pt idx="117">
                  <c:v>15.297058540778355</c:v>
                </c:pt>
                <c:pt idx="118">
                  <c:v>15.362291495737216</c:v>
                </c:pt>
                <c:pt idx="119">
                  <c:v>15.427248620541512</c:v>
                </c:pt>
                <c:pt idx="120">
                  <c:v>15.491933384829668</c:v>
                </c:pt>
                <c:pt idx="121">
                  <c:v>15.556349186104045</c:v>
                </c:pt>
                <c:pt idx="122">
                  <c:v>15.620499351813308</c:v>
                </c:pt>
                <c:pt idx="123">
                  <c:v>15.684387141358123</c:v>
                </c:pt>
                <c:pt idx="124">
                  <c:v>15.748015748023622</c:v>
                </c:pt>
                <c:pt idx="125">
                  <c:v>15.811388300841896</c:v>
                </c:pt>
                <c:pt idx="126">
                  <c:v>15.874507866387544</c:v>
                </c:pt>
                <c:pt idx="127">
                  <c:v>15.937377450509228</c:v>
                </c:pt>
                <c:pt idx="128">
                  <c:v>16</c:v>
                </c:pt>
                <c:pt idx="129">
                  <c:v>16.06237840420901</c:v>
                </c:pt>
                <c:pt idx="130">
                  <c:v>16.124515496597098</c:v>
                </c:pt>
                <c:pt idx="131">
                  <c:v>16.186414056238647</c:v>
                </c:pt>
                <c:pt idx="132">
                  <c:v>16.248076809271922</c:v>
                </c:pt>
                <c:pt idx="133">
                  <c:v>16.30950643030009</c:v>
                </c:pt>
                <c:pt idx="134">
                  <c:v>16.370705543744901</c:v>
                </c:pt>
                <c:pt idx="135">
                  <c:v>16.431676725154983</c:v>
                </c:pt>
                <c:pt idx="136">
                  <c:v>16.492422502470642</c:v>
                </c:pt>
                <c:pt idx="137">
                  <c:v>16.552945357246848</c:v>
                </c:pt>
                <c:pt idx="138">
                  <c:v>16.61324772583615</c:v>
                </c:pt>
                <c:pt idx="139">
                  <c:v>16.673332000533065</c:v>
                </c:pt>
                <c:pt idx="140">
                  <c:v>16.733200530681511</c:v>
                </c:pt>
                <c:pt idx="141">
                  <c:v>16.792855623746664</c:v>
                </c:pt>
                <c:pt idx="142">
                  <c:v>16.852299546352718</c:v>
                </c:pt>
                <c:pt idx="143">
                  <c:v>16.911534525287763</c:v>
                </c:pt>
                <c:pt idx="144">
                  <c:v>16.970562748477139</c:v>
                </c:pt>
                <c:pt idx="145">
                  <c:v>17.029386365926403</c:v>
                </c:pt>
                <c:pt idx="146">
                  <c:v>17.088007490635061</c:v>
                </c:pt>
                <c:pt idx="147">
                  <c:v>17.146428199482248</c:v>
                </c:pt>
                <c:pt idx="148">
                  <c:v>17.204650534085253</c:v>
                </c:pt>
                <c:pt idx="149">
                  <c:v>17.262676501632068</c:v>
                </c:pt>
                <c:pt idx="150">
                  <c:v>17.320508075688775</c:v>
                </c:pt>
                <c:pt idx="151">
                  <c:v>17.378147196982766</c:v>
                </c:pt>
                <c:pt idx="152">
                  <c:v>17.435595774162696</c:v>
                </c:pt>
                <c:pt idx="153">
                  <c:v>17.4928556845359</c:v>
                </c:pt>
                <c:pt idx="154">
                  <c:v>17.549928774784245</c:v>
                </c:pt>
                <c:pt idx="155">
                  <c:v>17.606816861659009</c:v>
                </c:pt>
                <c:pt idx="156">
                  <c:v>17.663521732655695</c:v>
                </c:pt>
                <c:pt idx="157">
                  <c:v>17.720045146669349</c:v>
                </c:pt>
                <c:pt idx="158">
                  <c:v>17.776388834631177</c:v>
                </c:pt>
                <c:pt idx="159">
                  <c:v>17.832554500127006</c:v>
                </c:pt>
                <c:pt idx="160">
                  <c:v>17.888543819998318</c:v>
                </c:pt>
                <c:pt idx="161">
                  <c:v>17.944358444926362</c:v>
                </c:pt>
                <c:pt idx="162">
                  <c:v>18</c:v>
                </c:pt>
                <c:pt idx="163">
                  <c:v>18.055470085267789</c:v>
                </c:pt>
                <c:pt idx="164">
                  <c:v>18.110770276274835</c:v>
                </c:pt>
                <c:pt idx="165">
                  <c:v>18.165902124584949</c:v>
                </c:pt>
                <c:pt idx="166">
                  <c:v>18.220867158288598</c:v>
                </c:pt>
                <c:pt idx="167">
                  <c:v>18.275666882497067</c:v>
                </c:pt>
                <c:pt idx="168">
                  <c:v>18.330302779823359</c:v>
                </c:pt>
                <c:pt idx="169">
                  <c:v>18.384776310850235</c:v>
                </c:pt>
                <c:pt idx="170">
                  <c:v>18.439088914585774</c:v>
                </c:pt>
                <c:pt idx="171">
                  <c:v>18.493242008906929</c:v>
                </c:pt>
                <c:pt idx="172">
                  <c:v>18.547236990991408</c:v>
                </c:pt>
                <c:pt idx="173">
                  <c:v>18.601075237738275</c:v>
                </c:pt>
                <c:pt idx="174">
                  <c:v>18.654758106177631</c:v>
                </c:pt>
                <c:pt idx="175">
                  <c:v>18.708286933869708</c:v>
                </c:pt>
                <c:pt idx="176">
                  <c:v>18.761663039293719</c:v>
                </c:pt>
                <c:pt idx="177">
                  <c:v>18.814887722226779</c:v>
                </c:pt>
                <c:pt idx="178">
                  <c:v>18.867962264113206</c:v>
                </c:pt>
                <c:pt idx="179">
                  <c:v>18.920887928424502</c:v>
                </c:pt>
                <c:pt idx="180">
                  <c:v>18.973665961010276</c:v>
                </c:pt>
                <c:pt idx="181">
                  <c:v>19.026297590440446</c:v>
                </c:pt>
                <c:pt idx="182">
                  <c:v>19.078784028338912</c:v>
                </c:pt>
                <c:pt idx="183">
                  <c:v>19.131126469708992</c:v>
                </c:pt>
                <c:pt idx="184">
                  <c:v>19.183326093250876</c:v>
                </c:pt>
                <c:pt idx="185">
                  <c:v>19.235384061671343</c:v>
                </c:pt>
                <c:pt idx="186">
                  <c:v>19.28730152198591</c:v>
                </c:pt>
                <c:pt idx="187">
                  <c:v>19.339079605813716</c:v>
                </c:pt>
                <c:pt idx="188">
                  <c:v>19.390719429665317</c:v>
                </c:pt>
                <c:pt idx="189">
                  <c:v>19.442222095223581</c:v>
                </c:pt>
                <c:pt idx="190">
                  <c:v>19.493588689617926</c:v>
                </c:pt>
                <c:pt idx="191">
                  <c:v>19.544820285692065</c:v>
                </c:pt>
                <c:pt idx="192">
                  <c:v>19.595917942265423</c:v>
                </c:pt>
                <c:pt idx="193">
                  <c:v>19.646882704388499</c:v>
                </c:pt>
                <c:pt idx="194">
                  <c:v>19.697715603592208</c:v>
                </c:pt>
                <c:pt idx="195">
                  <c:v>19.748417658131498</c:v>
                </c:pt>
                <c:pt idx="196">
                  <c:v>19.798989873223331</c:v>
                </c:pt>
                <c:pt idx="197">
                  <c:v>19.849433241279208</c:v>
                </c:pt>
                <c:pt idx="198">
                  <c:v>19.899748742132399</c:v>
                </c:pt>
                <c:pt idx="199">
                  <c:v>19.949937343260004</c:v>
                </c:pt>
                <c:pt idx="200">
                  <c:v>20</c:v>
                </c:pt>
                <c:pt idx="201">
                  <c:v>20.049937655763422</c:v>
                </c:pt>
                <c:pt idx="202">
                  <c:v>20.09975124224178</c:v>
                </c:pt>
                <c:pt idx="203">
                  <c:v>20.149441679609886</c:v>
                </c:pt>
                <c:pt idx="204">
                  <c:v>20.199009876724155</c:v>
                </c:pt>
                <c:pt idx="205">
                  <c:v>20.248456731316587</c:v>
                </c:pt>
                <c:pt idx="206">
                  <c:v>20.297783130184438</c:v>
                </c:pt>
                <c:pt idx="207">
                  <c:v>20.346989949375804</c:v>
                </c:pt>
                <c:pt idx="208">
                  <c:v>20.396078054371138</c:v>
                </c:pt>
                <c:pt idx="209">
                  <c:v>20.445048300260872</c:v>
                </c:pt>
                <c:pt idx="210">
                  <c:v>20.493901531919196</c:v>
                </c:pt>
                <c:pt idx="211">
                  <c:v>20.542638584174139</c:v>
                </c:pt>
                <c:pt idx="212">
                  <c:v>20.591260281974002</c:v>
                </c:pt>
                <c:pt idx="213">
                  <c:v>20.639767440550294</c:v>
                </c:pt>
                <c:pt idx="214">
                  <c:v>20.688160865577203</c:v>
                </c:pt>
                <c:pt idx="215">
                  <c:v>20.73644135332772</c:v>
                </c:pt>
                <c:pt idx="216">
                  <c:v>20.784609690826528</c:v>
                </c:pt>
                <c:pt idx="217">
                  <c:v>20.83266665599966</c:v>
                </c:pt>
                <c:pt idx="218">
                  <c:v>20.880613017821101</c:v>
                </c:pt>
                <c:pt idx="219">
                  <c:v>20.928449536456348</c:v>
                </c:pt>
                <c:pt idx="220">
                  <c:v>20.976176963403031</c:v>
                </c:pt>
                <c:pt idx="221">
                  <c:v>21.023796041628639</c:v>
                </c:pt>
                <c:pt idx="222">
                  <c:v>21.071307505705477</c:v>
                </c:pt>
                <c:pt idx="223">
                  <c:v>21.118712081942874</c:v>
                </c:pt>
                <c:pt idx="224">
                  <c:v>21.166010488516726</c:v>
                </c:pt>
                <c:pt idx="225">
                  <c:v>21.213203435596427</c:v>
                </c:pt>
                <c:pt idx="226">
                  <c:v>21.2602916254693</c:v>
                </c:pt>
                <c:pt idx="227">
                  <c:v>21.307275752662516</c:v>
                </c:pt>
                <c:pt idx="228">
                  <c:v>21.354156504062622</c:v>
                </c:pt>
                <c:pt idx="229">
                  <c:v>21.400934559032695</c:v>
                </c:pt>
                <c:pt idx="230">
                  <c:v>21.447610589527216</c:v>
                </c:pt>
                <c:pt idx="231">
                  <c:v>21.494185260204677</c:v>
                </c:pt>
                <c:pt idx="232">
                  <c:v>21.540659228538015</c:v>
                </c:pt>
                <c:pt idx="233">
                  <c:v>21.587033144922902</c:v>
                </c:pt>
                <c:pt idx="234">
                  <c:v>21.633307652783937</c:v>
                </c:pt>
                <c:pt idx="235">
                  <c:v>21.679483388678801</c:v>
                </c:pt>
                <c:pt idx="236">
                  <c:v>21.725560982400431</c:v>
                </c:pt>
                <c:pt idx="237">
                  <c:v>21.77154105707724</c:v>
                </c:pt>
                <c:pt idx="238">
                  <c:v>21.817424229271428</c:v>
                </c:pt>
                <c:pt idx="239">
                  <c:v>21.863211109075447</c:v>
                </c:pt>
                <c:pt idx="240">
                  <c:v>21.908902300206645</c:v>
                </c:pt>
                <c:pt idx="241">
                  <c:v>21.95449840010015</c:v>
                </c:pt>
                <c:pt idx="242">
                  <c:v>22</c:v>
                </c:pt>
                <c:pt idx="243">
                  <c:v>22.045407685048602</c:v>
                </c:pt>
                <c:pt idx="244">
                  <c:v>22.090722034374522</c:v>
                </c:pt>
                <c:pt idx="245">
                  <c:v>22.135943621178654</c:v>
                </c:pt>
                <c:pt idx="246">
                  <c:v>22.181073012818835</c:v>
                </c:pt>
                <c:pt idx="247">
                  <c:v>22.22611077089287</c:v>
                </c:pt>
                <c:pt idx="248">
                  <c:v>22.271057451320086</c:v>
                </c:pt>
                <c:pt idx="249">
                  <c:v>22.315913604421397</c:v>
                </c:pt>
                <c:pt idx="250">
                  <c:v>22.360679774997898</c:v>
                </c:pt>
                <c:pt idx="251">
                  <c:v>22.405356502408079</c:v>
                </c:pt>
                <c:pt idx="252">
                  <c:v>22.449944320643649</c:v>
                </c:pt>
                <c:pt idx="253">
                  <c:v>22.494443758403985</c:v>
                </c:pt>
                <c:pt idx="254">
                  <c:v>22.538855339169288</c:v>
                </c:pt>
                <c:pt idx="255">
                  <c:v>22.583179581272429</c:v>
                </c:pt>
                <c:pt idx="256">
                  <c:v>22.627416997969522</c:v>
                </c:pt>
                <c:pt idx="257">
                  <c:v>22.671568097509269</c:v>
                </c:pt>
                <c:pt idx="258">
                  <c:v>22.715633383201094</c:v>
                </c:pt>
                <c:pt idx="259">
                  <c:v>22.759613353482084</c:v>
                </c:pt>
                <c:pt idx="260">
                  <c:v>22.803508501982758</c:v>
                </c:pt>
                <c:pt idx="261">
                  <c:v>22.847319317591726</c:v>
                </c:pt>
                <c:pt idx="262">
                  <c:v>22.891046284519195</c:v>
                </c:pt>
                <c:pt idx="263">
                  <c:v>22.934689882359429</c:v>
                </c:pt>
                <c:pt idx="264">
                  <c:v>22.978250586152114</c:v>
                </c:pt>
                <c:pt idx="265">
                  <c:v>23.021728866442675</c:v>
                </c:pt>
                <c:pt idx="266">
                  <c:v>23.065125189341593</c:v>
                </c:pt>
                <c:pt idx="267">
                  <c:v>23.108440016582687</c:v>
                </c:pt>
                <c:pt idx="268">
                  <c:v>23.151673805580451</c:v>
                </c:pt>
                <c:pt idx="269">
                  <c:v>23.194827009486403</c:v>
                </c:pt>
                <c:pt idx="270">
                  <c:v>23.2379000772445</c:v>
                </c:pt>
                <c:pt idx="271">
                  <c:v>23.280893453645632</c:v>
                </c:pt>
                <c:pt idx="272">
                  <c:v>23.323807579381203</c:v>
                </c:pt>
                <c:pt idx="273">
                  <c:v>23.366642891095847</c:v>
                </c:pt>
                <c:pt idx="274">
                  <c:v>23.409399821439251</c:v>
                </c:pt>
                <c:pt idx="275">
                  <c:v>23.45207879911715</c:v>
                </c:pt>
                <c:pt idx="276">
                  <c:v>23.49468024894146</c:v>
                </c:pt>
                <c:pt idx="277">
                  <c:v>23.53720459187964</c:v>
                </c:pt>
                <c:pt idx="278">
                  <c:v>23.57965224510319</c:v>
                </c:pt>
                <c:pt idx="279">
                  <c:v>23.622023622035432</c:v>
                </c:pt>
                <c:pt idx="280">
                  <c:v>23.664319132398465</c:v>
                </c:pt>
                <c:pt idx="281">
                  <c:v>23.706539182259394</c:v>
                </c:pt>
                <c:pt idx="282">
                  <c:v>23.748684174075834</c:v>
                </c:pt>
                <c:pt idx="283">
                  <c:v>23.790754506740637</c:v>
                </c:pt>
                <c:pt idx="284">
                  <c:v>23.832750575625969</c:v>
                </c:pt>
                <c:pt idx="285">
                  <c:v>23.874672772626646</c:v>
                </c:pt>
                <c:pt idx="286">
                  <c:v>23.916521486202797</c:v>
                </c:pt>
                <c:pt idx="287">
                  <c:v>23.958297101421877</c:v>
                </c:pt>
                <c:pt idx="288">
                  <c:v>24</c:v>
                </c:pt>
                <c:pt idx="289">
                  <c:v>24.041630560342615</c:v>
                </c:pt>
                <c:pt idx="290">
                  <c:v>24.083189157584592</c:v>
                </c:pt>
                <c:pt idx="291">
                  <c:v>24.124676163629637</c:v>
                </c:pt>
                <c:pt idx="292">
                  <c:v>24.166091947189145</c:v>
                </c:pt>
                <c:pt idx="293">
                  <c:v>24.207436873820409</c:v>
                </c:pt>
                <c:pt idx="294">
                  <c:v>24.248711305964282</c:v>
                </c:pt>
                <c:pt idx="295">
                  <c:v>24.289915602982237</c:v>
                </c:pt>
                <c:pt idx="296">
                  <c:v>24.331050121192877</c:v>
                </c:pt>
                <c:pt idx="297">
                  <c:v>24.372115213907882</c:v>
                </c:pt>
                <c:pt idx="298">
                  <c:v>24.413111231467404</c:v>
                </c:pt>
                <c:pt idx="299">
                  <c:v>24.454038521274967</c:v>
                </c:pt>
                <c:pt idx="300">
                  <c:v>24.494897427831781</c:v>
                </c:pt>
                <c:pt idx="301">
                  <c:v>24.535688292770594</c:v>
                </c:pt>
                <c:pt idx="302">
                  <c:v>24.576411454889016</c:v>
                </c:pt>
                <c:pt idx="303">
                  <c:v>24.617067250182341</c:v>
                </c:pt>
                <c:pt idx="304">
                  <c:v>24.657656011875904</c:v>
                </c:pt>
                <c:pt idx="305">
                  <c:v>24.698178070456937</c:v>
                </c:pt>
                <c:pt idx="306">
                  <c:v>24.738633753705962</c:v>
                </c:pt>
                <c:pt idx="307">
                  <c:v>24.779023386727733</c:v>
                </c:pt>
                <c:pt idx="308">
                  <c:v>24.819347291981714</c:v>
                </c:pt>
                <c:pt idx="309">
                  <c:v>24.859605789312106</c:v>
                </c:pt>
                <c:pt idx="310">
                  <c:v>24.899799195977465</c:v>
                </c:pt>
                <c:pt idx="311">
                  <c:v>24.939927826679853</c:v>
                </c:pt>
                <c:pt idx="312">
                  <c:v>24.979991993593593</c:v>
                </c:pt>
                <c:pt idx="313">
                  <c:v>25.019992006393608</c:v>
                </c:pt>
                <c:pt idx="314">
                  <c:v>25.059928172283335</c:v>
                </c:pt>
              </c:numCache>
            </c:numRef>
          </c:xVal>
          <c:yVal>
            <c:numRef>
              <c:f>'Input Messung'!$G$4:$G$318</c:f>
              <c:numCache>
                <c:formatCode>0.00</c:formatCode>
                <c:ptCount val="315"/>
                <c:pt idx="0">
                  <c:v>0</c:v>
                </c:pt>
                <c:pt idx="1">
                  <c:v>0.20071012650202261</c:v>
                </c:pt>
                <c:pt idx="2">
                  <c:v>0.35124272137853951</c:v>
                </c:pt>
                <c:pt idx="3">
                  <c:v>0.80284050600809043</c:v>
                </c:pt>
                <c:pt idx="4">
                  <c:v>1.2920714393567707</c:v>
                </c:pt>
                <c:pt idx="5">
                  <c:v>1.6809473094544394</c:v>
                </c:pt>
                <c:pt idx="6">
                  <c:v>2.1701782428031193</c:v>
                </c:pt>
                <c:pt idx="7">
                  <c:v>2.6844979419645516</c:v>
                </c:pt>
                <c:pt idx="8">
                  <c:v>3.1611844924068557</c:v>
                </c:pt>
                <c:pt idx="9">
                  <c:v>3.6378710428491594</c:v>
                </c:pt>
                <c:pt idx="10">
                  <c:v>4.1396463591042156</c:v>
                </c:pt>
                <c:pt idx="11">
                  <c:v>4.5034334633891326</c:v>
                </c:pt>
                <c:pt idx="12">
                  <c:v>4.8421318018612949</c:v>
                </c:pt>
                <c:pt idx="13">
                  <c:v>5.268640820678093</c:v>
                </c:pt>
                <c:pt idx="14">
                  <c:v>5.544617244618375</c:v>
                </c:pt>
                <c:pt idx="15">
                  <c:v>5.9209487318096672</c:v>
                </c:pt>
                <c:pt idx="16">
                  <c:v>6.1843807728435713</c:v>
                </c:pt>
                <c:pt idx="17">
                  <c:v>6.4603571967838516</c:v>
                </c:pt>
                <c:pt idx="18">
                  <c:v>6.7990555352560156</c:v>
                </c:pt>
                <c:pt idx="19">
                  <c:v>7.0750319591962958</c:v>
                </c:pt>
                <c:pt idx="20">
                  <c:v>7.3259196173238239</c:v>
                </c:pt>
                <c:pt idx="21">
                  <c:v>7.6144404241704828</c:v>
                </c:pt>
                <c:pt idx="22">
                  <c:v>7.8653280822980109</c:v>
                </c:pt>
                <c:pt idx="23">
                  <c:v>8.1162157404255382</c:v>
                </c:pt>
                <c:pt idx="24">
                  <c:v>8.3796477814594432</c:v>
                </c:pt>
                <c:pt idx="25">
                  <c:v>8.6179910566805962</c:v>
                </c:pt>
                <c:pt idx="26">
                  <c:v>8.8688787148081225</c:v>
                </c:pt>
                <c:pt idx="27">
                  <c:v>9.0319556925910174</c:v>
                </c:pt>
                <c:pt idx="28">
                  <c:v>9.2953877336249207</c:v>
                </c:pt>
                <c:pt idx="29">
                  <c:v>9.5337310088460736</c:v>
                </c:pt>
                <c:pt idx="30">
                  <c:v>9.7720742840672266</c:v>
                </c:pt>
                <c:pt idx="31">
                  <c:v>10.010417559288376</c:v>
                </c:pt>
                <c:pt idx="32">
                  <c:v>10.160950154164896</c:v>
                </c:pt>
                <c:pt idx="33">
                  <c:v>10.424382195198799</c:v>
                </c:pt>
                <c:pt idx="34">
                  <c:v>10.562370407168938</c:v>
                </c:pt>
                <c:pt idx="35">
                  <c:v>10.83834683110922</c:v>
                </c:pt>
                <c:pt idx="36">
                  <c:v>10.988879425985736</c:v>
                </c:pt>
                <c:pt idx="37">
                  <c:v>11.227222701206889</c:v>
                </c:pt>
                <c:pt idx="38">
                  <c:v>11.390299678989782</c:v>
                </c:pt>
                <c:pt idx="39">
                  <c:v>11.64118733711731</c:v>
                </c:pt>
                <c:pt idx="40">
                  <c:v>11.779175549087451</c:v>
                </c:pt>
                <c:pt idx="41">
                  <c:v>11.954796909776721</c:v>
                </c:pt>
                <c:pt idx="42">
                  <c:v>12.130418270465992</c:v>
                </c:pt>
                <c:pt idx="43">
                  <c:v>12.393850311499895</c:v>
                </c:pt>
                <c:pt idx="44">
                  <c:v>12.544382906376415</c:v>
                </c:pt>
                <c:pt idx="45">
                  <c:v>12.707459884159308</c:v>
                </c:pt>
                <c:pt idx="46">
                  <c:v>12.883081244848578</c:v>
                </c:pt>
                <c:pt idx="47">
                  <c:v>13.033613839725094</c:v>
                </c:pt>
                <c:pt idx="48">
                  <c:v>13.259412732039868</c:v>
                </c:pt>
                <c:pt idx="49">
                  <c:v>13.409945326916386</c:v>
                </c:pt>
                <c:pt idx="50">
                  <c:v>13.573022304699277</c:v>
                </c:pt>
                <c:pt idx="51">
                  <c:v>13.73609928248217</c:v>
                </c:pt>
                <c:pt idx="52">
                  <c:v>13.949353791890571</c:v>
                </c:pt>
                <c:pt idx="53">
                  <c:v>14.112430769673464</c:v>
                </c:pt>
                <c:pt idx="54">
                  <c:v>14.262963364549979</c:v>
                </c:pt>
                <c:pt idx="55">
                  <c:v>14.438584725239251</c:v>
                </c:pt>
                <c:pt idx="56">
                  <c:v>14.589117320115768</c:v>
                </c:pt>
                <c:pt idx="57">
                  <c:v>14.739649914992285</c:v>
                </c:pt>
                <c:pt idx="58">
                  <c:v>14.852549361149675</c:v>
                </c:pt>
                <c:pt idx="59">
                  <c:v>15.015626338932567</c:v>
                </c:pt>
                <c:pt idx="60">
                  <c:v>15.203792082528214</c:v>
                </c:pt>
                <c:pt idx="61">
                  <c:v>15.37941344321748</c:v>
                </c:pt>
                <c:pt idx="62">
                  <c:v>15.467224123562115</c:v>
                </c:pt>
                <c:pt idx="63">
                  <c:v>15.65538986715776</c:v>
                </c:pt>
                <c:pt idx="64">
                  <c:v>15.768289313315151</c:v>
                </c:pt>
                <c:pt idx="65">
                  <c:v>15.943910674004419</c:v>
                </c:pt>
                <c:pt idx="66">
                  <c:v>16.094443268880937</c:v>
                </c:pt>
                <c:pt idx="67">
                  <c:v>16.232431480851076</c:v>
                </c:pt>
                <c:pt idx="68">
                  <c:v>16.382964075727596</c:v>
                </c:pt>
                <c:pt idx="69">
                  <c:v>16.508407904791358</c:v>
                </c:pt>
                <c:pt idx="70">
                  <c:v>16.633851733855121</c:v>
                </c:pt>
                <c:pt idx="71">
                  <c:v>16.834561860357145</c:v>
                </c:pt>
                <c:pt idx="72">
                  <c:v>16.94746130651453</c:v>
                </c:pt>
                <c:pt idx="73">
                  <c:v>17.060360752671919</c:v>
                </c:pt>
                <c:pt idx="74">
                  <c:v>17.198348964642062</c:v>
                </c:pt>
                <c:pt idx="75">
                  <c:v>17.336337176612201</c:v>
                </c:pt>
                <c:pt idx="76">
                  <c:v>17.461781005675967</c:v>
                </c:pt>
                <c:pt idx="77">
                  <c:v>17.599769217646109</c:v>
                </c:pt>
                <c:pt idx="78">
                  <c:v>17.737757429616245</c:v>
                </c:pt>
                <c:pt idx="79">
                  <c:v>17.888290024492765</c:v>
                </c:pt>
                <c:pt idx="80">
                  <c:v>18.013733853556531</c:v>
                </c:pt>
                <c:pt idx="81">
                  <c:v>18.15172206552667</c:v>
                </c:pt>
                <c:pt idx="82">
                  <c:v>18.277165894590432</c:v>
                </c:pt>
                <c:pt idx="83">
                  <c:v>18.402609723654194</c:v>
                </c:pt>
                <c:pt idx="84">
                  <c:v>18.540597935624337</c:v>
                </c:pt>
                <c:pt idx="85">
                  <c:v>18.666041764688103</c:v>
                </c:pt>
                <c:pt idx="86">
                  <c:v>18.778941210845485</c:v>
                </c:pt>
                <c:pt idx="87">
                  <c:v>18.992195720253889</c:v>
                </c:pt>
                <c:pt idx="88">
                  <c:v>19.05491763478577</c:v>
                </c:pt>
                <c:pt idx="89">
                  <c:v>19.180361463849536</c:v>
                </c:pt>
                <c:pt idx="90">
                  <c:v>19.318349675819675</c:v>
                </c:pt>
                <c:pt idx="91">
                  <c:v>19.431249121977064</c:v>
                </c:pt>
                <c:pt idx="92">
                  <c:v>19.531604185228076</c:v>
                </c:pt>
                <c:pt idx="93">
                  <c:v>19.669592397198219</c:v>
                </c:pt>
                <c:pt idx="94">
                  <c:v>19.795036226261981</c:v>
                </c:pt>
                <c:pt idx="95">
                  <c:v>19.907935672419367</c:v>
                </c:pt>
                <c:pt idx="96">
                  <c:v>20.033379501483129</c:v>
                </c:pt>
                <c:pt idx="97">
                  <c:v>20.171367713453272</c:v>
                </c:pt>
                <c:pt idx="98">
                  <c:v>20.284267159610657</c:v>
                </c:pt>
                <c:pt idx="99">
                  <c:v>20.409710988674419</c:v>
                </c:pt>
                <c:pt idx="100">
                  <c:v>20.535154817738185</c:v>
                </c:pt>
                <c:pt idx="101">
                  <c:v>20.673143029708331</c:v>
                </c:pt>
                <c:pt idx="102">
                  <c:v>20.760953710052959</c:v>
                </c:pt>
                <c:pt idx="103">
                  <c:v>20.873853156210348</c:v>
                </c:pt>
                <c:pt idx="104">
                  <c:v>20.986752602367741</c:v>
                </c:pt>
                <c:pt idx="105">
                  <c:v>21.112196431431503</c:v>
                </c:pt>
                <c:pt idx="106">
                  <c:v>21.225095877588888</c:v>
                </c:pt>
                <c:pt idx="107">
                  <c:v>21.413261621184535</c:v>
                </c:pt>
                <c:pt idx="108">
                  <c:v>21.463439152810039</c:v>
                </c:pt>
                <c:pt idx="109">
                  <c:v>21.576338598967428</c:v>
                </c:pt>
                <c:pt idx="110">
                  <c:v>21.689238045124817</c:v>
                </c:pt>
                <c:pt idx="111">
                  <c:v>21.802137491282203</c:v>
                </c:pt>
                <c:pt idx="112">
                  <c:v>21.915036937439588</c:v>
                </c:pt>
                <c:pt idx="113">
                  <c:v>22.02793638359698</c:v>
                </c:pt>
                <c:pt idx="114">
                  <c:v>22.140835829754369</c:v>
                </c:pt>
                <c:pt idx="115">
                  <c:v>22.241190893005381</c:v>
                </c:pt>
                <c:pt idx="116">
                  <c:v>22.354090339162767</c:v>
                </c:pt>
                <c:pt idx="117">
                  <c:v>22.466989785320155</c:v>
                </c:pt>
                <c:pt idx="118">
                  <c:v>22.567344848571167</c:v>
                </c:pt>
                <c:pt idx="119">
                  <c:v>22.705333060541307</c:v>
                </c:pt>
                <c:pt idx="120">
                  <c:v>22.805688123792319</c:v>
                </c:pt>
                <c:pt idx="121">
                  <c:v>22.918587569949704</c:v>
                </c:pt>
                <c:pt idx="122">
                  <c:v>23.031487016107093</c:v>
                </c:pt>
                <c:pt idx="123">
                  <c:v>23.131842079358108</c:v>
                </c:pt>
                <c:pt idx="124">
                  <c:v>23.232197142609113</c:v>
                </c:pt>
                <c:pt idx="125">
                  <c:v>23.345096588766506</c:v>
                </c:pt>
                <c:pt idx="126">
                  <c:v>23.432907269111137</c:v>
                </c:pt>
                <c:pt idx="127">
                  <c:v>23.545806715268522</c:v>
                </c:pt>
                <c:pt idx="128">
                  <c:v>23.658706161425911</c:v>
                </c:pt>
                <c:pt idx="129">
                  <c:v>23.759061224676923</c:v>
                </c:pt>
                <c:pt idx="130">
                  <c:v>23.859416287927935</c:v>
                </c:pt>
                <c:pt idx="131">
                  <c:v>23.972315734085324</c:v>
                </c:pt>
                <c:pt idx="132">
                  <c:v>24.072670797336336</c:v>
                </c:pt>
                <c:pt idx="133">
                  <c:v>24.198114626400102</c:v>
                </c:pt>
                <c:pt idx="134">
                  <c:v>24.311014072557491</c:v>
                </c:pt>
                <c:pt idx="135">
                  <c:v>24.386280369995749</c:v>
                </c:pt>
                <c:pt idx="136">
                  <c:v>24.511724199059511</c:v>
                </c:pt>
                <c:pt idx="137">
                  <c:v>24.61207926231052</c:v>
                </c:pt>
                <c:pt idx="138">
                  <c:v>24.699889942655158</c:v>
                </c:pt>
                <c:pt idx="139">
                  <c:v>24.800245005906163</c:v>
                </c:pt>
                <c:pt idx="140">
                  <c:v>24.913144452063555</c:v>
                </c:pt>
                <c:pt idx="141">
                  <c:v>25.013499515314564</c:v>
                </c:pt>
                <c:pt idx="142">
                  <c:v>25.101310195659202</c:v>
                </c:pt>
                <c:pt idx="143">
                  <c:v>25.214209641816591</c:v>
                </c:pt>
                <c:pt idx="144">
                  <c:v>25.302020322161223</c:v>
                </c:pt>
                <c:pt idx="145">
                  <c:v>25.414919768318615</c:v>
                </c:pt>
                <c:pt idx="146">
                  <c:v>25.51527483156962</c:v>
                </c:pt>
                <c:pt idx="147">
                  <c:v>25.615629894820632</c:v>
                </c:pt>
                <c:pt idx="148">
                  <c:v>25.715984958071648</c:v>
                </c:pt>
                <c:pt idx="149">
                  <c:v>25.816340021322659</c:v>
                </c:pt>
                <c:pt idx="150">
                  <c:v>25.941783850386422</c:v>
                </c:pt>
                <c:pt idx="151">
                  <c:v>26.01705014782468</c:v>
                </c:pt>
                <c:pt idx="152">
                  <c:v>26.117405211075692</c:v>
                </c:pt>
                <c:pt idx="153">
                  <c:v>26.217760274326704</c:v>
                </c:pt>
                <c:pt idx="154">
                  <c:v>26.305570954671332</c:v>
                </c:pt>
                <c:pt idx="155">
                  <c:v>26.405926017922351</c:v>
                </c:pt>
                <c:pt idx="156">
                  <c:v>26.518825464079736</c:v>
                </c:pt>
                <c:pt idx="157">
                  <c:v>26.594091761517998</c:v>
                </c:pt>
                <c:pt idx="158">
                  <c:v>26.694446824769006</c:v>
                </c:pt>
                <c:pt idx="159">
                  <c:v>26.794801888020015</c:v>
                </c:pt>
                <c:pt idx="160">
                  <c:v>26.870068185458276</c:v>
                </c:pt>
                <c:pt idx="161">
                  <c:v>26.982967631615661</c:v>
                </c:pt>
                <c:pt idx="162">
                  <c:v>27.070778311960304</c:v>
                </c:pt>
                <c:pt idx="163">
                  <c:v>27.146044609398555</c:v>
                </c:pt>
                <c:pt idx="164">
                  <c:v>27.271488438462324</c:v>
                </c:pt>
                <c:pt idx="165">
                  <c:v>27.371843501713329</c:v>
                </c:pt>
                <c:pt idx="166">
                  <c:v>27.459654182057967</c:v>
                </c:pt>
                <c:pt idx="167">
                  <c:v>27.560009245308976</c:v>
                </c:pt>
                <c:pt idx="168">
                  <c:v>27.647819925653614</c:v>
                </c:pt>
                <c:pt idx="169">
                  <c:v>27.735630605998249</c:v>
                </c:pt>
                <c:pt idx="170">
                  <c:v>27.835985669249258</c:v>
                </c:pt>
                <c:pt idx="171">
                  <c:v>27.936340732500266</c:v>
                </c:pt>
                <c:pt idx="172">
                  <c:v>28.011607029938528</c:v>
                </c:pt>
                <c:pt idx="173">
                  <c:v>28.11196209318954</c:v>
                </c:pt>
                <c:pt idx="174">
                  <c:v>28.212317156440555</c:v>
                </c:pt>
                <c:pt idx="175">
                  <c:v>28.275039070972433</c:v>
                </c:pt>
                <c:pt idx="176">
                  <c:v>28.375394134223445</c:v>
                </c:pt>
                <c:pt idx="177">
                  <c:v>28.475749197474457</c:v>
                </c:pt>
                <c:pt idx="178">
                  <c:v>28.563559877819092</c:v>
                </c:pt>
                <c:pt idx="179">
                  <c:v>28.651370558163723</c:v>
                </c:pt>
                <c:pt idx="180">
                  <c:v>28.751725621414735</c:v>
                </c:pt>
                <c:pt idx="181">
                  <c:v>28.83953630175937</c:v>
                </c:pt>
                <c:pt idx="182">
                  <c:v>28.914802599197632</c:v>
                </c:pt>
                <c:pt idx="183">
                  <c:v>29.015157662448644</c:v>
                </c:pt>
                <c:pt idx="184">
                  <c:v>29.102968342793275</c:v>
                </c:pt>
                <c:pt idx="185">
                  <c:v>29.203323406044291</c:v>
                </c:pt>
                <c:pt idx="186">
                  <c:v>29.303678469295296</c:v>
                </c:pt>
                <c:pt idx="187">
                  <c:v>29.391489149639938</c:v>
                </c:pt>
                <c:pt idx="188">
                  <c:v>29.479299829984569</c:v>
                </c:pt>
                <c:pt idx="189">
                  <c:v>29.567110510329201</c:v>
                </c:pt>
                <c:pt idx="190">
                  <c:v>29.654921190673839</c:v>
                </c:pt>
                <c:pt idx="191">
                  <c:v>29.742731871018474</c:v>
                </c:pt>
                <c:pt idx="192">
                  <c:v>29.830542551363109</c:v>
                </c:pt>
                <c:pt idx="193">
                  <c:v>29.918353231707741</c:v>
                </c:pt>
                <c:pt idx="194">
                  <c:v>29.993619529146002</c:v>
                </c:pt>
                <c:pt idx="195">
                  <c:v>30.093974592397014</c:v>
                </c:pt>
                <c:pt idx="196">
                  <c:v>30.181785272741649</c:v>
                </c:pt>
                <c:pt idx="197">
                  <c:v>30.257051570179904</c:v>
                </c:pt>
                <c:pt idx="198">
                  <c:v>30.332317867618166</c:v>
                </c:pt>
                <c:pt idx="199">
                  <c:v>30.432672930869174</c:v>
                </c:pt>
                <c:pt idx="200">
                  <c:v>30.520483611213812</c:v>
                </c:pt>
                <c:pt idx="201">
                  <c:v>30.595749908652071</c:v>
                </c:pt>
                <c:pt idx="202">
                  <c:v>30.683560588996706</c:v>
                </c:pt>
                <c:pt idx="203">
                  <c:v>30.75882688643496</c:v>
                </c:pt>
                <c:pt idx="204">
                  <c:v>30.846637566779599</c:v>
                </c:pt>
                <c:pt idx="205">
                  <c:v>30.93444824712423</c:v>
                </c:pt>
                <c:pt idx="206">
                  <c:v>30.997170161656118</c:v>
                </c:pt>
                <c:pt idx="207">
                  <c:v>31.097525224907127</c:v>
                </c:pt>
                <c:pt idx="208">
                  <c:v>31.172791522345385</c:v>
                </c:pt>
                <c:pt idx="209">
                  <c:v>31.260602202690016</c:v>
                </c:pt>
                <c:pt idx="210">
                  <c:v>31.335868500128278</c:v>
                </c:pt>
                <c:pt idx="211">
                  <c:v>31.398590414660163</c:v>
                </c:pt>
                <c:pt idx="212">
                  <c:v>31.511489860817548</c:v>
                </c:pt>
                <c:pt idx="213">
                  <c:v>31.649478072787687</c:v>
                </c:pt>
                <c:pt idx="214">
                  <c:v>31.724744370225949</c:v>
                </c:pt>
                <c:pt idx="215">
                  <c:v>31.812555050570584</c:v>
                </c:pt>
                <c:pt idx="216">
                  <c:v>31.875276965102461</c:v>
                </c:pt>
                <c:pt idx="217">
                  <c:v>31.975632028353473</c:v>
                </c:pt>
                <c:pt idx="218">
                  <c:v>32.063442708698105</c:v>
                </c:pt>
                <c:pt idx="219">
                  <c:v>32.138709006136366</c:v>
                </c:pt>
                <c:pt idx="220">
                  <c:v>32.188886537761874</c:v>
                </c:pt>
                <c:pt idx="221">
                  <c:v>32.276697218106506</c:v>
                </c:pt>
                <c:pt idx="222">
                  <c:v>32.314330366825644</c:v>
                </c:pt>
                <c:pt idx="223">
                  <c:v>32.402141047170275</c:v>
                </c:pt>
                <c:pt idx="224">
                  <c:v>32.464862961702153</c:v>
                </c:pt>
                <c:pt idx="225">
                  <c:v>32.51504049332766</c:v>
                </c:pt>
                <c:pt idx="226">
                  <c:v>32.577762407859545</c:v>
                </c:pt>
                <c:pt idx="227">
                  <c:v>32.627939939485053</c:v>
                </c:pt>
                <c:pt idx="228">
                  <c:v>32.665573088204177</c:v>
                </c:pt>
                <c:pt idx="229">
                  <c:v>32.703206236923307</c:v>
                </c:pt>
                <c:pt idx="230">
                  <c:v>32.778472534361569</c:v>
                </c:pt>
                <c:pt idx="231">
                  <c:v>32.8161056830807</c:v>
                </c:pt>
                <c:pt idx="232">
                  <c:v>32.8161056830807</c:v>
                </c:pt>
                <c:pt idx="233">
                  <c:v>32.903916363425331</c:v>
                </c:pt>
                <c:pt idx="234">
                  <c:v>32.929005129238078</c:v>
                </c:pt>
                <c:pt idx="235">
                  <c:v>32.941549512144462</c:v>
                </c:pt>
                <c:pt idx="236">
                  <c:v>32.991727043769963</c:v>
                </c:pt>
                <c:pt idx="237">
                  <c:v>33.029360192489101</c:v>
                </c:pt>
                <c:pt idx="238">
                  <c:v>33.029360192489101</c:v>
                </c:pt>
                <c:pt idx="239">
                  <c:v>33.092082107020978</c:v>
                </c:pt>
                <c:pt idx="240">
                  <c:v>33.092082107020978</c:v>
                </c:pt>
                <c:pt idx="241">
                  <c:v>33.129715255740109</c:v>
                </c:pt>
                <c:pt idx="242">
                  <c:v>33.167348404459233</c:v>
                </c:pt>
                <c:pt idx="243">
                  <c:v>33.17989278736561</c:v>
                </c:pt>
                <c:pt idx="244">
                  <c:v>33.204981553178357</c:v>
                </c:pt>
                <c:pt idx="245">
                  <c:v>33.230070318991118</c:v>
                </c:pt>
                <c:pt idx="246">
                  <c:v>33.230070318991118</c:v>
                </c:pt>
                <c:pt idx="247">
                  <c:v>33.255159084803878</c:v>
                </c:pt>
                <c:pt idx="248">
                  <c:v>33.292792233523002</c:v>
                </c:pt>
                <c:pt idx="249">
                  <c:v>33.317880999335756</c:v>
                </c:pt>
                <c:pt idx="250">
                  <c:v>33.330425382242126</c:v>
                </c:pt>
                <c:pt idx="251">
                  <c:v>33.330425382242126</c:v>
                </c:pt>
                <c:pt idx="252">
                  <c:v>33.35551414805488</c:v>
                </c:pt>
                <c:pt idx="253">
                  <c:v>33.368058530961257</c:v>
                </c:pt>
                <c:pt idx="254">
                  <c:v>33.368058530961257</c:v>
                </c:pt>
                <c:pt idx="255">
                  <c:v>33.368058530961257</c:v>
                </c:pt>
                <c:pt idx="256">
                  <c:v>33.405691679680388</c:v>
                </c:pt>
                <c:pt idx="257">
                  <c:v>33.418236062586757</c:v>
                </c:pt>
                <c:pt idx="258">
                  <c:v>33.418236062586757</c:v>
                </c:pt>
                <c:pt idx="259">
                  <c:v>33.418236062586757</c:v>
                </c:pt>
                <c:pt idx="260">
                  <c:v>33.455869211305888</c:v>
                </c:pt>
                <c:pt idx="261">
                  <c:v>33.468413594212272</c:v>
                </c:pt>
                <c:pt idx="262">
                  <c:v>33.468413594212272</c:v>
                </c:pt>
                <c:pt idx="263">
                  <c:v>33.468413594212272</c:v>
                </c:pt>
                <c:pt idx="264">
                  <c:v>33.468413594212272</c:v>
                </c:pt>
                <c:pt idx="265">
                  <c:v>33.468413594212272</c:v>
                </c:pt>
                <c:pt idx="266">
                  <c:v>33.468413594212272</c:v>
                </c:pt>
                <c:pt idx="267">
                  <c:v>33.468413594212272</c:v>
                </c:pt>
                <c:pt idx="268">
                  <c:v>33.468413594212272</c:v>
                </c:pt>
                <c:pt idx="269">
                  <c:v>33.468413594212272</c:v>
                </c:pt>
                <c:pt idx="270">
                  <c:v>33.468413594212272</c:v>
                </c:pt>
                <c:pt idx="271">
                  <c:v>33.468413594212272</c:v>
                </c:pt>
                <c:pt idx="272">
                  <c:v>33.468413594212272</c:v>
                </c:pt>
                <c:pt idx="273">
                  <c:v>33.468413594212272</c:v>
                </c:pt>
                <c:pt idx="274">
                  <c:v>33.468413594212272</c:v>
                </c:pt>
                <c:pt idx="275">
                  <c:v>33.468413594212272</c:v>
                </c:pt>
                <c:pt idx="276">
                  <c:v>33.468413594212272</c:v>
                </c:pt>
                <c:pt idx="277">
                  <c:v>33.468413594212272</c:v>
                </c:pt>
                <c:pt idx="278">
                  <c:v>33.468413594212272</c:v>
                </c:pt>
                <c:pt idx="279">
                  <c:v>33.468413594212272</c:v>
                </c:pt>
                <c:pt idx="280">
                  <c:v>33.468413594212272</c:v>
                </c:pt>
                <c:pt idx="281">
                  <c:v>33.468413594212272</c:v>
                </c:pt>
                <c:pt idx="282">
                  <c:v>33.468413594212272</c:v>
                </c:pt>
                <c:pt idx="283">
                  <c:v>33.468413594212272</c:v>
                </c:pt>
                <c:pt idx="284">
                  <c:v>33.468413594212272</c:v>
                </c:pt>
                <c:pt idx="285">
                  <c:v>33.468413594212272</c:v>
                </c:pt>
                <c:pt idx="286">
                  <c:v>33.468413594212272</c:v>
                </c:pt>
                <c:pt idx="287">
                  <c:v>33.468413594212272</c:v>
                </c:pt>
                <c:pt idx="288">
                  <c:v>33.468413594212272</c:v>
                </c:pt>
                <c:pt idx="289">
                  <c:v>33.468413594212272</c:v>
                </c:pt>
                <c:pt idx="290">
                  <c:v>33.468413594212272</c:v>
                </c:pt>
                <c:pt idx="291">
                  <c:v>33.468413594212272</c:v>
                </c:pt>
                <c:pt idx="292">
                  <c:v>33.468413594212272</c:v>
                </c:pt>
                <c:pt idx="293">
                  <c:v>33.468413594212272</c:v>
                </c:pt>
                <c:pt idx="294">
                  <c:v>33.468413594212272</c:v>
                </c:pt>
                <c:pt idx="295">
                  <c:v>33.468413594212272</c:v>
                </c:pt>
                <c:pt idx="296">
                  <c:v>33.468413594212272</c:v>
                </c:pt>
                <c:pt idx="297">
                  <c:v>33.468413594212272</c:v>
                </c:pt>
                <c:pt idx="298">
                  <c:v>33.468413594212272</c:v>
                </c:pt>
                <c:pt idx="299">
                  <c:v>33.468413594212272</c:v>
                </c:pt>
                <c:pt idx="300">
                  <c:v>33.468413594212272</c:v>
                </c:pt>
                <c:pt idx="301">
                  <c:v>33.468413594212272</c:v>
                </c:pt>
                <c:pt idx="302">
                  <c:v>33.468413594212272</c:v>
                </c:pt>
                <c:pt idx="303">
                  <c:v>33.468413594212272</c:v>
                </c:pt>
                <c:pt idx="304">
                  <c:v>33.468413594212272</c:v>
                </c:pt>
                <c:pt idx="305">
                  <c:v>33.468413594212272</c:v>
                </c:pt>
                <c:pt idx="306">
                  <c:v>33.468413594212272</c:v>
                </c:pt>
                <c:pt idx="307">
                  <c:v>33.468413594212272</c:v>
                </c:pt>
                <c:pt idx="308">
                  <c:v>33.468413594212272</c:v>
                </c:pt>
                <c:pt idx="309">
                  <c:v>33.468413594212272</c:v>
                </c:pt>
                <c:pt idx="310">
                  <c:v>33.468413594212272</c:v>
                </c:pt>
                <c:pt idx="311">
                  <c:v>33.468413594212272</c:v>
                </c:pt>
                <c:pt idx="312">
                  <c:v>33.468413594212272</c:v>
                </c:pt>
                <c:pt idx="313">
                  <c:v>33.468413594212272</c:v>
                </c:pt>
                <c:pt idx="314">
                  <c:v>33.468413594212272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957C-9E40-AE08-927EEF10E0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77658255"/>
        <c:axId val="1477710639"/>
      </c:scatterChart>
      <c:valAx>
        <c:axId val="147765825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2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2000" b="1" i="1"/>
                  <a:t>Zeit</a:t>
                </a:r>
                <a:r>
                  <a:rPr lang="en-GB" sz="2000" b="1" i="1" baseline="0"/>
                  <a:t> [</a:t>
                </a:r>
                <a:r>
                  <a:rPr lang="de-DE" sz="2000" b="1" i="1" u="none" strike="noStrike" baseline="0">
                    <a:effectLst/>
                  </a:rPr>
                  <a:t>√s</a:t>
                </a:r>
                <a:r>
                  <a:rPr lang="en-GB" sz="2000" b="1" i="1" baseline="0"/>
                  <a:t>]</a:t>
                </a:r>
                <a:endParaRPr lang="en-GB" sz="2000" b="1" i="1"/>
              </a:p>
            </c:rich>
          </c:tx>
          <c:layout>
            <c:manualLayout>
              <c:xMode val="edge"/>
              <c:yMode val="edge"/>
              <c:x val="0.49074074631892028"/>
              <c:y val="0.898527133660803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2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DE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DE"/>
          </a:p>
        </c:txPr>
        <c:crossAx val="1477710639"/>
        <c:crosses val="autoZero"/>
        <c:crossBetween val="midCat"/>
        <c:majorUnit val="5"/>
      </c:valAx>
      <c:valAx>
        <c:axId val="14777106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2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2000" b="1" i="1"/>
                  <a:t>relative</a:t>
                </a:r>
                <a:r>
                  <a:rPr lang="en-GB" sz="2000" b="1" i="1" baseline="0"/>
                  <a:t> Filtratmasse F</a:t>
                </a:r>
                <a:r>
                  <a:rPr lang="en-GB" sz="2000" b="1" i="1" baseline="-25000"/>
                  <a:t>rel</a:t>
                </a:r>
                <a:r>
                  <a:rPr lang="en-GB" sz="2000" b="1" i="1" baseline="0"/>
                  <a:t> [%]</a:t>
                </a:r>
                <a:endParaRPr lang="en-GB" sz="2000" b="1" i="1"/>
              </a:p>
            </c:rich>
          </c:tx>
          <c:layout>
            <c:manualLayout>
              <c:xMode val="edge"/>
              <c:yMode val="edge"/>
              <c:x val="5.0474213314360382E-3"/>
              <c:y val="0.2928153781260980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DE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DE"/>
          </a:p>
        </c:txPr>
        <c:crossAx val="1477658255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8495552863018256"/>
          <c:y val="0.94661263033904697"/>
          <c:w val="0.34382560180112071"/>
          <c:h val="5.338736966095302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D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2000"/>
              <a:t>max.</a:t>
            </a:r>
            <a:r>
              <a:rPr lang="en-GB" sz="2000" baseline="0"/>
              <a:t> ΔF</a:t>
            </a:r>
            <a:r>
              <a:rPr lang="en-GB" sz="2000" baseline="-25000"/>
              <a:t>rel</a:t>
            </a:r>
            <a:r>
              <a:rPr lang="en-GB" sz="2000" baseline="0"/>
              <a:t> =  0,30 %</a:t>
            </a:r>
            <a:endParaRPr lang="en-GB" sz="2000"/>
          </a:p>
        </c:rich>
      </c:tx>
      <c:layout>
        <c:manualLayout>
          <c:xMode val="edge"/>
          <c:yMode val="edge"/>
          <c:x val="0.69324086027806497"/>
          <c:y val="0.40462571747191328"/>
        </c:manualLayout>
      </c:layout>
      <c:overlay val="0"/>
      <c:spPr>
        <a:noFill/>
        <a:ln>
          <a:solidFill>
            <a:schemeClr val="bg1">
              <a:lumMod val="50000"/>
            </a:schemeClr>
          </a:solidFill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6.5510246513303477E-2"/>
          <c:y val="4.2663726559909979E-2"/>
          <c:w val="0.89753967176516725"/>
          <c:h val="0.81678388564068627"/>
        </c:manualLayout>
      </c:layout>
      <c:scatterChart>
        <c:scatterStyle val="smoothMarker"/>
        <c:varyColors val="0"/>
        <c:ser>
          <c:idx val="2"/>
          <c:order val="0"/>
          <c:tx>
            <c:v>E_01</c:v>
          </c:tx>
          <c:spPr>
            <a:ln>
              <a:solidFill>
                <a:schemeClr val="accent1"/>
              </a:solidFill>
            </a:ln>
          </c:spPr>
          <c:marker>
            <c:symbol val="none"/>
          </c:marker>
          <c:xVal>
            <c:numRef>
              <c:f>'Input Messung'!$B$4:$B$318</c:f>
              <c:numCache>
                <c:formatCode>mm:ss</c:formatCode>
                <c:ptCount val="315"/>
                <c:pt idx="0">
                  <c:v>0</c:v>
                </c:pt>
                <c:pt idx="1">
                  <c:v>3.4722222222224181E-5</c:v>
                </c:pt>
                <c:pt idx="2">
                  <c:v>4.6296296296297751E-5</c:v>
                </c:pt>
                <c:pt idx="3">
                  <c:v>6.9444444444448361E-5</c:v>
                </c:pt>
                <c:pt idx="4">
                  <c:v>1.041666666666656E-4</c:v>
                </c:pt>
                <c:pt idx="5">
                  <c:v>1.1574074074074264E-4</c:v>
                </c:pt>
                <c:pt idx="6">
                  <c:v>1.3888888888888978E-4</c:v>
                </c:pt>
                <c:pt idx="7">
                  <c:v>1.7361111111111049E-4</c:v>
                </c:pt>
                <c:pt idx="8">
                  <c:v>1.8518518518518406E-4</c:v>
                </c:pt>
                <c:pt idx="9">
                  <c:v>2.1990740740740825E-4</c:v>
                </c:pt>
                <c:pt idx="10">
                  <c:v>2.4305555555555886E-4</c:v>
                </c:pt>
                <c:pt idx="11">
                  <c:v>2.66203703703706E-4</c:v>
                </c:pt>
                <c:pt idx="12">
                  <c:v>2.8935185185185314E-4</c:v>
                </c:pt>
                <c:pt idx="13">
                  <c:v>3.1250000000000028E-4</c:v>
                </c:pt>
                <c:pt idx="14">
                  <c:v>3.3564814814814742E-4</c:v>
                </c:pt>
                <c:pt idx="15">
                  <c:v>3.5879629629629456E-4</c:v>
                </c:pt>
                <c:pt idx="16">
                  <c:v>3.8194444444444517E-4</c:v>
                </c:pt>
                <c:pt idx="17">
                  <c:v>4.0509259259259231E-4</c:v>
                </c:pt>
                <c:pt idx="18">
                  <c:v>4.2824074074074292E-4</c:v>
                </c:pt>
                <c:pt idx="19">
                  <c:v>4.5138888888889006E-4</c:v>
                </c:pt>
                <c:pt idx="20">
                  <c:v>4.745370370370372E-4</c:v>
                </c:pt>
                <c:pt idx="21">
                  <c:v>4.9768518518518434E-4</c:v>
                </c:pt>
                <c:pt idx="22">
                  <c:v>5.2083333333333495E-4</c:v>
                </c:pt>
                <c:pt idx="23">
                  <c:v>5.4398148148147862E-4</c:v>
                </c:pt>
                <c:pt idx="24">
                  <c:v>5.6712962962962923E-4</c:v>
                </c:pt>
                <c:pt idx="25">
                  <c:v>5.9027777777777984E-4</c:v>
                </c:pt>
                <c:pt idx="26">
                  <c:v>6.1342592592592698E-4</c:v>
                </c:pt>
                <c:pt idx="27">
                  <c:v>6.3657407407407413E-4</c:v>
                </c:pt>
                <c:pt idx="28">
                  <c:v>6.5972222222222127E-4</c:v>
                </c:pt>
                <c:pt idx="29">
                  <c:v>6.8287037037037188E-4</c:v>
                </c:pt>
                <c:pt idx="30">
                  <c:v>7.0601851851851902E-4</c:v>
                </c:pt>
                <c:pt idx="31">
                  <c:v>7.2916666666666963E-4</c:v>
                </c:pt>
                <c:pt idx="32">
                  <c:v>7.5231481481481677E-4</c:v>
                </c:pt>
                <c:pt idx="33">
                  <c:v>7.7546296296296391E-4</c:v>
                </c:pt>
                <c:pt idx="34">
                  <c:v>7.9861111111111105E-4</c:v>
                </c:pt>
                <c:pt idx="35">
                  <c:v>8.2175925925925819E-4</c:v>
                </c:pt>
                <c:pt idx="36">
                  <c:v>8.4490740740740533E-4</c:v>
                </c:pt>
                <c:pt idx="37">
                  <c:v>8.6805555555555594E-4</c:v>
                </c:pt>
                <c:pt idx="38">
                  <c:v>8.9120370370370308E-4</c:v>
                </c:pt>
                <c:pt idx="39">
                  <c:v>9.1435185185185369E-4</c:v>
                </c:pt>
                <c:pt idx="40">
                  <c:v>9.3750000000000083E-4</c:v>
                </c:pt>
                <c:pt idx="41">
                  <c:v>9.6064814814814797E-4</c:v>
                </c:pt>
                <c:pt idx="42">
                  <c:v>9.8379629629629858E-4</c:v>
                </c:pt>
                <c:pt idx="43">
                  <c:v>1.0069444444444457E-3</c:v>
                </c:pt>
                <c:pt idx="44">
                  <c:v>1.0300925925925929E-3</c:v>
                </c:pt>
                <c:pt idx="45">
                  <c:v>1.05324074074074E-3</c:v>
                </c:pt>
                <c:pt idx="46">
                  <c:v>1.0763888888888906E-3</c:v>
                </c:pt>
                <c:pt idx="47">
                  <c:v>1.0995370370370378E-3</c:v>
                </c:pt>
                <c:pt idx="48">
                  <c:v>1.1226851851851849E-3</c:v>
                </c:pt>
                <c:pt idx="49">
                  <c:v>1.145833333333332E-3</c:v>
                </c:pt>
                <c:pt idx="50">
                  <c:v>1.1689814814814826E-3</c:v>
                </c:pt>
                <c:pt idx="51">
                  <c:v>1.1921296296296298E-3</c:v>
                </c:pt>
                <c:pt idx="52">
                  <c:v>1.2152777777777804E-3</c:v>
                </c:pt>
                <c:pt idx="53">
                  <c:v>1.2384259259259275E-3</c:v>
                </c:pt>
                <c:pt idx="54">
                  <c:v>1.2615740740740747E-3</c:v>
                </c:pt>
                <c:pt idx="55">
                  <c:v>1.2847222222222218E-3</c:v>
                </c:pt>
                <c:pt idx="56">
                  <c:v>1.307870370370369E-3</c:v>
                </c:pt>
                <c:pt idx="57">
                  <c:v>1.3310185185185196E-3</c:v>
                </c:pt>
                <c:pt idx="58">
                  <c:v>1.3541666666666667E-3</c:v>
                </c:pt>
                <c:pt idx="59">
                  <c:v>1.3773148148148173E-3</c:v>
                </c:pt>
                <c:pt idx="60">
                  <c:v>1.4004629629629645E-3</c:v>
                </c:pt>
                <c:pt idx="61">
                  <c:v>1.4236111111111116E-3</c:v>
                </c:pt>
                <c:pt idx="62">
                  <c:v>1.4467592592592587E-3</c:v>
                </c:pt>
                <c:pt idx="63">
                  <c:v>1.4699074074074094E-3</c:v>
                </c:pt>
                <c:pt idx="64">
                  <c:v>1.493055555555553E-3</c:v>
                </c:pt>
                <c:pt idx="65">
                  <c:v>1.5162037037037036E-3</c:v>
                </c:pt>
                <c:pt idx="66">
                  <c:v>1.5393518518518508E-3</c:v>
                </c:pt>
                <c:pt idx="67">
                  <c:v>1.5625000000000014E-3</c:v>
                </c:pt>
                <c:pt idx="68">
                  <c:v>1.5856481481481485E-3</c:v>
                </c:pt>
                <c:pt idx="69">
                  <c:v>1.6087962962962957E-3</c:v>
                </c:pt>
                <c:pt idx="70">
                  <c:v>1.6319444444444428E-3</c:v>
                </c:pt>
                <c:pt idx="71">
                  <c:v>1.65509259259259E-3</c:v>
                </c:pt>
                <c:pt idx="72">
                  <c:v>1.678240740740744E-3</c:v>
                </c:pt>
                <c:pt idx="73">
                  <c:v>1.7013888888888912E-3</c:v>
                </c:pt>
                <c:pt idx="74">
                  <c:v>1.7245370370370383E-3</c:v>
                </c:pt>
                <c:pt idx="75">
                  <c:v>1.7476851851851855E-3</c:v>
                </c:pt>
                <c:pt idx="76">
                  <c:v>1.7708333333333361E-3</c:v>
                </c:pt>
                <c:pt idx="77">
                  <c:v>1.7939814814814832E-3</c:v>
                </c:pt>
                <c:pt idx="78">
                  <c:v>1.8171296296296303E-3</c:v>
                </c:pt>
                <c:pt idx="79">
                  <c:v>1.8518518518518545E-3</c:v>
                </c:pt>
                <c:pt idx="80">
                  <c:v>1.8634259259259246E-3</c:v>
                </c:pt>
                <c:pt idx="81">
                  <c:v>1.8981481481481488E-3</c:v>
                </c:pt>
                <c:pt idx="82">
                  <c:v>1.9212962962962959E-3</c:v>
                </c:pt>
                <c:pt idx="83">
                  <c:v>1.9328703703703695E-3</c:v>
                </c:pt>
                <c:pt idx="84">
                  <c:v>1.9675925925925937E-3</c:v>
                </c:pt>
                <c:pt idx="85">
                  <c:v>1.9907407407407408E-3</c:v>
                </c:pt>
                <c:pt idx="86">
                  <c:v>2.013888888888888E-3</c:v>
                </c:pt>
                <c:pt idx="87">
                  <c:v>2.0370370370370386E-3</c:v>
                </c:pt>
                <c:pt idx="88">
                  <c:v>2.0601851851851857E-3</c:v>
                </c:pt>
                <c:pt idx="89">
                  <c:v>2.0717592592592628E-3</c:v>
                </c:pt>
                <c:pt idx="90">
                  <c:v>2.10648148148148E-3</c:v>
                </c:pt>
                <c:pt idx="91">
                  <c:v>2.1296296296296272E-3</c:v>
                </c:pt>
                <c:pt idx="92">
                  <c:v>2.1412037037037042E-3</c:v>
                </c:pt>
                <c:pt idx="93">
                  <c:v>2.1759259259259284E-3</c:v>
                </c:pt>
                <c:pt idx="94">
                  <c:v>2.1990740740740755E-3</c:v>
                </c:pt>
                <c:pt idx="95">
                  <c:v>2.2222222222222227E-3</c:v>
                </c:pt>
                <c:pt idx="96">
                  <c:v>2.2453703703703733E-3</c:v>
                </c:pt>
                <c:pt idx="97">
                  <c:v>2.2685185185185204E-3</c:v>
                </c:pt>
                <c:pt idx="98">
                  <c:v>2.2916666666666675E-3</c:v>
                </c:pt>
                <c:pt idx="99">
                  <c:v>2.3148148148148147E-3</c:v>
                </c:pt>
                <c:pt idx="100">
                  <c:v>2.3379629629629618E-3</c:v>
                </c:pt>
                <c:pt idx="101">
                  <c:v>2.361111111111109E-3</c:v>
                </c:pt>
                <c:pt idx="102">
                  <c:v>2.3842592592592596E-3</c:v>
                </c:pt>
                <c:pt idx="103">
                  <c:v>2.4074074074074067E-3</c:v>
                </c:pt>
                <c:pt idx="104">
                  <c:v>2.4305555555555539E-3</c:v>
                </c:pt>
                <c:pt idx="105">
                  <c:v>2.453703703703701E-3</c:v>
                </c:pt>
                <c:pt idx="106">
                  <c:v>2.4768518518518551E-3</c:v>
                </c:pt>
                <c:pt idx="107">
                  <c:v>2.5000000000000022E-3</c:v>
                </c:pt>
                <c:pt idx="108">
                  <c:v>2.5231481481481494E-3</c:v>
                </c:pt>
                <c:pt idx="109">
                  <c:v>2.5462962962963E-3</c:v>
                </c:pt>
                <c:pt idx="110">
                  <c:v>2.5694444444444436E-3</c:v>
                </c:pt>
                <c:pt idx="111">
                  <c:v>2.5925925925925943E-3</c:v>
                </c:pt>
                <c:pt idx="112">
                  <c:v>2.6157407407407414E-3</c:v>
                </c:pt>
                <c:pt idx="113">
                  <c:v>2.6388888888888885E-3</c:v>
                </c:pt>
                <c:pt idx="114">
                  <c:v>2.6620370370370357E-3</c:v>
                </c:pt>
                <c:pt idx="115">
                  <c:v>2.6851851851851863E-3</c:v>
                </c:pt>
                <c:pt idx="116">
                  <c:v>2.7083333333333334E-3</c:v>
                </c:pt>
                <c:pt idx="117">
                  <c:v>2.7314814814814806E-3</c:v>
                </c:pt>
                <c:pt idx="118">
                  <c:v>2.7546296296296277E-3</c:v>
                </c:pt>
                <c:pt idx="119">
                  <c:v>2.7777777777777818E-3</c:v>
                </c:pt>
                <c:pt idx="120">
                  <c:v>2.800925925925922E-3</c:v>
                </c:pt>
                <c:pt idx="121">
                  <c:v>2.8240740740740761E-3</c:v>
                </c:pt>
                <c:pt idx="122">
                  <c:v>2.8472222222222232E-3</c:v>
                </c:pt>
                <c:pt idx="123">
                  <c:v>2.8703703703703703E-3</c:v>
                </c:pt>
                <c:pt idx="124">
                  <c:v>2.893518518518521E-3</c:v>
                </c:pt>
                <c:pt idx="125">
                  <c:v>2.9166666666666681E-3</c:v>
                </c:pt>
                <c:pt idx="126">
                  <c:v>2.9398148148148152E-3</c:v>
                </c:pt>
                <c:pt idx="127">
                  <c:v>2.9629629629629624E-3</c:v>
                </c:pt>
                <c:pt idx="128">
                  <c:v>2.986111111111113E-3</c:v>
                </c:pt>
                <c:pt idx="129">
                  <c:v>3.0092592592592601E-3</c:v>
                </c:pt>
                <c:pt idx="130">
                  <c:v>3.0324074074074038E-3</c:v>
                </c:pt>
                <c:pt idx="131">
                  <c:v>3.0555555555555544E-3</c:v>
                </c:pt>
                <c:pt idx="132">
                  <c:v>3.0787037037037016E-3</c:v>
                </c:pt>
                <c:pt idx="133">
                  <c:v>3.1018518518518487E-3</c:v>
                </c:pt>
                <c:pt idx="134">
                  <c:v>3.1249999999999958E-3</c:v>
                </c:pt>
                <c:pt idx="135">
                  <c:v>3.1481481481481499E-3</c:v>
                </c:pt>
                <c:pt idx="136">
                  <c:v>3.1712962962962971E-3</c:v>
                </c:pt>
                <c:pt idx="137">
                  <c:v>3.1944444444444442E-3</c:v>
                </c:pt>
                <c:pt idx="138">
                  <c:v>3.2175925925925948E-3</c:v>
                </c:pt>
                <c:pt idx="139">
                  <c:v>3.2407407407407419E-3</c:v>
                </c:pt>
                <c:pt idx="140">
                  <c:v>3.2638888888888891E-3</c:v>
                </c:pt>
                <c:pt idx="141">
                  <c:v>3.2870370370370362E-3</c:v>
                </c:pt>
                <c:pt idx="142">
                  <c:v>3.3101851851851868E-3</c:v>
                </c:pt>
                <c:pt idx="143">
                  <c:v>3.333333333333334E-3</c:v>
                </c:pt>
                <c:pt idx="144">
                  <c:v>3.3564814814814811E-3</c:v>
                </c:pt>
                <c:pt idx="145">
                  <c:v>3.3796296296296283E-3</c:v>
                </c:pt>
                <c:pt idx="146">
                  <c:v>3.4027777777777823E-3</c:v>
                </c:pt>
                <c:pt idx="147">
                  <c:v>3.4259259259259295E-3</c:v>
                </c:pt>
                <c:pt idx="148">
                  <c:v>3.4490740740740766E-3</c:v>
                </c:pt>
                <c:pt idx="149">
                  <c:v>3.4722222222222238E-3</c:v>
                </c:pt>
                <c:pt idx="150">
                  <c:v>3.4953703703703744E-3</c:v>
                </c:pt>
                <c:pt idx="151">
                  <c:v>3.518518518518518E-3</c:v>
                </c:pt>
                <c:pt idx="152">
                  <c:v>3.5416666666666652E-3</c:v>
                </c:pt>
                <c:pt idx="153">
                  <c:v>3.5763888888888928E-3</c:v>
                </c:pt>
                <c:pt idx="154">
                  <c:v>3.5879629629629629E-3</c:v>
                </c:pt>
                <c:pt idx="155">
                  <c:v>3.6111111111111101E-3</c:v>
                </c:pt>
                <c:pt idx="156">
                  <c:v>3.6458333333333343E-3</c:v>
                </c:pt>
                <c:pt idx="157">
                  <c:v>3.6574074074074078E-3</c:v>
                </c:pt>
                <c:pt idx="158">
                  <c:v>3.680555555555555E-3</c:v>
                </c:pt>
                <c:pt idx="159">
                  <c:v>3.7037037037037021E-3</c:v>
                </c:pt>
                <c:pt idx="160">
                  <c:v>3.7268518518518493E-3</c:v>
                </c:pt>
                <c:pt idx="161">
                  <c:v>3.7500000000000033E-3</c:v>
                </c:pt>
                <c:pt idx="162">
                  <c:v>3.7847222222222206E-3</c:v>
                </c:pt>
                <c:pt idx="163">
                  <c:v>3.7962962962962976E-3</c:v>
                </c:pt>
                <c:pt idx="164">
                  <c:v>3.8194444444444448E-3</c:v>
                </c:pt>
                <c:pt idx="165">
                  <c:v>3.8541666666666655E-3</c:v>
                </c:pt>
                <c:pt idx="166">
                  <c:v>3.8657407407407425E-3</c:v>
                </c:pt>
                <c:pt idx="167">
                  <c:v>3.8888888888888896E-3</c:v>
                </c:pt>
                <c:pt idx="168">
                  <c:v>3.9236111111111138E-3</c:v>
                </c:pt>
                <c:pt idx="169">
                  <c:v>3.9351851851851874E-3</c:v>
                </c:pt>
                <c:pt idx="170">
                  <c:v>3.9699074074074081E-3</c:v>
                </c:pt>
                <c:pt idx="171">
                  <c:v>3.9930555555555552E-3</c:v>
                </c:pt>
                <c:pt idx="172">
                  <c:v>4.0162037037037059E-3</c:v>
                </c:pt>
                <c:pt idx="173">
                  <c:v>4.039351851851853E-3</c:v>
                </c:pt>
                <c:pt idx="174">
                  <c:v>4.0625000000000001E-3</c:v>
                </c:pt>
                <c:pt idx="175">
                  <c:v>4.0856481481481507E-3</c:v>
                </c:pt>
                <c:pt idx="176">
                  <c:v>4.1087962962962979E-3</c:v>
                </c:pt>
                <c:pt idx="177">
                  <c:v>4.131944444444445E-3</c:v>
                </c:pt>
                <c:pt idx="178">
                  <c:v>4.1550925925925922E-3</c:v>
                </c:pt>
                <c:pt idx="179">
                  <c:v>4.1782407407407463E-3</c:v>
                </c:pt>
                <c:pt idx="180">
                  <c:v>4.2013888888888934E-3</c:v>
                </c:pt>
                <c:pt idx="181">
                  <c:v>4.2245370370370336E-3</c:v>
                </c:pt>
                <c:pt idx="182">
                  <c:v>4.2476851851851807E-3</c:v>
                </c:pt>
                <c:pt idx="183">
                  <c:v>4.2708333333333348E-3</c:v>
                </c:pt>
                <c:pt idx="184">
                  <c:v>4.293981481481482E-3</c:v>
                </c:pt>
                <c:pt idx="185">
                  <c:v>4.3171296296296291E-3</c:v>
                </c:pt>
                <c:pt idx="186">
                  <c:v>4.3402777777777762E-3</c:v>
                </c:pt>
                <c:pt idx="187">
                  <c:v>4.3634259259259268E-3</c:v>
                </c:pt>
                <c:pt idx="188">
                  <c:v>4.386574074074074E-3</c:v>
                </c:pt>
                <c:pt idx="189">
                  <c:v>4.4097222222222211E-3</c:v>
                </c:pt>
                <c:pt idx="190">
                  <c:v>4.4328703703703717E-3</c:v>
                </c:pt>
                <c:pt idx="191">
                  <c:v>4.4560185185185189E-3</c:v>
                </c:pt>
                <c:pt idx="192">
                  <c:v>4.479166666666666E-3</c:v>
                </c:pt>
                <c:pt idx="193">
                  <c:v>4.5023148148148132E-3</c:v>
                </c:pt>
                <c:pt idx="194">
                  <c:v>4.5254629629629672E-3</c:v>
                </c:pt>
                <c:pt idx="195">
                  <c:v>4.5486111111111144E-3</c:v>
                </c:pt>
                <c:pt idx="196">
                  <c:v>4.5717592592592615E-3</c:v>
                </c:pt>
                <c:pt idx="197">
                  <c:v>4.5949074074074087E-3</c:v>
                </c:pt>
                <c:pt idx="198">
                  <c:v>4.6180555555555593E-3</c:v>
                </c:pt>
                <c:pt idx="199">
                  <c:v>4.6412037037037064E-3</c:v>
                </c:pt>
                <c:pt idx="200">
                  <c:v>4.6643518518518536E-3</c:v>
                </c:pt>
                <c:pt idx="201">
                  <c:v>4.6874999999999972E-3</c:v>
                </c:pt>
                <c:pt idx="202">
                  <c:v>4.7106481481481478E-3</c:v>
                </c:pt>
                <c:pt idx="203">
                  <c:v>4.733796296296295E-3</c:v>
                </c:pt>
                <c:pt idx="204">
                  <c:v>4.7569444444444421E-3</c:v>
                </c:pt>
                <c:pt idx="205">
                  <c:v>4.7800925925925927E-3</c:v>
                </c:pt>
                <c:pt idx="206">
                  <c:v>4.8032407407407399E-3</c:v>
                </c:pt>
                <c:pt idx="207">
                  <c:v>4.826388888888887E-3</c:v>
                </c:pt>
                <c:pt idx="208">
                  <c:v>4.8495370370370341E-3</c:v>
                </c:pt>
                <c:pt idx="209">
                  <c:v>4.8726851851851882E-3</c:v>
                </c:pt>
                <c:pt idx="210">
                  <c:v>4.8958333333333354E-3</c:v>
                </c:pt>
                <c:pt idx="211">
                  <c:v>4.9189814814814825E-3</c:v>
                </c:pt>
                <c:pt idx="212">
                  <c:v>4.9421296296296297E-3</c:v>
                </c:pt>
                <c:pt idx="213">
                  <c:v>4.9652777777777803E-3</c:v>
                </c:pt>
                <c:pt idx="214">
                  <c:v>4.9884259259259274E-3</c:v>
                </c:pt>
                <c:pt idx="215">
                  <c:v>5.0115740740740745E-3</c:v>
                </c:pt>
                <c:pt idx="216">
                  <c:v>5.0347222222222217E-3</c:v>
                </c:pt>
                <c:pt idx="217">
                  <c:v>5.0578703703703723E-3</c:v>
                </c:pt>
                <c:pt idx="218">
                  <c:v>5.0810185185185194E-3</c:v>
                </c:pt>
                <c:pt idx="219">
                  <c:v>5.1041666666666666E-3</c:v>
                </c:pt>
                <c:pt idx="220">
                  <c:v>5.1273148148148207E-3</c:v>
                </c:pt>
                <c:pt idx="221">
                  <c:v>5.1504629629629678E-3</c:v>
                </c:pt>
                <c:pt idx="222">
                  <c:v>5.173611111111108E-3</c:v>
                </c:pt>
                <c:pt idx="223">
                  <c:v>5.1967592592592551E-3</c:v>
                </c:pt>
                <c:pt idx="224">
                  <c:v>5.2199074074074092E-3</c:v>
                </c:pt>
                <c:pt idx="225">
                  <c:v>5.2430555555555564E-3</c:v>
                </c:pt>
                <c:pt idx="226">
                  <c:v>5.2662037037037035E-3</c:v>
                </c:pt>
                <c:pt idx="227">
                  <c:v>5.2893518518518506E-3</c:v>
                </c:pt>
                <c:pt idx="228">
                  <c:v>5.3125000000000012E-3</c:v>
                </c:pt>
                <c:pt idx="229">
                  <c:v>5.3356481481481484E-3</c:v>
                </c:pt>
                <c:pt idx="230">
                  <c:v>5.3587962962962955E-3</c:v>
                </c:pt>
                <c:pt idx="231">
                  <c:v>5.3819444444444427E-3</c:v>
                </c:pt>
                <c:pt idx="232">
                  <c:v>5.4050925925925933E-3</c:v>
                </c:pt>
                <c:pt idx="233">
                  <c:v>5.4282407407407404E-3</c:v>
                </c:pt>
                <c:pt idx="234">
                  <c:v>5.4513888888888876E-3</c:v>
                </c:pt>
                <c:pt idx="235">
                  <c:v>5.4745370370370416E-3</c:v>
                </c:pt>
                <c:pt idx="236">
                  <c:v>5.4976851851851888E-3</c:v>
                </c:pt>
                <c:pt idx="237">
                  <c:v>5.5208333333333359E-3</c:v>
                </c:pt>
                <c:pt idx="238">
                  <c:v>5.5439814814814831E-3</c:v>
                </c:pt>
                <c:pt idx="239">
                  <c:v>5.5671296296296337E-3</c:v>
                </c:pt>
                <c:pt idx="240">
                  <c:v>5.5902777777777808E-3</c:v>
                </c:pt>
                <c:pt idx="241">
                  <c:v>5.613425925925928E-3</c:v>
                </c:pt>
                <c:pt idx="242">
                  <c:v>5.6481481481481521E-3</c:v>
                </c:pt>
                <c:pt idx="243">
                  <c:v>5.6712962962962993E-3</c:v>
                </c:pt>
                <c:pt idx="244">
                  <c:v>5.6828703703703694E-3</c:v>
                </c:pt>
                <c:pt idx="245">
                  <c:v>5.7175925925925936E-3</c:v>
                </c:pt>
                <c:pt idx="246">
                  <c:v>5.7407407407407442E-3</c:v>
                </c:pt>
                <c:pt idx="247">
                  <c:v>5.7638888888888913E-3</c:v>
                </c:pt>
                <c:pt idx="248">
                  <c:v>5.7870370370370385E-3</c:v>
                </c:pt>
                <c:pt idx="249">
                  <c:v>5.8101851851851856E-3</c:v>
                </c:pt>
                <c:pt idx="250">
                  <c:v>5.8217592592592626E-3</c:v>
                </c:pt>
                <c:pt idx="251">
                  <c:v>5.8564814814814833E-3</c:v>
                </c:pt>
                <c:pt idx="252">
                  <c:v>5.879629629629627E-3</c:v>
                </c:pt>
                <c:pt idx="253">
                  <c:v>5.8912037037037041E-3</c:v>
                </c:pt>
                <c:pt idx="254">
                  <c:v>5.9259259259259248E-3</c:v>
                </c:pt>
                <c:pt idx="255">
                  <c:v>5.9490740740740719E-3</c:v>
                </c:pt>
                <c:pt idx="256">
                  <c:v>5.972222222222219E-3</c:v>
                </c:pt>
                <c:pt idx="257">
                  <c:v>5.9953703703703731E-3</c:v>
                </c:pt>
                <c:pt idx="258">
                  <c:v>6.0185185185185203E-3</c:v>
                </c:pt>
                <c:pt idx="259">
                  <c:v>6.0416666666666674E-3</c:v>
                </c:pt>
                <c:pt idx="260">
                  <c:v>6.0648148148148145E-3</c:v>
                </c:pt>
                <c:pt idx="261">
                  <c:v>6.0879629629629652E-3</c:v>
                </c:pt>
                <c:pt idx="262">
                  <c:v>6.1111111111111123E-3</c:v>
                </c:pt>
                <c:pt idx="263">
                  <c:v>6.1342592592592594E-3</c:v>
                </c:pt>
                <c:pt idx="264">
                  <c:v>6.1574074074074066E-3</c:v>
                </c:pt>
                <c:pt idx="265">
                  <c:v>6.1805555555555572E-3</c:v>
                </c:pt>
                <c:pt idx="266">
                  <c:v>6.2037037037037043E-3</c:v>
                </c:pt>
                <c:pt idx="267">
                  <c:v>6.2268518518518515E-3</c:v>
                </c:pt>
                <c:pt idx="268">
                  <c:v>6.2499999999999986E-3</c:v>
                </c:pt>
                <c:pt idx="269">
                  <c:v>6.2731481481481527E-3</c:v>
                </c:pt>
                <c:pt idx="270">
                  <c:v>6.2962962962962998E-3</c:v>
                </c:pt>
                <c:pt idx="271">
                  <c:v>6.319444444444447E-3</c:v>
                </c:pt>
                <c:pt idx="272">
                  <c:v>6.3425925925925976E-3</c:v>
                </c:pt>
                <c:pt idx="273">
                  <c:v>6.3657407407407413E-3</c:v>
                </c:pt>
                <c:pt idx="274">
                  <c:v>6.3888888888888884E-3</c:v>
                </c:pt>
                <c:pt idx="275">
                  <c:v>6.4120370370370355E-3</c:v>
                </c:pt>
                <c:pt idx="276">
                  <c:v>6.4351851851851861E-3</c:v>
                </c:pt>
                <c:pt idx="277">
                  <c:v>6.4583333333333333E-3</c:v>
                </c:pt>
                <c:pt idx="278">
                  <c:v>6.4814814814814804E-3</c:v>
                </c:pt>
                <c:pt idx="279">
                  <c:v>6.5046296296296276E-3</c:v>
                </c:pt>
                <c:pt idx="280">
                  <c:v>6.5277777777777782E-3</c:v>
                </c:pt>
                <c:pt idx="281">
                  <c:v>6.5509259259259253E-3</c:v>
                </c:pt>
                <c:pt idx="282">
                  <c:v>6.5740740740740725E-3</c:v>
                </c:pt>
                <c:pt idx="283">
                  <c:v>6.5972222222222196E-3</c:v>
                </c:pt>
                <c:pt idx="284">
                  <c:v>6.6203703703703737E-3</c:v>
                </c:pt>
                <c:pt idx="285">
                  <c:v>6.6435185185185208E-3</c:v>
                </c:pt>
                <c:pt idx="286">
                  <c:v>6.666666666666668E-3</c:v>
                </c:pt>
                <c:pt idx="287">
                  <c:v>6.6898148148148186E-3</c:v>
                </c:pt>
                <c:pt idx="288">
                  <c:v>6.7129629629629657E-3</c:v>
                </c:pt>
                <c:pt idx="289">
                  <c:v>6.7361111111111129E-3</c:v>
                </c:pt>
                <c:pt idx="290">
                  <c:v>6.75925925925926E-3</c:v>
                </c:pt>
                <c:pt idx="291">
                  <c:v>6.7824074074074106E-3</c:v>
                </c:pt>
                <c:pt idx="292">
                  <c:v>6.8055555555555577E-3</c:v>
                </c:pt>
                <c:pt idx="293">
                  <c:v>6.8287037037037014E-3</c:v>
                </c:pt>
                <c:pt idx="294">
                  <c:v>6.8518518518518486E-3</c:v>
                </c:pt>
                <c:pt idx="295">
                  <c:v>6.8749999999999992E-3</c:v>
                </c:pt>
                <c:pt idx="296">
                  <c:v>6.8981481481481463E-3</c:v>
                </c:pt>
                <c:pt idx="297">
                  <c:v>6.9212962962962934E-3</c:v>
                </c:pt>
                <c:pt idx="298">
                  <c:v>6.9444444444444406E-3</c:v>
                </c:pt>
                <c:pt idx="299">
                  <c:v>6.9675925925925947E-3</c:v>
                </c:pt>
                <c:pt idx="300">
                  <c:v>6.9907407407407418E-3</c:v>
                </c:pt>
                <c:pt idx="301">
                  <c:v>7.013888888888889E-3</c:v>
                </c:pt>
                <c:pt idx="302">
                  <c:v>7.0370370370370396E-3</c:v>
                </c:pt>
                <c:pt idx="303">
                  <c:v>7.0717592592592568E-3</c:v>
                </c:pt>
                <c:pt idx="304">
                  <c:v>7.0949074074074039E-3</c:v>
                </c:pt>
                <c:pt idx="305">
                  <c:v>7.1180555555555511E-3</c:v>
                </c:pt>
                <c:pt idx="306">
                  <c:v>7.1412037037037052E-3</c:v>
                </c:pt>
                <c:pt idx="307">
                  <c:v>7.1643518518518523E-3</c:v>
                </c:pt>
                <c:pt idx="308">
                  <c:v>7.1874999999999994E-3</c:v>
                </c:pt>
                <c:pt idx="309">
                  <c:v>7.2106481481481501E-3</c:v>
                </c:pt>
                <c:pt idx="310">
                  <c:v>7.2337962962962972E-3</c:v>
                </c:pt>
                <c:pt idx="311">
                  <c:v>7.2569444444444443E-3</c:v>
                </c:pt>
                <c:pt idx="312">
                  <c:v>7.2800925925925915E-3</c:v>
                </c:pt>
                <c:pt idx="313">
                  <c:v>7.3032407407407421E-3</c:v>
                </c:pt>
                <c:pt idx="314">
                  <c:v>7.3263888888888892E-3</c:v>
                </c:pt>
              </c:numCache>
            </c:numRef>
          </c:xVal>
          <c:yVal>
            <c:numRef>
              <c:f>'Input Messung'!$F$4:$F$318</c:f>
              <c:numCache>
                <c:formatCode>0.00</c:formatCode>
                <c:ptCount val="315"/>
                <c:pt idx="0">
                  <c:v>0</c:v>
                </c:pt>
                <c:pt idx="1">
                  <c:v>0.19889118166223305</c:v>
                </c:pt>
                <c:pt idx="2">
                  <c:v>0.3480595679089078</c:v>
                </c:pt>
                <c:pt idx="3">
                  <c:v>0.79556472664893219</c:v>
                </c:pt>
                <c:pt idx="4">
                  <c:v>1.2803619819506253</c:v>
                </c:pt>
                <c:pt idx="5">
                  <c:v>1.6657136464212019</c:v>
                </c:pt>
                <c:pt idx="6">
                  <c:v>2.1505109017228947</c:v>
                </c:pt>
                <c:pt idx="7">
                  <c:v>2.6601695547323665</c:v>
                </c:pt>
                <c:pt idx="8">
                  <c:v>3.1325361111801704</c:v>
                </c:pt>
                <c:pt idx="9">
                  <c:v>3.6049026676279738</c:v>
                </c:pt>
                <c:pt idx="10">
                  <c:v>4.102130621783556</c:v>
                </c:pt>
                <c:pt idx="11">
                  <c:v>4.4626208885463541</c:v>
                </c:pt>
                <c:pt idx="12">
                  <c:v>4.7982497576013721</c:v>
                </c:pt>
                <c:pt idx="13">
                  <c:v>5.2208935186336172</c:v>
                </c:pt>
                <c:pt idx="14">
                  <c:v>5.4943688934191881</c:v>
                </c:pt>
                <c:pt idx="15">
                  <c:v>5.8672898590358749</c:v>
                </c:pt>
                <c:pt idx="16">
                  <c:v>6.1283345349675553</c:v>
                </c:pt>
                <c:pt idx="17">
                  <c:v>6.4018099097531254</c:v>
                </c:pt>
                <c:pt idx="18">
                  <c:v>6.7374387788081442</c:v>
                </c:pt>
                <c:pt idx="19">
                  <c:v>7.0109141535937143</c:v>
                </c:pt>
                <c:pt idx="20">
                  <c:v>7.2595281306715052</c:v>
                </c:pt>
                <c:pt idx="21">
                  <c:v>7.5454342043109666</c:v>
                </c:pt>
                <c:pt idx="22">
                  <c:v>7.7940481813887574</c:v>
                </c:pt>
                <c:pt idx="23">
                  <c:v>8.0426621584665483</c:v>
                </c:pt>
                <c:pt idx="24">
                  <c:v>8.3037068343982288</c:v>
                </c:pt>
                <c:pt idx="25">
                  <c:v>8.5398901126221318</c:v>
                </c:pt>
                <c:pt idx="26">
                  <c:v>8.7885040896999218</c:v>
                </c:pt>
                <c:pt idx="27">
                  <c:v>8.9501031748004873</c:v>
                </c:pt>
                <c:pt idx="28">
                  <c:v>9.211147850732166</c:v>
                </c:pt>
                <c:pt idx="29">
                  <c:v>9.4473311289560691</c:v>
                </c:pt>
                <c:pt idx="30">
                  <c:v>9.6835144071799721</c:v>
                </c:pt>
                <c:pt idx="31">
                  <c:v>9.9196976854038716</c:v>
                </c:pt>
                <c:pt idx="32">
                  <c:v>10.068866071650548</c:v>
                </c:pt>
                <c:pt idx="33">
                  <c:v>10.329910747582229</c:v>
                </c:pt>
                <c:pt idx="34">
                  <c:v>10.466648434975014</c:v>
                </c:pt>
                <c:pt idx="35">
                  <c:v>10.740123809760584</c:v>
                </c:pt>
                <c:pt idx="36">
                  <c:v>10.889292196007258</c:v>
                </c:pt>
                <c:pt idx="37">
                  <c:v>11.125475474231161</c:v>
                </c:pt>
                <c:pt idx="38">
                  <c:v>11.287074559331725</c:v>
                </c:pt>
                <c:pt idx="39">
                  <c:v>11.535688536409516</c:v>
                </c:pt>
                <c:pt idx="40">
                  <c:v>11.672426223802303</c:v>
                </c:pt>
                <c:pt idx="41">
                  <c:v>11.846456007756755</c:v>
                </c:pt>
                <c:pt idx="42">
                  <c:v>12.020485791711209</c:v>
                </c:pt>
                <c:pt idx="43">
                  <c:v>12.28153046764289</c:v>
                </c:pt>
                <c:pt idx="44">
                  <c:v>12.430698853889567</c:v>
                </c:pt>
                <c:pt idx="45">
                  <c:v>12.59229793899013</c:v>
                </c:pt>
                <c:pt idx="46">
                  <c:v>12.766327722944585</c:v>
                </c:pt>
                <c:pt idx="47">
                  <c:v>12.91549610919126</c:v>
                </c:pt>
                <c:pt idx="48">
                  <c:v>13.13924868856127</c:v>
                </c:pt>
                <c:pt idx="49">
                  <c:v>13.288417074807946</c:v>
                </c:pt>
                <c:pt idx="50">
                  <c:v>13.450016159908509</c:v>
                </c:pt>
                <c:pt idx="51">
                  <c:v>13.611615245009073</c:v>
                </c:pt>
                <c:pt idx="52">
                  <c:v>13.822937125525197</c:v>
                </c:pt>
                <c:pt idx="53">
                  <c:v>13.984536210625761</c:v>
                </c:pt>
                <c:pt idx="54">
                  <c:v>14.133704596872434</c:v>
                </c:pt>
                <c:pt idx="55">
                  <c:v>14.30773438082689</c:v>
                </c:pt>
                <c:pt idx="56">
                  <c:v>14.456902767073565</c:v>
                </c:pt>
                <c:pt idx="57">
                  <c:v>14.606071153320238</c:v>
                </c:pt>
                <c:pt idx="58">
                  <c:v>14.717947443005247</c:v>
                </c:pt>
                <c:pt idx="59">
                  <c:v>14.879546528105811</c:v>
                </c:pt>
                <c:pt idx="60">
                  <c:v>15.066007010914154</c:v>
                </c:pt>
                <c:pt idx="61">
                  <c:v>15.240036794868605</c:v>
                </c:pt>
                <c:pt idx="62">
                  <c:v>15.327051686845833</c:v>
                </c:pt>
                <c:pt idx="63">
                  <c:v>15.513512169654176</c:v>
                </c:pt>
                <c:pt idx="64">
                  <c:v>15.625388459339185</c:v>
                </c:pt>
                <c:pt idx="65">
                  <c:v>15.799418243293637</c:v>
                </c:pt>
                <c:pt idx="66">
                  <c:v>15.948586629540312</c:v>
                </c:pt>
                <c:pt idx="67">
                  <c:v>16.085324316933097</c:v>
                </c:pt>
                <c:pt idx="68">
                  <c:v>16.234492703179772</c:v>
                </c:pt>
                <c:pt idx="69">
                  <c:v>16.358799691718666</c:v>
                </c:pt>
                <c:pt idx="70">
                  <c:v>16.48310668025756</c:v>
                </c:pt>
                <c:pt idx="71">
                  <c:v>16.681997861919797</c:v>
                </c:pt>
                <c:pt idx="72">
                  <c:v>16.7938741516048</c:v>
                </c:pt>
                <c:pt idx="73">
                  <c:v>16.905750441289808</c:v>
                </c:pt>
                <c:pt idx="74">
                  <c:v>17.042488128682592</c:v>
                </c:pt>
                <c:pt idx="75">
                  <c:v>17.179225816075377</c:v>
                </c:pt>
                <c:pt idx="76">
                  <c:v>17.303532804614274</c:v>
                </c:pt>
                <c:pt idx="77">
                  <c:v>17.440270492007063</c:v>
                </c:pt>
                <c:pt idx="78">
                  <c:v>17.577008179399844</c:v>
                </c:pt>
                <c:pt idx="79">
                  <c:v>17.726176565646519</c:v>
                </c:pt>
                <c:pt idx="80">
                  <c:v>17.850483554185416</c:v>
                </c:pt>
                <c:pt idx="81">
                  <c:v>17.987221241578201</c:v>
                </c:pt>
                <c:pt idx="82">
                  <c:v>18.111528230117095</c:v>
                </c:pt>
                <c:pt idx="83">
                  <c:v>18.235835218655989</c:v>
                </c:pt>
                <c:pt idx="84">
                  <c:v>18.372572906048777</c:v>
                </c:pt>
                <c:pt idx="85">
                  <c:v>18.496879894587675</c:v>
                </c:pt>
                <c:pt idx="86">
                  <c:v>18.608756184272675</c:v>
                </c:pt>
                <c:pt idx="87">
                  <c:v>18.820078064788802</c:v>
                </c:pt>
                <c:pt idx="88">
                  <c:v>18.882231559058248</c:v>
                </c:pt>
                <c:pt idx="89">
                  <c:v>19.006538547597145</c:v>
                </c:pt>
                <c:pt idx="90">
                  <c:v>19.14327623498993</c:v>
                </c:pt>
                <c:pt idx="91">
                  <c:v>19.255152524674937</c:v>
                </c:pt>
                <c:pt idx="92">
                  <c:v>19.354598115506054</c:v>
                </c:pt>
                <c:pt idx="93">
                  <c:v>19.491335802898842</c:v>
                </c:pt>
                <c:pt idx="94">
                  <c:v>19.615642791437736</c:v>
                </c:pt>
                <c:pt idx="95">
                  <c:v>19.72751908112274</c:v>
                </c:pt>
                <c:pt idx="96">
                  <c:v>19.851826069661634</c:v>
                </c:pt>
                <c:pt idx="97">
                  <c:v>19.988563757054422</c:v>
                </c:pt>
                <c:pt idx="98">
                  <c:v>20.100440046739426</c:v>
                </c:pt>
                <c:pt idx="99">
                  <c:v>20.22474703527832</c:v>
                </c:pt>
                <c:pt idx="100">
                  <c:v>20.349054023817217</c:v>
                </c:pt>
                <c:pt idx="101">
                  <c:v>20.485791711210005</c:v>
                </c:pt>
                <c:pt idx="102">
                  <c:v>20.572806603187228</c:v>
                </c:pt>
                <c:pt idx="103">
                  <c:v>20.684682892872235</c:v>
                </c:pt>
                <c:pt idx="104">
                  <c:v>20.796559182557246</c:v>
                </c:pt>
                <c:pt idx="105">
                  <c:v>20.92086617109614</c:v>
                </c:pt>
                <c:pt idx="106">
                  <c:v>21.032742460781144</c:v>
                </c:pt>
                <c:pt idx="107">
                  <c:v>21.219202943589487</c:v>
                </c:pt>
                <c:pt idx="108">
                  <c:v>21.268925739005045</c:v>
                </c:pt>
                <c:pt idx="109">
                  <c:v>21.380802028690052</c:v>
                </c:pt>
                <c:pt idx="110">
                  <c:v>21.492678318375059</c:v>
                </c:pt>
                <c:pt idx="111">
                  <c:v>21.604554608060063</c:v>
                </c:pt>
                <c:pt idx="112">
                  <c:v>21.716430897745067</c:v>
                </c:pt>
                <c:pt idx="113">
                  <c:v>21.828307187430077</c:v>
                </c:pt>
                <c:pt idx="114">
                  <c:v>21.940183477115085</c:v>
                </c:pt>
                <c:pt idx="115">
                  <c:v>22.039629067946201</c:v>
                </c:pt>
                <c:pt idx="116">
                  <c:v>22.151505357631205</c:v>
                </c:pt>
                <c:pt idx="117">
                  <c:v>22.263381647316212</c:v>
                </c:pt>
                <c:pt idx="118">
                  <c:v>22.362827238147329</c:v>
                </c:pt>
                <c:pt idx="119">
                  <c:v>22.499564925540113</c:v>
                </c:pt>
                <c:pt idx="120">
                  <c:v>22.59901051637123</c:v>
                </c:pt>
                <c:pt idx="121">
                  <c:v>22.710886806056234</c:v>
                </c:pt>
                <c:pt idx="122">
                  <c:v>22.822763095741241</c:v>
                </c:pt>
                <c:pt idx="123">
                  <c:v>22.922208686572361</c:v>
                </c:pt>
                <c:pt idx="124">
                  <c:v>23.021654277403471</c:v>
                </c:pt>
                <c:pt idx="125">
                  <c:v>23.133530567088481</c:v>
                </c:pt>
                <c:pt idx="126">
                  <c:v>23.220545459065708</c:v>
                </c:pt>
                <c:pt idx="127">
                  <c:v>23.332421748750711</c:v>
                </c:pt>
                <c:pt idx="128">
                  <c:v>23.444298038435718</c:v>
                </c:pt>
                <c:pt idx="129">
                  <c:v>23.543743629266835</c:v>
                </c:pt>
                <c:pt idx="130">
                  <c:v>23.643189220097952</c:v>
                </c:pt>
                <c:pt idx="131">
                  <c:v>23.755065509782959</c:v>
                </c:pt>
                <c:pt idx="132">
                  <c:v>23.854511100614076</c:v>
                </c:pt>
                <c:pt idx="133">
                  <c:v>23.978818089152973</c:v>
                </c:pt>
                <c:pt idx="134">
                  <c:v>24.090694378837981</c:v>
                </c:pt>
                <c:pt idx="135">
                  <c:v>24.165278571961316</c:v>
                </c:pt>
                <c:pt idx="136">
                  <c:v>24.28958556050021</c:v>
                </c:pt>
                <c:pt idx="137">
                  <c:v>24.389031151331324</c:v>
                </c:pt>
                <c:pt idx="138">
                  <c:v>24.476046043308557</c:v>
                </c:pt>
                <c:pt idx="139">
                  <c:v>24.575491634139667</c:v>
                </c:pt>
                <c:pt idx="140">
                  <c:v>24.687367923824677</c:v>
                </c:pt>
                <c:pt idx="141">
                  <c:v>24.78681351465579</c:v>
                </c:pt>
                <c:pt idx="142">
                  <c:v>24.87382840663302</c:v>
                </c:pt>
                <c:pt idx="143">
                  <c:v>24.985704696318027</c:v>
                </c:pt>
                <c:pt idx="144">
                  <c:v>25.07271958829525</c:v>
                </c:pt>
                <c:pt idx="145">
                  <c:v>25.184595877980261</c:v>
                </c:pt>
                <c:pt idx="146">
                  <c:v>25.284041468811374</c:v>
                </c:pt>
                <c:pt idx="147">
                  <c:v>25.383487059642491</c:v>
                </c:pt>
                <c:pt idx="148">
                  <c:v>25.482932650473611</c:v>
                </c:pt>
                <c:pt idx="149">
                  <c:v>25.582378241304728</c:v>
                </c:pt>
                <c:pt idx="150">
                  <c:v>25.706685229843622</c:v>
                </c:pt>
                <c:pt idx="151">
                  <c:v>25.781269422966957</c:v>
                </c:pt>
                <c:pt idx="152">
                  <c:v>25.880715013798074</c:v>
                </c:pt>
                <c:pt idx="153">
                  <c:v>25.980160604629194</c:v>
                </c:pt>
                <c:pt idx="154">
                  <c:v>26.067175496606414</c:v>
                </c:pt>
                <c:pt idx="155">
                  <c:v>26.166621087437537</c:v>
                </c:pt>
                <c:pt idx="156">
                  <c:v>26.278497377122541</c:v>
                </c:pt>
                <c:pt idx="157">
                  <c:v>26.35308157024588</c:v>
                </c:pt>
                <c:pt idx="158">
                  <c:v>26.452527161076993</c:v>
                </c:pt>
                <c:pt idx="159">
                  <c:v>26.55197275190811</c:v>
                </c:pt>
                <c:pt idx="160">
                  <c:v>26.626556945031449</c:v>
                </c:pt>
                <c:pt idx="161">
                  <c:v>26.738433234716453</c:v>
                </c:pt>
                <c:pt idx="162">
                  <c:v>26.825448126693686</c:v>
                </c:pt>
                <c:pt idx="163">
                  <c:v>26.900032319817019</c:v>
                </c:pt>
                <c:pt idx="164">
                  <c:v>27.024339308355916</c:v>
                </c:pt>
                <c:pt idx="165">
                  <c:v>27.123784899187029</c:v>
                </c:pt>
                <c:pt idx="166">
                  <c:v>27.210799791164259</c:v>
                </c:pt>
                <c:pt idx="167">
                  <c:v>27.310245381995372</c:v>
                </c:pt>
                <c:pt idx="168">
                  <c:v>27.397260273972602</c:v>
                </c:pt>
                <c:pt idx="169">
                  <c:v>27.484275165949828</c:v>
                </c:pt>
                <c:pt idx="170">
                  <c:v>27.583720756780945</c:v>
                </c:pt>
                <c:pt idx="171">
                  <c:v>27.683166347612058</c:v>
                </c:pt>
                <c:pt idx="172">
                  <c:v>27.757750540735397</c:v>
                </c:pt>
                <c:pt idx="173">
                  <c:v>27.857196131566514</c:v>
                </c:pt>
                <c:pt idx="174">
                  <c:v>27.956641722397634</c:v>
                </c:pt>
                <c:pt idx="175">
                  <c:v>28.01879521666708</c:v>
                </c:pt>
                <c:pt idx="176">
                  <c:v>28.118240807498196</c:v>
                </c:pt>
                <c:pt idx="177">
                  <c:v>28.217686398329313</c:v>
                </c:pt>
                <c:pt idx="178">
                  <c:v>28.304701290306539</c:v>
                </c:pt>
                <c:pt idx="179">
                  <c:v>28.391716182283766</c:v>
                </c:pt>
                <c:pt idx="180">
                  <c:v>28.491161773114882</c:v>
                </c:pt>
                <c:pt idx="181">
                  <c:v>28.578176665092109</c:v>
                </c:pt>
                <c:pt idx="182">
                  <c:v>28.652760858215448</c:v>
                </c:pt>
                <c:pt idx="183">
                  <c:v>28.752206449046565</c:v>
                </c:pt>
                <c:pt idx="184">
                  <c:v>28.839221341023791</c:v>
                </c:pt>
                <c:pt idx="185">
                  <c:v>28.938666931854911</c:v>
                </c:pt>
                <c:pt idx="186">
                  <c:v>29.038112522686021</c:v>
                </c:pt>
                <c:pt idx="187">
                  <c:v>29.125127414663254</c:v>
                </c:pt>
                <c:pt idx="188">
                  <c:v>29.212142306640477</c:v>
                </c:pt>
                <c:pt idx="189">
                  <c:v>29.299157198617703</c:v>
                </c:pt>
                <c:pt idx="190">
                  <c:v>29.386172090594933</c:v>
                </c:pt>
                <c:pt idx="191">
                  <c:v>29.473186982572159</c:v>
                </c:pt>
                <c:pt idx="192">
                  <c:v>29.560201874549385</c:v>
                </c:pt>
                <c:pt idx="193">
                  <c:v>29.647216766526611</c:v>
                </c:pt>
                <c:pt idx="194">
                  <c:v>29.721800959649951</c:v>
                </c:pt>
                <c:pt idx="195">
                  <c:v>29.821246550481067</c:v>
                </c:pt>
                <c:pt idx="196">
                  <c:v>29.908261442458294</c:v>
                </c:pt>
                <c:pt idx="197">
                  <c:v>29.982845635581629</c:v>
                </c:pt>
                <c:pt idx="198">
                  <c:v>30.057429828704969</c:v>
                </c:pt>
                <c:pt idx="199">
                  <c:v>30.156875419536082</c:v>
                </c:pt>
                <c:pt idx="200">
                  <c:v>30.243890311513312</c:v>
                </c:pt>
                <c:pt idx="201">
                  <c:v>30.318474504636651</c:v>
                </c:pt>
                <c:pt idx="202">
                  <c:v>30.405489396613877</c:v>
                </c:pt>
                <c:pt idx="203">
                  <c:v>30.480073589737209</c:v>
                </c:pt>
                <c:pt idx="204">
                  <c:v>30.567088481714443</c:v>
                </c:pt>
                <c:pt idx="205">
                  <c:v>30.654103373691665</c:v>
                </c:pt>
                <c:pt idx="206">
                  <c:v>30.716256867961118</c:v>
                </c:pt>
                <c:pt idx="207">
                  <c:v>30.815702458792231</c:v>
                </c:pt>
                <c:pt idx="208">
                  <c:v>30.89028665191557</c:v>
                </c:pt>
                <c:pt idx="209">
                  <c:v>30.977301543892793</c:v>
                </c:pt>
                <c:pt idx="210">
                  <c:v>31.051885737016132</c:v>
                </c:pt>
                <c:pt idx="211">
                  <c:v>31.114039231285584</c:v>
                </c:pt>
                <c:pt idx="212">
                  <c:v>31.225915520970588</c:v>
                </c:pt>
                <c:pt idx="213">
                  <c:v>31.362653208363373</c:v>
                </c:pt>
                <c:pt idx="214">
                  <c:v>31.437237401486712</c:v>
                </c:pt>
                <c:pt idx="215">
                  <c:v>31.524252293463938</c:v>
                </c:pt>
                <c:pt idx="216">
                  <c:v>31.586405787733383</c:v>
                </c:pt>
                <c:pt idx="217">
                  <c:v>31.6858513785645</c:v>
                </c:pt>
                <c:pt idx="218">
                  <c:v>31.772866270541726</c:v>
                </c:pt>
                <c:pt idx="219">
                  <c:v>31.847450463665066</c:v>
                </c:pt>
                <c:pt idx="220">
                  <c:v>31.897173259080624</c:v>
                </c:pt>
                <c:pt idx="221">
                  <c:v>31.98418815105785</c:v>
                </c:pt>
                <c:pt idx="222">
                  <c:v>32.021480247619522</c:v>
                </c:pt>
                <c:pt idx="223">
                  <c:v>32.108495139596748</c:v>
                </c:pt>
                <c:pt idx="224">
                  <c:v>32.170648633866193</c:v>
                </c:pt>
                <c:pt idx="225">
                  <c:v>32.220371429281755</c:v>
                </c:pt>
                <c:pt idx="226">
                  <c:v>32.2825249235512</c:v>
                </c:pt>
                <c:pt idx="227">
                  <c:v>32.332247718966762</c:v>
                </c:pt>
                <c:pt idx="228">
                  <c:v>32.369539815528427</c:v>
                </c:pt>
                <c:pt idx="229">
                  <c:v>32.406831912090098</c:v>
                </c:pt>
                <c:pt idx="230">
                  <c:v>32.481416105213434</c:v>
                </c:pt>
                <c:pt idx="231">
                  <c:v>32.518708201775105</c:v>
                </c:pt>
                <c:pt idx="232">
                  <c:v>32.518708201775105</c:v>
                </c:pt>
                <c:pt idx="233">
                  <c:v>32.605723093752331</c:v>
                </c:pt>
                <c:pt idx="234">
                  <c:v>32.630584491460105</c:v>
                </c:pt>
                <c:pt idx="235">
                  <c:v>32.643015190314003</c:v>
                </c:pt>
                <c:pt idx="236">
                  <c:v>32.692737985729558</c:v>
                </c:pt>
                <c:pt idx="237">
                  <c:v>32.730030082291229</c:v>
                </c:pt>
                <c:pt idx="238">
                  <c:v>32.730030082291229</c:v>
                </c:pt>
                <c:pt idx="239">
                  <c:v>32.792183576560674</c:v>
                </c:pt>
                <c:pt idx="240">
                  <c:v>32.792183576560674</c:v>
                </c:pt>
                <c:pt idx="241">
                  <c:v>32.829475673122346</c:v>
                </c:pt>
                <c:pt idx="242">
                  <c:v>32.86676776968401</c:v>
                </c:pt>
                <c:pt idx="243">
                  <c:v>32.879198468537901</c:v>
                </c:pt>
                <c:pt idx="244">
                  <c:v>32.904059866245674</c:v>
                </c:pt>
                <c:pt idx="245">
                  <c:v>32.928921263953455</c:v>
                </c:pt>
                <c:pt idx="246">
                  <c:v>32.928921263953455</c:v>
                </c:pt>
                <c:pt idx="247">
                  <c:v>32.953782661661243</c:v>
                </c:pt>
                <c:pt idx="248">
                  <c:v>32.991074758222908</c:v>
                </c:pt>
                <c:pt idx="249">
                  <c:v>33.015936155930689</c:v>
                </c:pt>
                <c:pt idx="250">
                  <c:v>33.028366854784572</c:v>
                </c:pt>
                <c:pt idx="251">
                  <c:v>33.028366854784572</c:v>
                </c:pt>
                <c:pt idx="252">
                  <c:v>33.053228252492353</c:v>
                </c:pt>
                <c:pt idx="253">
                  <c:v>33.065658951346244</c:v>
                </c:pt>
                <c:pt idx="254">
                  <c:v>33.065658951346244</c:v>
                </c:pt>
                <c:pt idx="255">
                  <c:v>33.065658951346244</c:v>
                </c:pt>
                <c:pt idx="256">
                  <c:v>33.102951047907915</c:v>
                </c:pt>
                <c:pt idx="257">
                  <c:v>33.115381746761798</c:v>
                </c:pt>
                <c:pt idx="258">
                  <c:v>33.115381746761798</c:v>
                </c:pt>
                <c:pt idx="259">
                  <c:v>33.115381746761798</c:v>
                </c:pt>
                <c:pt idx="260">
                  <c:v>33.15267384332347</c:v>
                </c:pt>
                <c:pt idx="261">
                  <c:v>33.16510454217736</c:v>
                </c:pt>
                <c:pt idx="262">
                  <c:v>33.16510454217736</c:v>
                </c:pt>
                <c:pt idx="263">
                  <c:v>33.16510454217736</c:v>
                </c:pt>
                <c:pt idx="264">
                  <c:v>33.16510454217736</c:v>
                </c:pt>
                <c:pt idx="265">
                  <c:v>33.16510454217736</c:v>
                </c:pt>
                <c:pt idx="266">
                  <c:v>33.16510454217736</c:v>
                </c:pt>
                <c:pt idx="267">
                  <c:v>33.16510454217736</c:v>
                </c:pt>
                <c:pt idx="268">
                  <c:v>33.16510454217736</c:v>
                </c:pt>
                <c:pt idx="269">
                  <c:v>33.16510454217736</c:v>
                </c:pt>
                <c:pt idx="270">
                  <c:v>33.16510454217736</c:v>
                </c:pt>
                <c:pt idx="271">
                  <c:v>33.16510454217736</c:v>
                </c:pt>
                <c:pt idx="272">
                  <c:v>33.16510454217736</c:v>
                </c:pt>
                <c:pt idx="273">
                  <c:v>33.16510454217736</c:v>
                </c:pt>
                <c:pt idx="274">
                  <c:v>33.16510454217736</c:v>
                </c:pt>
                <c:pt idx="275">
                  <c:v>33.16510454217736</c:v>
                </c:pt>
                <c:pt idx="276">
                  <c:v>33.16510454217736</c:v>
                </c:pt>
                <c:pt idx="277">
                  <c:v>33.16510454217736</c:v>
                </c:pt>
                <c:pt idx="278">
                  <c:v>33.16510454217736</c:v>
                </c:pt>
                <c:pt idx="279">
                  <c:v>33.16510454217736</c:v>
                </c:pt>
                <c:pt idx="280">
                  <c:v>33.16510454217736</c:v>
                </c:pt>
                <c:pt idx="281">
                  <c:v>33.16510454217736</c:v>
                </c:pt>
                <c:pt idx="282">
                  <c:v>33.16510454217736</c:v>
                </c:pt>
                <c:pt idx="283">
                  <c:v>33.16510454217736</c:v>
                </c:pt>
                <c:pt idx="284">
                  <c:v>33.16510454217736</c:v>
                </c:pt>
                <c:pt idx="285">
                  <c:v>33.16510454217736</c:v>
                </c:pt>
                <c:pt idx="286">
                  <c:v>33.16510454217736</c:v>
                </c:pt>
                <c:pt idx="287">
                  <c:v>33.16510454217736</c:v>
                </c:pt>
                <c:pt idx="288">
                  <c:v>33.16510454217736</c:v>
                </c:pt>
                <c:pt idx="289">
                  <c:v>33.16510454217736</c:v>
                </c:pt>
                <c:pt idx="290">
                  <c:v>33.16510454217736</c:v>
                </c:pt>
                <c:pt idx="291">
                  <c:v>33.16510454217736</c:v>
                </c:pt>
                <c:pt idx="292">
                  <c:v>33.16510454217736</c:v>
                </c:pt>
                <c:pt idx="293">
                  <c:v>33.16510454217736</c:v>
                </c:pt>
                <c:pt idx="294">
                  <c:v>33.16510454217736</c:v>
                </c:pt>
                <c:pt idx="295">
                  <c:v>33.16510454217736</c:v>
                </c:pt>
                <c:pt idx="296">
                  <c:v>33.16510454217736</c:v>
                </c:pt>
                <c:pt idx="297">
                  <c:v>33.16510454217736</c:v>
                </c:pt>
                <c:pt idx="298">
                  <c:v>33.16510454217736</c:v>
                </c:pt>
                <c:pt idx="299">
                  <c:v>33.16510454217736</c:v>
                </c:pt>
                <c:pt idx="300">
                  <c:v>33.16510454217736</c:v>
                </c:pt>
                <c:pt idx="301">
                  <c:v>33.16510454217736</c:v>
                </c:pt>
                <c:pt idx="302">
                  <c:v>33.16510454217736</c:v>
                </c:pt>
                <c:pt idx="303">
                  <c:v>33.16510454217736</c:v>
                </c:pt>
                <c:pt idx="304">
                  <c:v>33.16510454217736</c:v>
                </c:pt>
                <c:pt idx="305">
                  <c:v>33.16510454217736</c:v>
                </c:pt>
                <c:pt idx="306">
                  <c:v>33.16510454217736</c:v>
                </c:pt>
                <c:pt idx="307">
                  <c:v>33.16510454217736</c:v>
                </c:pt>
                <c:pt idx="308">
                  <c:v>33.16510454217736</c:v>
                </c:pt>
                <c:pt idx="309">
                  <c:v>33.16510454217736</c:v>
                </c:pt>
                <c:pt idx="310">
                  <c:v>33.16510454217736</c:v>
                </c:pt>
                <c:pt idx="311">
                  <c:v>33.16510454217736</c:v>
                </c:pt>
                <c:pt idx="312">
                  <c:v>33.16510454217736</c:v>
                </c:pt>
                <c:pt idx="313">
                  <c:v>33.16510454217736</c:v>
                </c:pt>
                <c:pt idx="314">
                  <c:v>33.16510454217736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FE1D-314B-A06C-19C14D419FB9}"/>
            </c:ext>
          </c:extLst>
        </c:ser>
        <c:ser>
          <c:idx val="3"/>
          <c:order val="1"/>
          <c:tx>
            <c:v>E_01_korrigiert</c:v>
          </c:tx>
          <c:spPr>
            <a:ln>
              <a:solidFill>
                <a:schemeClr val="accent2"/>
              </a:solidFill>
            </a:ln>
          </c:spPr>
          <c:marker>
            <c:symbol val="none"/>
          </c:marker>
          <c:xVal>
            <c:numRef>
              <c:f>'Input Messung'!$B$4:$B$318</c:f>
              <c:numCache>
                <c:formatCode>mm:ss</c:formatCode>
                <c:ptCount val="315"/>
                <c:pt idx="0">
                  <c:v>0</c:v>
                </c:pt>
                <c:pt idx="1">
                  <c:v>3.4722222222224181E-5</c:v>
                </c:pt>
                <c:pt idx="2">
                  <c:v>4.6296296296297751E-5</c:v>
                </c:pt>
                <c:pt idx="3">
                  <c:v>6.9444444444448361E-5</c:v>
                </c:pt>
                <c:pt idx="4">
                  <c:v>1.041666666666656E-4</c:v>
                </c:pt>
                <c:pt idx="5">
                  <c:v>1.1574074074074264E-4</c:v>
                </c:pt>
                <c:pt idx="6">
                  <c:v>1.3888888888888978E-4</c:v>
                </c:pt>
                <c:pt idx="7">
                  <c:v>1.7361111111111049E-4</c:v>
                </c:pt>
                <c:pt idx="8">
                  <c:v>1.8518518518518406E-4</c:v>
                </c:pt>
                <c:pt idx="9">
                  <c:v>2.1990740740740825E-4</c:v>
                </c:pt>
                <c:pt idx="10">
                  <c:v>2.4305555555555886E-4</c:v>
                </c:pt>
                <c:pt idx="11">
                  <c:v>2.66203703703706E-4</c:v>
                </c:pt>
                <c:pt idx="12">
                  <c:v>2.8935185185185314E-4</c:v>
                </c:pt>
                <c:pt idx="13">
                  <c:v>3.1250000000000028E-4</c:v>
                </c:pt>
                <c:pt idx="14">
                  <c:v>3.3564814814814742E-4</c:v>
                </c:pt>
                <c:pt idx="15">
                  <c:v>3.5879629629629456E-4</c:v>
                </c:pt>
                <c:pt idx="16">
                  <c:v>3.8194444444444517E-4</c:v>
                </c:pt>
                <c:pt idx="17">
                  <c:v>4.0509259259259231E-4</c:v>
                </c:pt>
                <c:pt idx="18">
                  <c:v>4.2824074074074292E-4</c:v>
                </c:pt>
                <c:pt idx="19">
                  <c:v>4.5138888888889006E-4</c:v>
                </c:pt>
                <c:pt idx="20">
                  <c:v>4.745370370370372E-4</c:v>
                </c:pt>
                <c:pt idx="21">
                  <c:v>4.9768518518518434E-4</c:v>
                </c:pt>
                <c:pt idx="22">
                  <c:v>5.2083333333333495E-4</c:v>
                </c:pt>
                <c:pt idx="23">
                  <c:v>5.4398148148147862E-4</c:v>
                </c:pt>
                <c:pt idx="24">
                  <c:v>5.6712962962962923E-4</c:v>
                </c:pt>
                <c:pt idx="25">
                  <c:v>5.9027777777777984E-4</c:v>
                </c:pt>
                <c:pt idx="26">
                  <c:v>6.1342592592592698E-4</c:v>
                </c:pt>
                <c:pt idx="27">
                  <c:v>6.3657407407407413E-4</c:v>
                </c:pt>
                <c:pt idx="28">
                  <c:v>6.5972222222222127E-4</c:v>
                </c:pt>
                <c:pt idx="29">
                  <c:v>6.8287037037037188E-4</c:v>
                </c:pt>
                <c:pt idx="30">
                  <c:v>7.0601851851851902E-4</c:v>
                </c:pt>
                <c:pt idx="31">
                  <c:v>7.2916666666666963E-4</c:v>
                </c:pt>
                <c:pt idx="32">
                  <c:v>7.5231481481481677E-4</c:v>
                </c:pt>
                <c:pt idx="33">
                  <c:v>7.7546296296296391E-4</c:v>
                </c:pt>
                <c:pt idx="34">
                  <c:v>7.9861111111111105E-4</c:v>
                </c:pt>
                <c:pt idx="35">
                  <c:v>8.2175925925925819E-4</c:v>
                </c:pt>
                <c:pt idx="36">
                  <c:v>8.4490740740740533E-4</c:v>
                </c:pt>
                <c:pt idx="37">
                  <c:v>8.6805555555555594E-4</c:v>
                </c:pt>
                <c:pt idx="38">
                  <c:v>8.9120370370370308E-4</c:v>
                </c:pt>
                <c:pt idx="39">
                  <c:v>9.1435185185185369E-4</c:v>
                </c:pt>
                <c:pt idx="40">
                  <c:v>9.3750000000000083E-4</c:v>
                </c:pt>
                <c:pt idx="41">
                  <c:v>9.6064814814814797E-4</c:v>
                </c:pt>
                <c:pt idx="42">
                  <c:v>9.8379629629629858E-4</c:v>
                </c:pt>
                <c:pt idx="43">
                  <c:v>1.0069444444444457E-3</c:v>
                </c:pt>
                <c:pt idx="44">
                  <c:v>1.0300925925925929E-3</c:v>
                </c:pt>
                <c:pt idx="45">
                  <c:v>1.05324074074074E-3</c:v>
                </c:pt>
                <c:pt idx="46">
                  <c:v>1.0763888888888906E-3</c:v>
                </c:pt>
                <c:pt idx="47">
                  <c:v>1.0995370370370378E-3</c:v>
                </c:pt>
                <c:pt idx="48">
                  <c:v>1.1226851851851849E-3</c:v>
                </c:pt>
                <c:pt idx="49">
                  <c:v>1.145833333333332E-3</c:v>
                </c:pt>
                <c:pt idx="50">
                  <c:v>1.1689814814814826E-3</c:v>
                </c:pt>
                <c:pt idx="51">
                  <c:v>1.1921296296296298E-3</c:v>
                </c:pt>
                <c:pt idx="52">
                  <c:v>1.2152777777777804E-3</c:v>
                </c:pt>
                <c:pt idx="53">
                  <c:v>1.2384259259259275E-3</c:v>
                </c:pt>
                <c:pt idx="54">
                  <c:v>1.2615740740740747E-3</c:v>
                </c:pt>
                <c:pt idx="55">
                  <c:v>1.2847222222222218E-3</c:v>
                </c:pt>
                <c:pt idx="56">
                  <c:v>1.307870370370369E-3</c:v>
                </c:pt>
                <c:pt idx="57">
                  <c:v>1.3310185185185196E-3</c:v>
                </c:pt>
                <c:pt idx="58">
                  <c:v>1.3541666666666667E-3</c:v>
                </c:pt>
                <c:pt idx="59">
                  <c:v>1.3773148148148173E-3</c:v>
                </c:pt>
                <c:pt idx="60">
                  <c:v>1.4004629629629645E-3</c:v>
                </c:pt>
                <c:pt idx="61">
                  <c:v>1.4236111111111116E-3</c:v>
                </c:pt>
                <c:pt idx="62">
                  <c:v>1.4467592592592587E-3</c:v>
                </c:pt>
                <c:pt idx="63">
                  <c:v>1.4699074074074094E-3</c:v>
                </c:pt>
                <c:pt idx="64">
                  <c:v>1.493055555555553E-3</c:v>
                </c:pt>
                <c:pt idx="65">
                  <c:v>1.5162037037037036E-3</c:v>
                </c:pt>
                <c:pt idx="66">
                  <c:v>1.5393518518518508E-3</c:v>
                </c:pt>
                <c:pt idx="67">
                  <c:v>1.5625000000000014E-3</c:v>
                </c:pt>
                <c:pt idx="68">
                  <c:v>1.5856481481481485E-3</c:v>
                </c:pt>
                <c:pt idx="69">
                  <c:v>1.6087962962962957E-3</c:v>
                </c:pt>
                <c:pt idx="70">
                  <c:v>1.6319444444444428E-3</c:v>
                </c:pt>
                <c:pt idx="71">
                  <c:v>1.65509259259259E-3</c:v>
                </c:pt>
                <c:pt idx="72">
                  <c:v>1.678240740740744E-3</c:v>
                </c:pt>
                <c:pt idx="73">
                  <c:v>1.7013888888888912E-3</c:v>
                </c:pt>
                <c:pt idx="74">
                  <c:v>1.7245370370370383E-3</c:v>
                </c:pt>
                <c:pt idx="75">
                  <c:v>1.7476851851851855E-3</c:v>
                </c:pt>
                <c:pt idx="76">
                  <c:v>1.7708333333333361E-3</c:v>
                </c:pt>
                <c:pt idx="77">
                  <c:v>1.7939814814814832E-3</c:v>
                </c:pt>
                <c:pt idx="78">
                  <c:v>1.8171296296296303E-3</c:v>
                </c:pt>
                <c:pt idx="79">
                  <c:v>1.8518518518518545E-3</c:v>
                </c:pt>
                <c:pt idx="80">
                  <c:v>1.8634259259259246E-3</c:v>
                </c:pt>
                <c:pt idx="81">
                  <c:v>1.8981481481481488E-3</c:v>
                </c:pt>
                <c:pt idx="82">
                  <c:v>1.9212962962962959E-3</c:v>
                </c:pt>
                <c:pt idx="83">
                  <c:v>1.9328703703703695E-3</c:v>
                </c:pt>
                <c:pt idx="84">
                  <c:v>1.9675925925925937E-3</c:v>
                </c:pt>
                <c:pt idx="85">
                  <c:v>1.9907407407407408E-3</c:v>
                </c:pt>
                <c:pt idx="86">
                  <c:v>2.013888888888888E-3</c:v>
                </c:pt>
                <c:pt idx="87">
                  <c:v>2.0370370370370386E-3</c:v>
                </c:pt>
                <c:pt idx="88">
                  <c:v>2.0601851851851857E-3</c:v>
                </c:pt>
                <c:pt idx="89">
                  <c:v>2.0717592592592628E-3</c:v>
                </c:pt>
                <c:pt idx="90">
                  <c:v>2.10648148148148E-3</c:v>
                </c:pt>
                <c:pt idx="91">
                  <c:v>2.1296296296296272E-3</c:v>
                </c:pt>
                <c:pt idx="92">
                  <c:v>2.1412037037037042E-3</c:v>
                </c:pt>
                <c:pt idx="93">
                  <c:v>2.1759259259259284E-3</c:v>
                </c:pt>
                <c:pt idx="94">
                  <c:v>2.1990740740740755E-3</c:v>
                </c:pt>
                <c:pt idx="95">
                  <c:v>2.2222222222222227E-3</c:v>
                </c:pt>
                <c:pt idx="96">
                  <c:v>2.2453703703703733E-3</c:v>
                </c:pt>
                <c:pt idx="97">
                  <c:v>2.2685185185185204E-3</c:v>
                </c:pt>
                <c:pt idx="98">
                  <c:v>2.2916666666666675E-3</c:v>
                </c:pt>
                <c:pt idx="99">
                  <c:v>2.3148148148148147E-3</c:v>
                </c:pt>
                <c:pt idx="100">
                  <c:v>2.3379629629629618E-3</c:v>
                </c:pt>
                <c:pt idx="101">
                  <c:v>2.361111111111109E-3</c:v>
                </c:pt>
                <c:pt idx="102">
                  <c:v>2.3842592592592596E-3</c:v>
                </c:pt>
                <c:pt idx="103">
                  <c:v>2.4074074074074067E-3</c:v>
                </c:pt>
                <c:pt idx="104">
                  <c:v>2.4305555555555539E-3</c:v>
                </c:pt>
                <c:pt idx="105">
                  <c:v>2.453703703703701E-3</c:v>
                </c:pt>
                <c:pt idx="106">
                  <c:v>2.4768518518518551E-3</c:v>
                </c:pt>
                <c:pt idx="107">
                  <c:v>2.5000000000000022E-3</c:v>
                </c:pt>
                <c:pt idx="108">
                  <c:v>2.5231481481481494E-3</c:v>
                </c:pt>
                <c:pt idx="109">
                  <c:v>2.5462962962963E-3</c:v>
                </c:pt>
                <c:pt idx="110">
                  <c:v>2.5694444444444436E-3</c:v>
                </c:pt>
                <c:pt idx="111">
                  <c:v>2.5925925925925943E-3</c:v>
                </c:pt>
                <c:pt idx="112">
                  <c:v>2.6157407407407414E-3</c:v>
                </c:pt>
                <c:pt idx="113">
                  <c:v>2.6388888888888885E-3</c:v>
                </c:pt>
                <c:pt idx="114">
                  <c:v>2.6620370370370357E-3</c:v>
                </c:pt>
                <c:pt idx="115">
                  <c:v>2.6851851851851863E-3</c:v>
                </c:pt>
                <c:pt idx="116">
                  <c:v>2.7083333333333334E-3</c:v>
                </c:pt>
                <c:pt idx="117">
                  <c:v>2.7314814814814806E-3</c:v>
                </c:pt>
                <c:pt idx="118">
                  <c:v>2.7546296296296277E-3</c:v>
                </c:pt>
                <c:pt idx="119">
                  <c:v>2.7777777777777818E-3</c:v>
                </c:pt>
                <c:pt idx="120">
                  <c:v>2.800925925925922E-3</c:v>
                </c:pt>
                <c:pt idx="121">
                  <c:v>2.8240740740740761E-3</c:v>
                </c:pt>
                <c:pt idx="122">
                  <c:v>2.8472222222222232E-3</c:v>
                </c:pt>
                <c:pt idx="123">
                  <c:v>2.8703703703703703E-3</c:v>
                </c:pt>
                <c:pt idx="124">
                  <c:v>2.893518518518521E-3</c:v>
                </c:pt>
                <c:pt idx="125">
                  <c:v>2.9166666666666681E-3</c:v>
                </c:pt>
                <c:pt idx="126">
                  <c:v>2.9398148148148152E-3</c:v>
                </c:pt>
                <c:pt idx="127">
                  <c:v>2.9629629629629624E-3</c:v>
                </c:pt>
                <c:pt idx="128">
                  <c:v>2.986111111111113E-3</c:v>
                </c:pt>
                <c:pt idx="129">
                  <c:v>3.0092592592592601E-3</c:v>
                </c:pt>
                <c:pt idx="130">
                  <c:v>3.0324074074074038E-3</c:v>
                </c:pt>
                <c:pt idx="131">
                  <c:v>3.0555555555555544E-3</c:v>
                </c:pt>
                <c:pt idx="132">
                  <c:v>3.0787037037037016E-3</c:v>
                </c:pt>
                <c:pt idx="133">
                  <c:v>3.1018518518518487E-3</c:v>
                </c:pt>
                <c:pt idx="134">
                  <c:v>3.1249999999999958E-3</c:v>
                </c:pt>
                <c:pt idx="135">
                  <c:v>3.1481481481481499E-3</c:v>
                </c:pt>
                <c:pt idx="136">
                  <c:v>3.1712962962962971E-3</c:v>
                </c:pt>
                <c:pt idx="137">
                  <c:v>3.1944444444444442E-3</c:v>
                </c:pt>
                <c:pt idx="138">
                  <c:v>3.2175925925925948E-3</c:v>
                </c:pt>
                <c:pt idx="139">
                  <c:v>3.2407407407407419E-3</c:v>
                </c:pt>
                <c:pt idx="140">
                  <c:v>3.2638888888888891E-3</c:v>
                </c:pt>
                <c:pt idx="141">
                  <c:v>3.2870370370370362E-3</c:v>
                </c:pt>
                <c:pt idx="142">
                  <c:v>3.3101851851851868E-3</c:v>
                </c:pt>
                <c:pt idx="143">
                  <c:v>3.333333333333334E-3</c:v>
                </c:pt>
                <c:pt idx="144">
                  <c:v>3.3564814814814811E-3</c:v>
                </c:pt>
                <c:pt idx="145">
                  <c:v>3.3796296296296283E-3</c:v>
                </c:pt>
                <c:pt idx="146">
                  <c:v>3.4027777777777823E-3</c:v>
                </c:pt>
                <c:pt idx="147">
                  <c:v>3.4259259259259295E-3</c:v>
                </c:pt>
                <c:pt idx="148">
                  <c:v>3.4490740740740766E-3</c:v>
                </c:pt>
                <c:pt idx="149">
                  <c:v>3.4722222222222238E-3</c:v>
                </c:pt>
                <c:pt idx="150">
                  <c:v>3.4953703703703744E-3</c:v>
                </c:pt>
                <c:pt idx="151">
                  <c:v>3.518518518518518E-3</c:v>
                </c:pt>
                <c:pt idx="152">
                  <c:v>3.5416666666666652E-3</c:v>
                </c:pt>
                <c:pt idx="153">
                  <c:v>3.5763888888888928E-3</c:v>
                </c:pt>
                <c:pt idx="154">
                  <c:v>3.5879629629629629E-3</c:v>
                </c:pt>
                <c:pt idx="155">
                  <c:v>3.6111111111111101E-3</c:v>
                </c:pt>
                <c:pt idx="156">
                  <c:v>3.6458333333333343E-3</c:v>
                </c:pt>
                <c:pt idx="157">
                  <c:v>3.6574074074074078E-3</c:v>
                </c:pt>
                <c:pt idx="158">
                  <c:v>3.680555555555555E-3</c:v>
                </c:pt>
                <c:pt idx="159">
                  <c:v>3.7037037037037021E-3</c:v>
                </c:pt>
                <c:pt idx="160">
                  <c:v>3.7268518518518493E-3</c:v>
                </c:pt>
                <c:pt idx="161">
                  <c:v>3.7500000000000033E-3</c:v>
                </c:pt>
                <c:pt idx="162">
                  <c:v>3.7847222222222206E-3</c:v>
                </c:pt>
                <c:pt idx="163">
                  <c:v>3.7962962962962976E-3</c:v>
                </c:pt>
                <c:pt idx="164">
                  <c:v>3.8194444444444448E-3</c:v>
                </c:pt>
                <c:pt idx="165">
                  <c:v>3.8541666666666655E-3</c:v>
                </c:pt>
                <c:pt idx="166">
                  <c:v>3.8657407407407425E-3</c:v>
                </c:pt>
                <c:pt idx="167">
                  <c:v>3.8888888888888896E-3</c:v>
                </c:pt>
                <c:pt idx="168">
                  <c:v>3.9236111111111138E-3</c:v>
                </c:pt>
                <c:pt idx="169">
                  <c:v>3.9351851851851874E-3</c:v>
                </c:pt>
                <c:pt idx="170">
                  <c:v>3.9699074074074081E-3</c:v>
                </c:pt>
                <c:pt idx="171">
                  <c:v>3.9930555555555552E-3</c:v>
                </c:pt>
                <c:pt idx="172">
                  <c:v>4.0162037037037059E-3</c:v>
                </c:pt>
                <c:pt idx="173">
                  <c:v>4.039351851851853E-3</c:v>
                </c:pt>
                <c:pt idx="174">
                  <c:v>4.0625000000000001E-3</c:v>
                </c:pt>
                <c:pt idx="175">
                  <c:v>4.0856481481481507E-3</c:v>
                </c:pt>
                <c:pt idx="176">
                  <c:v>4.1087962962962979E-3</c:v>
                </c:pt>
                <c:pt idx="177">
                  <c:v>4.131944444444445E-3</c:v>
                </c:pt>
                <c:pt idx="178">
                  <c:v>4.1550925925925922E-3</c:v>
                </c:pt>
                <c:pt idx="179">
                  <c:v>4.1782407407407463E-3</c:v>
                </c:pt>
                <c:pt idx="180">
                  <c:v>4.2013888888888934E-3</c:v>
                </c:pt>
                <c:pt idx="181">
                  <c:v>4.2245370370370336E-3</c:v>
                </c:pt>
                <c:pt idx="182">
                  <c:v>4.2476851851851807E-3</c:v>
                </c:pt>
                <c:pt idx="183">
                  <c:v>4.2708333333333348E-3</c:v>
                </c:pt>
                <c:pt idx="184">
                  <c:v>4.293981481481482E-3</c:v>
                </c:pt>
                <c:pt idx="185">
                  <c:v>4.3171296296296291E-3</c:v>
                </c:pt>
                <c:pt idx="186">
                  <c:v>4.3402777777777762E-3</c:v>
                </c:pt>
                <c:pt idx="187">
                  <c:v>4.3634259259259268E-3</c:v>
                </c:pt>
                <c:pt idx="188">
                  <c:v>4.386574074074074E-3</c:v>
                </c:pt>
                <c:pt idx="189">
                  <c:v>4.4097222222222211E-3</c:v>
                </c:pt>
                <c:pt idx="190">
                  <c:v>4.4328703703703717E-3</c:v>
                </c:pt>
                <c:pt idx="191">
                  <c:v>4.4560185185185189E-3</c:v>
                </c:pt>
                <c:pt idx="192">
                  <c:v>4.479166666666666E-3</c:v>
                </c:pt>
                <c:pt idx="193">
                  <c:v>4.5023148148148132E-3</c:v>
                </c:pt>
                <c:pt idx="194">
                  <c:v>4.5254629629629672E-3</c:v>
                </c:pt>
                <c:pt idx="195">
                  <c:v>4.5486111111111144E-3</c:v>
                </c:pt>
                <c:pt idx="196">
                  <c:v>4.5717592592592615E-3</c:v>
                </c:pt>
                <c:pt idx="197">
                  <c:v>4.5949074074074087E-3</c:v>
                </c:pt>
                <c:pt idx="198">
                  <c:v>4.6180555555555593E-3</c:v>
                </c:pt>
                <c:pt idx="199">
                  <c:v>4.6412037037037064E-3</c:v>
                </c:pt>
                <c:pt idx="200">
                  <c:v>4.6643518518518536E-3</c:v>
                </c:pt>
                <c:pt idx="201">
                  <c:v>4.6874999999999972E-3</c:v>
                </c:pt>
                <c:pt idx="202">
                  <c:v>4.7106481481481478E-3</c:v>
                </c:pt>
                <c:pt idx="203">
                  <c:v>4.733796296296295E-3</c:v>
                </c:pt>
                <c:pt idx="204">
                  <c:v>4.7569444444444421E-3</c:v>
                </c:pt>
                <c:pt idx="205">
                  <c:v>4.7800925925925927E-3</c:v>
                </c:pt>
                <c:pt idx="206">
                  <c:v>4.8032407407407399E-3</c:v>
                </c:pt>
                <c:pt idx="207">
                  <c:v>4.826388888888887E-3</c:v>
                </c:pt>
                <c:pt idx="208">
                  <c:v>4.8495370370370341E-3</c:v>
                </c:pt>
                <c:pt idx="209">
                  <c:v>4.8726851851851882E-3</c:v>
                </c:pt>
                <c:pt idx="210">
                  <c:v>4.8958333333333354E-3</c:v>
                </c:pt>
                <c:pt idx="211">
                  <c:v>4.9189814814814825E-3</c:v>
                </c:pt>
                <c:pt idx="212">
                  <c:v>4.9421296296296297E-3</c:v>
                </c:pt>
                <c:pt idx="213">
                  <c:v>4.9652777777777803E-3</c:v>
                </c:pt>
                <c:pt idx="214">
                  <c:v>4.9884259259259274E-3</c:v>
                </c:pt>
                <c:pt idx="215">
                  <c:v>5.0115740740740745E-3</c:v>
                </c:pt>
                <c:pt idx="216">
                  <c:v>5.0347222222222217E-3</c:v>
                </c:pt>
                <c:pt idx="217">
                  <c:v>5.0578703703703723E-3</c:v>
                </c:pt>
                <c:pt idx="218">
                  <c:v>5.0810185185185194E-3</c:v>
                </c:pt>
                <c:pt idx="219">
                  <c:v>5.1041666666666666E-3</c:v>
                </c:pt>
                <c:pt idx="220">
                  <c:v>5.1273148148148207E-3</c:v>
                </c:pt>
                <c:pt idx="221">
                  <c:v>5.1504629629629678E-3</c:v>
                </c:pt>
                <c:pt idx="222">
                  <c:v>5.173611111111108E-3</c:v>
                </c:pt>
                <c:pt idx="223">
                  <c:v>5.1967592592592551E-3</c:v>
                </c:pt>
                <c:pt idx="224">
                  <c:v>5.2199074074074092E-3</c:v>
                </c:pt>
                <c:pt idx="225">
                  <c:v>5.2430555555555564E-3</c:v>
                </c:pt>
                <c:pt idx="226">
                  <c:v>5.2662037037037035E-3</c:v>
                </c:pt>
                <c:pt idx="227">
                  <c:v>5.2893518518518506E-3</c:v>
                </c:pt>
                <c:pt idx="228">
                  <c:v>5.3125000000000012E-3</c:v>
                </c:pt>
                <c:pt idx="229">
                  <c:v>5.3356481481481484E-3</c:v>
                </c:pt>
                <c:pt idx="230">
                  <c:v>5.3587962962962955E-3</c:v>
                </c:pt>
                <c:pt idx="231">
                  <c:v>5.3819444444444427E-3</c:v>
                </c:pt>
                <c:pt idx="232">
                  <c:v>5.4050925925925933E-3</c:v>
                </c:pt>
                <c:pt idx="233">
                  <c:v>5.4282407407407404E-3</c:v>
                </c:pt>
                <c:pt idx="234">
                  <c:v>5.4513888888888876E-3</c:v>
                </c:pt>
                <c:pt idx="235">
                  <c:v>5.4745370370370416E-3</c:v>
                </c:pt>
                <c:pt idx="236">
                  <c:v>5.4976851851851888E-3</c:v>
                </c:pt>
                <c:pt idx="237">
                  <c:v>5.5208333333333359E-3</c:v>
                </c:pt>
                <c:pt idx="238">
                  <c:v>5.5439814814814831E-3</c:v>
                </c:pt>
                <c:pt idx="239">
                  <c:v>5.5671296296296337E-3</c:v>
                </c:pt>
                <c:pt idx="240">
                  <c:v>5.5902777777777808E-3</c:v>
                </c:pt>
                <c:pt idx="241">
                  <c:v>5.613425925925928E-3</c:v>
                </c:pt>
                <c:pt idx="242">
                  <c:v>5.6481481481481521E-3</c:v>
                </c:pt>
                <c:pt idx="243">
                  <c:v>5.6712962962962993E-3</c:v>
                </c:pt>
                <c:pt idx="244">
                  <c:v>5.6828703703703694E-3</c:v>
                </c:pt>
                <c:pt idx="245">
                  <c:v>5.7175925925925936E-3</c:v>
                </c:pt>
                <c:pt idx="246">
                  <c:v>5.7407407407407442E-3</c:v>
                </c:pt>
                <c:pt idx="247">
                  <c:v>5.7638888888888913E-3</c:v>
                </c:pt>
                <c:pt idx="248">
                  <c:v>5.7870370370370385E-3</c:v>
                </c:pt>
                <c:pt idx="249">
                  <c:v>5.8101851851851856E-3</c:v>
                </c:pt>
                <c:pt idx="250">
                  <c:v>5.8217592592592626E-3</c:v>
                </c:pt>
                <c:pt idx="251">
                  <c:v>5.8564814814814833E-3</c:v>
                </c:pt>
                <c:pt idx="252">
                  <c:v>5.879629629629627E-3</c:v>
                </c:pt>
                <c:pt idx="253">
                  <c:v>5.8912037037037041E-3</c:v>
                </c:pt>
                <c:pt idx="254">
                  <c:v>5.9259259259259248E-3</c:v>
                </c:pt>
                <c:pt idx="255">
                  <c:v>5.9490740740740719E-3</c:v>
                </c:pt>
                <c:pt idx="256">
                  <c:v>5.972222222222219E-3</c:v>
                </c:pt>
                <c:pt idx="257">
                  <c:v>5.9953703703703731E-3</c:v>
                </c:pt>
                <c:pt idx="258">
                  <c:v>6.0185185185185203E-3</c:v>
                </c:pt>
                <c:pt idx="259">
                  <c:v>6.0416666666666674E-3</c:v>
                </c:pt>
                <c:pt idx="260">
                  <c:v>6.0648148148148145E-3</c:v>
                </c:pt>
                <c:pt idx="261">
                  <c:v>6.0879629629629652E-3</c:v>
                </c:pt>
                <c:pt idx="262">
                  <c:v>6.1111111111111123E-3</c:v>
                </c:pt>
                <c:pt idx="263">
                  <c:v>6.1342592592592594E-3</c:v>
                </c:pt>
                <c:pt idx="264">
                  <c:v>6.1574074074074066E-3</c:v>
                </c:pt>
                <c:pt idx="265">
                  <c:v>6.1805555555555572E-3</c:v>
                </c:pt>
                <c:pt idx="266">
                  <c:v>6.2037037037037043E-3</c:v>
                </c:pt>
                <c:pt idx="267">
                  <c:v>6.2268518518518515E-3</c:v>
                </c:pt>
                <c:pt idx="268">
                  <c:v>6.2499999999999986E-3</c:v>
                </c:pt>
                <c:pt idx="269">
                  <c:v>6.2731481481481527E-3</c:v>
                </c:pt>
                <c:pt idx="270">
                  <c:v>6.2962962962962998E-3</c:v>
                </c:pt>
                <c:pt idx="271">
                  <c:v>6.319444444444447E-3</c:v>
                </c:pt>
                <c:pt idx="272">
                  <c:v>6.3425925925925976E-3</c:v>
                </c:pt>
                <c:pt idx="273">
                  <c:v>6.3657407407407413E-3</c:v>
                </c:pt>
                <c:pt idx="274">
                  <c:v>6.3888888888888884E-3</c:v>
                </c:pt>
                <c:pt idx="275">
                  <c:v>6.4120370370370355E-3</c:v>
                </c:pt>
                <c:pt idx="276">
                  <c:v>6.4351851851851861E-3</c:v>
                </c:pt>
                <c:pt idx="277">
                  <c:v>6.4583333333333333E-3</c:v>
                </c:pt>
                <c:pt idx="278">
                  <c:v>6.4814814814814804E-3</c:v>
                </c:pt>
                <c:pt idx="279">
                  <c:v>6.5046296296296276E-3</c:v>
                </c:pt>
                <c:pt idx="280">
                  <c:v>6.5277777777777782E-3</c:v>
                </c:pt>
                <c:pt idx="281">
                  <c:v>6.5509259259259253E-3</c:v>
                </c:pt>
                <c:pt idx="282">
                  <c:v>6.5740740740740725E-3</c:v>
                </c:pt>
                <c:pt idx="283">
                  <c:v>6.5972222222222196E-3</c:v>
                </c:pt>
                <c:pt idx="284">
                  <c:v>6.6203703703703737E-3</c:v>
                </c:pt>
                <c:pt idx="285">
                  <c:v>6.6435185185185208E-3</c:v>
                </c:pt>
                <c:pt idx="286">
                  <c:v>6.666666666666668E-3</c:v>
                </c:pt>
                <c:pt idx="287">
                  <c:v>6.6898148148148186E-3</c:v>
                </c:pt>
                <c:pt idx="288">
                  <c:v>6.7129629629629657E-3</c:v>
                </c:pt>
                <c:pt idx="289">
                  <c:v>6.7361111111111129E-3</c:v>
                </c:pt>
                <c:pt idx="290">
                  <c:v>6.75925925925926E-3</c:v>
                </c:pt>
                <c:pt idx="291">
                  <c:v>6.7824074074074106E-3</c:v>
                </c:pt>
                <c:pt idx="292">
                  <c:v>6.8055555555555577E-3</c:v>
                </c:pt>
                <c:pt idx="293">
                  <c:v>6.8287037037037014E-3</c:v>
                </c:pt>
                <c:pt idx="294">
                  <c:v>6.8518518518518486E-3</c:v>
                </c:pt>
                <c:pt idx="295">
                  <c:v>6.8749999999999992E-3</c:v>
                </c:pt>
                <c:pt idx="296">
                  <c:v>6.8981481481481463E-3</c:v>
                </c:pt>
                <c:pt idx="297">
                  <c:v>6.9212962962962934E-3</c:v>
                </c:pt>
                <c:pt idx="298">
                  <c:v>6.9444444444444406E-3</c:v>
                </c:pt>
                <c:pt idx="299">
                  <c:v>6.9675925925925947E-3</c:v>
                </c:pt>
                <c:pt idx="300">
                  <c:v>6.9907407407407418E-3</c:v>
                </c:pt>
                <c:pt idx="301">
                  <c:v>7.013888888888889E-3</c:v>
                </c:pt>
                <c:pt idx="302">
                  <c:v>7.0370370370370396E-3</c:v>
                </c:pt>
                <c:pt idx="303">
                  <c:v>7.0717592592592568E-3</c:v>
                </c:pt>
                <c:pt idx="304">
                  <c:v>7.0949074074074039E-3</c:v>
                </c:pt>
                <c:pt idx="305">
                  <c:v>7.1180555555555511E-3</c:v>
                </c:pt>
                <c:pt idx="306">
                  <c:v>7.1412037037037052E-3</c:v>
                </c:pt>
                <c:pt idx="307">
                  <c:v>7.1643518518518523E-3</c:v>
                </c:pt>
                <c:pt idx="308">
                  <c:v>7.1874999999999994E-3</c:v>
                </c:pt>
                <c:pt idx="309">
                  <c:v>7.2106481481481501E-3</c:v>
                </c:pt>
                <c:pt idx="310">
                  <c:v>7.2337962962962972E-3</c:v>
                </c:pt>
                <c:pt idx="311">
                  <c:v>7.2569444444444443E-3</c:v>
                </c:pt>
                <c:pt idx="312">
                  <c:v>7.2800925925925915E-3</c:v>
                </c:pt>
                <c:pt idx="313">
                  <c:v>7.3032407407407421E-3</c:v>
                </c:pt>
                <c:pt idx="314">
                  <c:v>7.3263888888888892E-3</c:v>
                </c:pt>
              </c:numCache>
            </c:numRef>
          </c:xVal>
          <c:yVal>
            <c:numRef>
              <c:f>'Input Messung'!$G$4:$G$318</c:f>
              <c:numCache>
                <c:formatCode>0.00</c:formatCode>
                <c:ptCount val="315"/>
                <c:pt idx="0">
                  <c:v>0</c:v>
                </c:pt>
                <c:pt idx="1">
                  <c:v>0.20071012650202261</c:v>
                </c:pt>
                <c:pt idx="2">
                  <c:v>0.35124272137853951</c:v>
                </c:pt>
                <c:pt idx="3">
                  <c:v>0.80284050600809043</c:v>
                </c:pt>
                <c:pt idx="4">
                  <c:v>1.2920714393567707</c:v>
                </c:pt>
                <c:pt idx="5">
                  <c:v>1.6809473094544394</c:v>
                </c:pt>
                <c:pt idx="6">
                  <c:v>2.1701782428031193</c:v>
                </c:pt>
                <c:pt idx="7">
                  <c:v>2.6844979419645516</c:v>
                </c:pt>
                <c:pt idx="8">
                  <c:v>3.1611844924068557</c:v>
                </c:pt>
                <c:pt idx="9">
                  <c:v>3.6378710428491594</c:v>
                </c:pt>
                <c:pt idx="10">
                  <c:v>4.1396463591042156</c:v>
                </c:pt>
                <c:pt idx="11">
                  <c:v>4.5034334633891326</c:v>
                </c:pt>
                <c:pt idx="12">
                  <c:v>4.8421318018612949</c:v>
                </c:pt>
                <c:pt idx="13">
                  <c:v>5.268640820678093</c:v>
                </c:pt>
                <c:pt idx="14">
                  <c:v>5.544617244618375</c:v>
                </c:pt>
                <c:pt idx="15">
                  <c:v>5.9209487318096672</c:v>
                </c:pt>
                <c:pt idx="16">
                  <c:v>6.1843807728435713</c:v>
                </c:pt>
                <c:pt idx="17">
                  <c:v>6.4603571967838516</c:v>
                </c:pt>
                <c:pt idx="18">
                  <c:v>6.7990555352560156</c:v>
                </c:pt>
                <c:pt idx="19">
                  <c:v>7.0750319591962958</c:v>
                </c:pt>
                <c:pt idx="20">
                  <c:v>7.3259196173238239</c:v>
                </c:pt>
                <c:pt idx="21">
                  <c:v>7.6144404241704828</c:v>
                </c:pt>
                <c:pt idx="22">
                  <c:v>7.8653280822980109</c:v>
                </c:pt>
                <c:pt idx="23">
                  <c:v>8.1162157404255382</c:v>
                </c:pt>
                <c:pt idx="24">
                  <c:v>8.3796477814594432</c:v>
                </c:pt>
                <c:pt idx="25">
                  <c:v>8.6179910566805962</c:v>
                </c:pt>
                <c:pt idx="26">
                  <c:v>8.8688787148081225</c:v>
                </c:pt>
                <c:pt idx="27">
                  <c:v>9.0319556925910174</c:v>
                </c:pt>
                <c:pt idx="28">
                  <c:v>9.2953877336249207</c:v>
                </c:pt>
                <c:pt idx="29">
                  <c:v>9.5337310088460736</c:v>
                </c:pt>
                <c:pt idx="30">
                  <c:v>9.7720742840672266</c:v>
                </c:pt>
                <c:pt idx="31">
                  <c:v>10.010417559288376</c:v>
                </c:pt>
                <c:pt idx="32">
                  <c:v>10.160950154164896</c:v>
                </c:pt>
                <c:pt idx="33">
                  <c:v>10.424382195198799</c:v>
                </c:pt>
                <c:pt idx="34">
                  <c:v>10.562370407168938</c:v>
                </c:pt>
                <c:pt idx="35">
                  <c:v>10.83834683110922</c:v>
                </c:pt>
                <c:pt idx="36">
                  <c:v>10.988879425985736</c:v>
                </c:pt>
                <c:pt idx="37">
                  <c:v>11.227222701206889</c:v>
                </c:pt>
                <c:pt idx="38">
                  <c:v>11.390299678989782</c:v>
                </c:pt>
                <c:pt idx="39">
                  <c:v>11.64118733711731</c:v>
                </c:pt>
                <c:pt idx="40">
                  <c:v>11.779175549087451</c:v>
                </c:pt>
                <c:pt idx="41">
                  <c:v>11.954796909776721</c:v>
                </c:pt>
                <c:pt idx="42">
                  <c:v>12.130418270465992</c:v>
                </c:pt>
                <c:pt idx="43">
                  <c:v>12.393850311499895</c:v>
                </c:pt>
                <c:pt idx="44">
                  <c:v>12.544382906376415</c:v>
                </c:pt>
                <c:pt idx="45">
                  <c:v>12.707459884159308</c:v>
                </c:pt>
                <c:pt idx="46">
                  <c:v>12.883081244848578</c:v>
                </c:pt>
                <c:pt idx="47">
                  <c:v>13.033613839725094</c:v>
                </c:pt>
                <c:pt idx="48">
                  <c:v>13.259412732039868</c:v>
                </c:pt>
                <c:pt idx="49">
                  <c:v>13.409945326916386</c:v>
                </c:pt>
                <c:pt idx="50">
                  <c:v>13.573022304699277</c:v>
                </c:pt>
                <c:pt idx="51">
                  <c:v>13.73609928248217</c:v>
                </c:pt>
                <c:pt idx="52">
                  <c:v>13.949353791890571</c:v>
                </c:pt>
                <c:pt idx="53">
                  <c:v>14.112430769673464</c:v>
                </c:pt>
                <c:pt idx="54">
                  <c:v>14.262963364549979</c:v>
                </c:pt>
                <c:pt idx="55">
                  <c:v>14.438584725239251</c:v>
                </c:pt>
                <c:pt idx="56">
                  <c:v>14.589117320115768</c:v>
                </c:pt>
                <c:pt idx="57">
                  <c:v>14.739649914992285</c:v>
                </c:pt>
                <c:pt idx="58">
                  <c:v>14.852549361149675</c:v>
                </c:pt>
                <c:pt idx="59">
                  <c:v>15.015626338932567</c:v>
                </c:pt>
                <c:pt idx="60">
                  <c:v>15.203792082528214</c:v>
                </c:pt>
                <c:pt idx="61">
                  <c:v>15.37941344321748</c:v>
                </c:pt>
                <c:pt idx="62">
                  <c:v>15.467224123562115</c:v>
                </c:pt>
                <c:pt idx="63">
                  <c:v>15.65538986715776</c:v>
                </c:pt>
                <c:pt idx="64">
                  <c:v>15.768289313315151</c:v>
                </c:pt>
                <c:pt idx="65">
                  <c:v>15.943910674004419</c:v>
                </c:pt>
                <c:pt idx="66">
                  <c:v>16.094443268880937</c:v>
                </c:pt>
                <c:pt idx="67">
                  <c:v>16.232431480851076</c:v>
                </c:pt>
                <c:pt idx="68">
                  <c:v>16.382964075727596</c:v>
                </c:pt>
                <c:pt idx="69">
                  <c:v>16.508407904791358</c:v>
                </c:pt>
                <c:pt idx="70">
                  <c:v>16.633851733855121</c:v>
                </c:pt>
                <c:pt idx="71">
                  <c:v>16.834561860357145</c:v>
                </c:pt>
                <c:pt idx="72">
                  <c:v>16.94746130651453</c:v>
                </c:pt>
                <c:pt idx="73">
                  <c:v>17.060360752671919</c:v>
                </c:pt>
                <c:pt idx="74">
                  <c:v>17.198348964642062</c:v>
                </c:pt>
                <c:pt idx="75">
                  <c:v>17.336337176612201</c:v>
                </c:pt>
                <c:pt idx="76">
                  <c:v>17.461781005675967</c:v>
                </c:pt>
                <c:pt idx="77">
                  <c:v>17.599769217646109</c:v>
                </c:pt>
                <c:pt idx="78">
                  <c:v>17.737757429616245</c:v>
                </c:pt>
                <c:pt idx="79">
                  <c:v>17.888290024492765</c:v>
                </c:pt>
                <c:pt idx="80">
                  <c:v>18.013733853556531</c:v>
                </c:pt>
                <c:pt idx="81">
                  <c:v>18.15172206552667</c:v>
                </c:pt>
                <c:pt idx="82">
                  <c:v>18.277165894590432</c:v>
                </c:pt>
                <c:pt idx="83">
                  <c:v>18.402609723654194</c:v>
                </c:pt>
                <c:pt idx="84">
                  <c:v>18.540597935624337</c:v>
                </c:pt>
                <c:pt idx="85">
                  <c:v>18.666041764688103</c:v>
                </c:pt>
                <c:pt idx="86">
                  <c:v>18.778941210845485</c:v>
                </c:pt>
                <c:pt idx="87">
                  <c:v>18.992195720253889</c:v>
                </c:pt>
                <c:pt idx="88">
                  <c:v>19.05491763478577</c:v>
                </c:pt>
                <c:pt idx="89">
                  <c:v>19.180361463849536</c:v>
                </c:pt>
                <c:pt idx="90">
                  <c:v>19.318349675819675</c:v>
                </c:pt>
                <c:pt idx="91">
                  <c:v>19.431249121977064</c:v>
                </c:pt>
                <c:pt idx="92">
                  <c:v>19.531604185228076</c:v>
                </c:pt>
                <c:pt idx="93">
                  <c:v>19.669592397198219</c:v>
                </c:pt>
                <c:pt idx="94">
                  <c:v>19.795036226261981</c:v>
                </c:pt>
                <c:pt idx="95">
                  <c:v>19.907935672419367</c:v>
                </c:pt>
                <c:pt idx="96">
                  <c:v>20.033379501483129</c:v>
                </c:pt>
                <c:pt idx="97">
                  <c:v>20.171367713453272</c:v>
                </c:pt>
                <c:pt idx="98">
                  <c:v>20.284267159610657</c:v>
                </c:pt>
                <c:pt idx="99">
                  <c:v>20.409710988674419</c:v>
                </c:pt>
                <c:pt idx="100">
                  <c:v>20.535154817738185</c:v>
                </c:pt>
                <c:pt idx="101">
                  <c:v>20.673143029708331</c:v>
                </c:pt>
                <c:pt idx="102">
                  <c:v>20.760953710052959</c:v>
                </c:pt>
                <c:pt idx="103">
                  <c:v>20.873853156210348</c:v>
                </c:pt>
                <c:pt idx="104">
                  <c:v>20.986752602367741</c:v>
                </c:pt>
                <c:pt idx="105">
                  <c:v>21.112196431431503</c:v>
                </c:pt>
                <c:pt idx="106">
                  <c:v>21.225095877588888</c:v>
                </c:pt>
                <c:pt idx="107">
                  <c:v>21.413261621184535</c:v>
                </c:pt>
                <c:pt idx="108">
                  <c:v>21.463439152810039</c:v>
                </c:pt>
                <c:pt idx="109">
                  <c:v>21.576338598967428</c:v>
                </c:pt>
                <c:pt idx="110">
                  <c:v>21.689238045124817</c:v>
                </c:pt>
                <c:pt idx="111">
                  <c:v>21.802137491282203</c:v>
                </c:pt>
                <c:pt idx="112">
                  <c:v>21.915036937439588</c:v>
                </c:pt>
                <c:pt idx="113">
                  <c:v>22.02793638359698</c:v>
                </c:pt>
                <c:pt idx="114">
                  <c:v>22.140835829754369</c:v>
                </c:pt>
                <c:pt idx="115">
                  <c:v>22.241190893005381</c:v>
                </c:pt>
                <c:pt idx="116">
                  <c:v>22.354090339162767</c:v>
                </c:pt>
                <c:pt idx="117">
                  <c:v>22.466989785320155</c:v>
                </c:pt>
                <c:pt idx="118">
                  <c:v>22.567344848571167</c:v>
                </c:pt>
                <c:pt idx="119">
                  <c:v>22.705333060541307</c:v>
                </c:pt>
                <c:pt idx="120">
                  <c:v>22.805688123792319</c:v>
                </c:pt>
                <c:pt idx="121">
                  <c:v>22.918587569949704</c:v>
                </c:pt>
                <c:pt idx="122">
                  <c:v>23.031487016107093</c:v>
                </c:pt>
                <c:pt idx="123">
                  <c:v>23.131842079358108</c:v>
                </c:pt>
                <c:pt idx="124">
                  <c:v>23.232197142609113</c:v>
                </c:pt>
                <c:pt idx="125">
                  <c:v>23.345096588766506</c:v>
                </c:pt>
                <c:pt idx="126">
                  <c:v>23.432907269111137</c:v>
                </c:pt>
                <c:pt idx="127">
                  <c:v>23.545806715268522</c:v>
                </c:pt>
                <c:pt idx="128">
                  <c:v>23.658706161425911</c:v>
                </c:pt>
                <c:pt idx="129">
                  <c:v>23.759061224676923</c:v>
                </c:pt>
                <c:pt idx="130">
                  <c:v>23.859416287927935</c:v>
                </c:pt>
                <c:pt idx="131">
                  <c:v>23.972315734085324</c:v>
                </c:pt>
                <c:pt idx="132">
                  <c:v>24.072670797336336</c:v>
                </c:pt>
                <c:pt idx="133">
                  <c:v>24.198114626400102</c:v>
                </c:pt>
                <c:pt idx="134">
                  <c:v>24.311014072557491</c:v>
                </c:pt>
                <c:pt idx="135">
                  <c:v>24.386280369995749</c:v>
                </c:pt>
                <c:pt idx="136">
                  <c:v>24.511724199059511</c:v>
                </c:pt>
                <c:pt idx="137">
                  <c:v>24.61207926231052</c:v>
                </c:pt>
                <c:pt idx="138">
                  <c:v>24.699889942655158</c:v>
                </c:pt>
                <c:pt idx="139">
                  <c:v>24.800245005906163</c:v>
                </c:pt>
                <c:pt idx="140">
                  <c:v>24.913144452063555</c:v>
                </c:pt>
                <c:pt idx="141">
                  <c:v>25.013499515314564</c:v>
                </c:pt>
                <c:pt idx="142">
                  <c:v>25.101310195659202</c:v>
                </c:pt>
                <c:pt idx="143">
                  <c:v>25.214209641816591</c:v>
                </c:pt>
                <c:pt idx="144">
                  <c:v>25.302020322161223</c:v>
                </c:pt>
                <c:pt idx="145">
                  <c:v>25.414919768318615</c:v>
                </c:pt>
                <c:pt idx="146">
                  <c:v>25.51527483156962</c:v>
                </c:pt>
                <c:pt idx="147">
                  <c:v>25.615629894820632</c:v>
                </c:pt>
                <c:pt idx="148">
                  <c:v>25.715984958071648</c:v>
                </c:pt>
                <c:pt idx="149">
                  <c:v>25.816340021322659</c:v>
                </c:pt>
                <c:pt idx="150">
                  <c:v>25.941783850386422</c:v>
                </c:pt>
                <c:pt idx="151">
                  <c:v>26.01705014782468</c:v>
                </c:pt>
                <c:pt idx="152">
                  <c:v>26.117405211075692</c:v>
                </c:pt>
                <c:pt idx="153">
                  <c:v>26.217760274326704</c:v>
                </c:pt>
                <c:pt idx="154">
                  <c:v>26.305570954671332</c:v>
                </c:pt>
                <c:pt idx="155">
                  <c:v>26.405926017922351</c:v>
                </c:pt>
                <c:pt idx="156">
                  <c:v>26.518825464079736</c:v>
                </c:pt>
                <c:pt idx="157">
                  <c:v>26.594091761517998</c:v>
                </c:pt>
                <c:pt idx="158">
                  <c:v>26.694446824769006</c:v>
                </c:pt>
                <c:pt idx="159">
                  <c:v>26.794801888020015</c:v>
                </c:pt>
                <c:pt idx="160">
                  <c:v>26.870068185458276</c:v>
                </c:pt>
                <c:pt idx="161">
                  <c:v>26.982967631615661</c:v>
                </c:pt>
                <c:pt idx="162">
                  <c:v>27.070778311960304</c:v>
                </c:pt>
                <c:pt idx="163">
                  <c:v>27.146044609398555</c:v>
                </c:pt>
                <c:pt idx="164">
                  <c:v>27.271488438462324</c:v>
                </c:pt>
                <c:pt idx="165">
                  <c:v>27.371843501713329</c:v>
                </c:pt>
                <c:pt idx="166">
                  <c:v>27.459654182057967</c:v>
                </c:pt>
                <c:pt idx="167">
                  <c:v>27.560009245308976</c:v>
                </c:pt>
                <c:pt idx="168">
                  <c:v>27.647819925653614</c:v>
                </c:pt>
                <c:pt idx="169">
                  <c:v>27.735630605998249</c:v>
                </c:pt>
                <c:pt idx="170">
                  <c:v>27.835985669249258</c:v>
                </c:pt>
                <c:pt idx="171">
                  <c:v>27.936340732500266</c:v>
                </c:pt>
                <c:pt idx="172">
                  <c:v>28.011607029938528</c:v>
                </c:pt>
                <c:pt idx="173">
                  <c:v>28.11196209318954</c:v>
                </c:pt>
                <c:pt idx="174">
                  <c:v>28.212317156440555</c:v>
                </c:pt>
                <c:pt idx="175">
                  <c:v>28.275039070972433</c:v>
                </c:pt>
                <c:pt idx="176">
                  <c:v>28.375394134223445</c:v>
                </c:pt>
                <c:pt idx="177">
                  <c:v>28.475749197474457</c:v>
                </c:pt>
                <c:pt idx="178">
                  <c:v>28.563559877819092</c:v>
                </c:pt>
                <c:pt idx="179">
                  <c:v>28.651370558163723</c:v>
                </c:pt>
                <c:pt idx="180">
                  <c:v>28.751725621414735</c:v>
                </c:pt>
                <c:pt idx="181">
                  <c:v>28.83953630175937</c:v>
                </c:pt>
                <c:pt idx="182">
                  <c:v>28.914802599197632</c:v>
                </c:pt>
                <c:pt idx="183">
                  <c:v>29.015157662448644</c:v>
                </c:pt>
                <c:pt idx="184">
                  <c:v>29.102968342793275</c:v>
                </c:pt>
                <c:pt idx="185">
                  <c:v>29.203323406044291</c:v>
                </c:pt>
                <c:pt idx="186">
                  <c:v>29.303678469295296</c:v>
                </c:pt>
                <c:pt idx="187">
                  <c:v>29.391489149639938</c:v>
                </c:pt>
                <c:pt idx="188">
                  <c:v>29.479299829984569</c:v>
                </c:pt>
                <c:pt idx="189">
                  <c:v>29.567110510329201</c:v>
                </c:pt>
                <c:pt idx="190">
                  <c:v>29.654921190673839</c:v>
                </c:pt>
                <c:pt idx="191">
                  <c:v>29.742731871018474</c:v>
                </c:pt>
                <c:pt idx="192">
                  <c:v>29.830542551363109</c:v>
                </c:pt>
                <c:pt idx="193">
                  <c:v>29.918353231707741</c:v>
                </c:pt>
                <c:pt idx="194">
                  <c:v>29.993619529146002</c:v>
                </c:pt>
                <c:pt idx="195">
                  <c:v>30.093974592397014</c:v>
                </c:pt>
                <c:pt idx="196">
                  <c:v>30.181785272741649</c:v>
                </c:pt>
                <c:pt idx="197">
                  <c:v>30.257051570179904</c:v>
                </c:pt>
                <c:pt idx="198">
                  <c:v>30.332317867618166</c:v>
                </c:pt>
                <c:pt idx="199">
                  <c:v>30.432672930869174</c:v>
                </c:pt>
                <c:pt idx="200">
                  <c:v>30.520483611213812</c:v>
                </c:pt>
                <c:pt idx="201">
                  <c:v>30.595749908652071</c:v>
                </c:pt>
                <c:pt idx="202">
                  <c:v>30.683560588996706</c:v>
                </c:pt>
                <c:pt idx="203">
                  <c:v>30.75882688643496</c:v>
                </c:pt>
                <c:pt idx="204">
                  <c:v>30.846637566779599</c:v>
                </c:pt>
                <c:pt idx="205">
                  <c:v>30.93444824712423</c:v>
                </c:pt>
                <c:pt idx="206">
                  <c:v>30.997170161656118</c:v>
                </c:pt>
                <c:pt idx="207">
                  <c:v>31.097525224907127</c:v>
                </c:pt>
                <c:pt idx="208">
                  <c:v>31.172791522345385</c:v>
                </c:pt>
                <c:pt idx="209">
                  <c:v>31.260602202690016</c:v>
                </c:pt>
                <c:pt idx="210">
                  <c:v>31.335868500128278</c:v>
                </c:pt>
                <c:pt idx="211">
                  <c:v>31.398590414660163</c:v>
                </c:pt>
                <c:pt idx="212">
                  <c:v>31.511489860817548</c:v>
                </c:pt>
                <c:pt idx="213">
                  <c:v>31.649478072787687</c:v>
                </c:pt>
                <c:pt idx="214">
                  <c:v>31.724744370225949</c:v>
                </c:pt>
                <c:pt idx="215">
                  <c:v>31.812555050570584</c:v>
                </c:pt>
                <c:pt idx="216">
                  <c:v>31.875276965102461</c:v>
                </c:pt>
                <c:pt idx="217">
                  <c:v>31.975632028353473</c:v>
                </c:pt>
                <c:pt idx="218">
                  <c:v>32.063442708698105</c:v>
                </c:pt>
                <c:pt idx="219">
                  <c:v>32.138709006136366</c:v>
                </c:pt>
                <c:pt idx="220">
                  <c:v>32.188886537761874</c:v>
                </c:pt>
                <c:pt idx="221">
                  <c:v>32.276697218106506</c:v>
                </c:pt>
                <c:pt idx="222">
                  <c:v>32.314330366825644</c:v>
                </c:pt>
                <c:pt idx="223">
                  <c:v>32.402141047170275</c:v>
                </c:pt>
                <c:pt idx="224">
                  <c:v>32.464862961702153</c:v>
                </c:pt>
                <c:pt idx="225">
                  <c:v>32.51504049332766</c:v>
                </c:pt>
                <c:pt idx="226">
                  <c:v>32.577762407859545</c:v>
                </c:pt>
                <c:pt idx="227">
                  <c:v>32.627939939485053</c:v>
                </c:pt>
                <c:pt idx="228">
                  <c:v>32.665573088204177</c:v>
                </c:pt>
                <c:pt idx="229">
                  <c:v>32.703206236923307</c:v>
                </c:pt>
                <c:pt idx="230">
                  <c:v>32.778472534361569</c:v>
                </c:pt>
                <c:pt idx="231">
                  <c:v>32.8161056830807</c:v>
                </c:pt>
                <c:pt idx="232">
                  <c:v>32.8161056830807</c:v>
                </c:pt>
                <c:pt idx="233">
                  <c:v>32.903916363425331</c:v>
                </c:pt>
                <c:pt idx="234">
                  <c:v>32.929005129238078</c:v>
                </c:pt>
                <c:pt idx="235">
                  <c:v>32.941549512144462</c:v>
                </c:pt>
                <c:pt idx="236">
                  <c:v>32.991727043769963</c:v>
                </c:pt>
                <c:pt idx="237">
                  <c:v>33.029360192489101</c:v>
                </c:pt>
                <c:pt idx="238">
                  <c:v>33.029360192489101</c:v>
                </c:pt>
                <c:pt idx="239">
                  <c:v>33.092082107020978</c:v>
                </c:pt>
                <c:pt idx="240">
                  <c:v>33.092082107020978</c:v>
                </c:pt>
                <c:pt idx="241">
                  <c:v>33.129715255740109</c:v>
                </c:pt>
                <c:pt idx="242">
                  <c:v>33.167348404459233</c:v>
                </c:pt>
                <c:pt idx="243">
                  <c:v>33.17989278736561</c:v>
                </c:pt>
                <c:pt idx="244">
                  <c:v>33.204981553178357</c:v>
                </c:pt>
                <c:pt idx="245">
                  <c:v>33.230070318991118</c:v>
                </c:pt>
                <c:pt idx="246">
                  <c:v>33.230070318991118</c:v>
                </c:pt>
                <c:pt idx="247">
                  <c:v>33.255159084803878</c:v>
                </c:pt>
                <c:pt idx="248">
                  <c:v>33.292792233523002</c:v>
                </c:pt>
                <c:pt idx="249">
                  <c:v>33.317880999335756</c:v>
                </c:pt>
                <c:pt idx="250">
                  <c:v>33.330425382242126</c:v>
                </c:pt>
                <c:pt idx="251">
                  <c:v>33.330425382242126</c:v>
                </c:pt>
                <c:pt idx="252">
                  <c:v>33.35551414805488</c:v>
                </c:pt>
                <c:pt idx="253">
                  <c:v>33.368058530961257</c:v>
                </c:pt>
                <c:pt idx="254">
                  <c:v>33.368058530961257</c:v>
                </c:pt>
                <c:pt idx="255">
                  <c:v>33.368058530961257</c:v>
                </c:pt>
                <c:pt idx="256">
                  <c:v>33.405691679680388</c:v>
                </c:pt>
                <c:pt idx="257">
                  <c:v>33.418236062586757</c:v>
                </c:pt>
                <c:pt idx="258">
                  <c:v>33.418236062586757</c:v>
                </c:pt>
                <c:pt idx="259">
                  <c:v>33.418236062586757</c:v>
                </c:pt>
                <c:pt idx="260">
                  <c:v>33.455869211305888</c:v>
                </c:pt>
                <c:pt idx="261">
                  <c:v>33.468413594212272</c:v>
                </c:pt>
                <c:pt idx="262">
                  <c:v>33.468413594212272</c:v>
                </c:pt>
                <c:pt idx="263">
                  <c:v>33.468413594212272</c:v>
                </c:pt>
                <c:pt idx="264">
                  <c:v>33.468413594212272</c:v>
                </c:pt>
                <c:pt idx="265">
                  <c:v>33.468413594212272</c:v>
                </c:pt>
                <c:pt idx="266">
                  <c:v>33.468413594212272</c:v>
                </c:pt>
                <c:pt idx="267">
                  <c:v>33.468413594212272</c:v>
                </c:pt>
                <c:pt idx="268">
                  <c:v>33.468413594212272</c:v>
                </c:pt>
                <c:pt idx="269">
                  <c:v>33.468413594212272</c:v>
                </c:pt>
                <c:pt idx="270">
                  <c:v>33.468413594212272</c:v>
                </c:pt>
                <c:pt idx="271">
                  <c:v>33.468413594212272</c:v>
                </c:pt>
                <c:pt idx="272">
                  <c:v>33.468413594212272</c:v>
                </c:pt>
                <c:pt idx="273">
                  <c:v>33.468413594212272</c:v>
                </c:pt>
                <c:pt idx="274">
                  <c:v>33.468413594212272</c:v>
                </c:pt>
                <c:pt idx="275">
                  <c:v>33.468413594212272</c:v>
                </c:pt>
                <c:pt idx="276">
                  <c:v>33.468413594212272</c:v>
                </c:pt>
                <c:pt idx="277">
                  <c:v>33.468413594212272</c:v>
                </c:pt>
                <c:pt idx="278">
                  <c:v>33.468413594212272</c:v>
                </c:pt>
                <c:pt idx="279">
                  <c:v>33.468413594212272</c:v>
                </c:pt>
                <c:pt idx="280">
                  <c:v>33.468413594212272</c:v>
                </c:pt>
                <c:pt idx="281">
                  <c:v>33.468413594212272</c:v>
                </c:pt>
                <c:pt idx="282">
                  <c:v>33.468413594212272</c:v>
                </c:pt>
                <c:pt idx="283">
                  <c:v>33.468413594212272</c:v>
                </c:pt>
                <c:pt idx="284">
                  <c:v>33.468413594212272</c:v>
                </c:pt>
                <c:pt idx="285">
                  <c:v>33.468413594212272</c:v>
                </c:pt>
                <c:pt idx="286">
                  <c:v>33.468413594212272</c:v>
                </c:pt>
                <c:pt idx="287">
                  <c:v>33.468413594212272</c:v>
                </c:pt>
                <c:pt idx="288">
                  <c:v>33.468413594212272</c:v>
                </c:pt>
                <c:pt idx="289">
                  <c:v>33.468413594212272</c:v>
                </c:pt>
                <c:pt idx="290">
                  <c:v>33.468413594212272</c:v>
                </c:pt>
                <c:pt idx="291">
                  <c:v>33.468413594212272</c:v>
                </c:pt>
                <c:pt idx="292">
                  <c:v>33.468413594212272</c:v>
                </c:pt>
                <c:pt idx="293">
                  <c:v>33.468413594212272</c:v>
                </c:pt>
                <c:pt idx="294">
                  <c:v>33.468413594212272</c:v>
                </c:pt>
                <c:pt idx="295">
                  <c:v>33.468413594212272</c:v>
                </c:pt>
                <c:pt idx="296">
                  <c:v>33.468413594212272</c:v>
                </c:pt>
                <c:pt idx="297">
                  <c:v>33.468413594212272</c:v>
                </c:pt>
                <c:pt idx="298">
                  <c:v>33.468413594212272</c:v>
                </c:pt>
                <c:pt idx="299">
                  <c:v>33.468413594212272</c:v>
                </c:pt>
                <c:pt idx="300">
                  <c:v>33.468413594212272</c:v>
                </c:pt>
                <c:pt idx="301">
                  <c:v>33.468413594212272</c:v>
                </c:pt>
                <c:pt idx="302">
                  <c:v>33.468413594212272</c:v>
                </c:pt>
                <c:pt idx="303">
                  <c:v>33.468413594212272</c:v>
                </c:pt>
                <c:pt idx="304">
                  <c:v>33.468413594212272</c:v>
                </c:pt>
                <c:pt idx="305">
                  <c:v>33.468413594212272</c:v>
                </c:pt>
                <c:pt idx="306">
                  <c:v>33.468413594212272</c:v>
                </c:pt>
                <c:pt idx="307">
                  <c:v>33.468413594212272</c:v>
                </c:pt>
                <c:pt idx="308">
                  <c:v>33.468413594212272</c:v>
                </c:pt>
                <c:pt idx="309">
                  <c:v>33.468413594212272</c:v>
                </c:pt>
                <c:pt idx="310">
                  <c:v>33.468413594212272</c:v>
                </c:pt>
                <c:pt idx="311">
                  <c:v>33.468413594212272</c:v>
                </c:pt>
                <c:pt idx="312">
                  <c:v>33.468413594212272</c:v>
                </c:pt>
                <c:pt idx="313">
                  <c:v>33.468413594212272</c:v>
                </c:pt>
                <c:pt idx="314">
                  <c:v>33.468413594212272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FE1D-314B-A06C-19C14D419F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28467184"/>
        <c:axId val="1928468944"/>
      </c:scatterChart>
      <c:valAx>
        <c:axId val="1928467184"/>
        <c:scaling>
          <c:orientation val="minMax"/>
          <c:max val="8.0000000000000019E-3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2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2000" b="1" i="1"/>
                  <a:t>Zeit</a:t>
                </a:r>
                <a:r>
                  <a:rPr lang="en-GB" sz="2000" b="1" i="1" baseline="0"/>
                  <a:t> [hh:mm:ss]</a:t>
                </a:r>
                <a:endParaRPr lang="en-GB" sz="2000" b="1" i="1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[$-F400]h:mm:ss\ AM/PM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DE"/>
          </a:p>
        </c:txPr>
        <c:crossAx val="1928468944"/>
        <c:crosses val="autoZero"/>
        <c:crossBetween val="midCat"/>
        <c:majorUnit val="6.9444000000000016E-4"/>
        <c:minorUnit val="5.0000000000000012E-4"/>
      </c:valAx>
      <c:valAx>
        <c:axId val="19284689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2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2000" b="1" i="1"/>
                  <a:t>relative</a:t>
                </a:r>
                <a:r>
                  <a:rPr lang="en-GB" sz="2000" b="1" i="1" baseline="0"/>
                  <a:t> Filtratmasse F</a:t>
                </a:r>
                <a:r>
                  <a:rPr lang="en-GB" sz="2000" b="1" i="1" baseline="-25000"/>
                  <a:t>rel</a:t>
                </a:r>
                <a:r>
                  <a:rPr lang="en-GB" sz="2000" b="1" i="1" baseline="0"/>
                  <a:t> [%]</a:t>
                </a:r>
                <a:endParaRPr lang="en-GB" sz="2000" b="1" i="1"/>
              </a:p>
            </c:rich>
          </c:tx>
          <c:layout>
            <c:manualLayout>
              <c:xMode val="edge"/>
              <c:yMode val="edge"/>
              <c:x val="5.9458496253459968E-3"/>
              <c:y val="0.27381357766227038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DE"/>
          </a:p>
        </c:txPr>
        <c:crossAx val="1928467184"/>
        <c:crosses val="autoZero"/>
        <c:crossBetween val="midCat"/>
      </c:valAx>
    </c:plotArea>
    <c:legend>
      <c:legendPos val="b"/>
      <c:layout>
        <c:manualLayout>
          <c:xMode val="edge"/>
          <c:yMode val="edge"/>
          <c:x val="0.34449625060828676"/>
          <c:y val="0.94539030661970358"/>
          <c:w val="0.37965636601828345"/>
          <c:h val="3.81452227624689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DE"/>
        </a:p>
      </c:txPr>
    </c:legend>
    <c:plotVisOnly val="1"/>
    <c:dispBlanksAs val="gap"/>
    <c:showDLblsOverMax val="0"/>
    <c:extLst/>
  </c:chart>
  <c:spPr>
    <a:ln w="19050">
      <a:solidFill>
        <a:schemeClr val="tx1"/>
      </a:solidFill>
    </a:ln>
  </c:spPr>
  <c:txPr>
    <a:bodyPr/>
    <a:lstStyle/>
    <a:p>
      <a:pPr>
        <a:defRPr/>
      </a:pPr>
      <a:endParaRPr lang="en-D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55685</xdr:colOff>
      <xdr:row>23</xdr:row>
      <xdr:rowOff>0</xdr:rowOff>
    </xdr:from>
    <xdr:ext cx="65" cy="1722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E29D5BF5-4ADC-ED49-A972-E3AA029D3532}"/>
            </a:ext>
          </a:extLst>
        </xdr:cNvPr>
        <xdr:cNvSpPr txBox="1"/>
      </xdr:nvSpPr>
      <xdr:spPr>
        <a:xfrm>
          <a:off x="16155377" y="4676531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9</xdr:col>
      <xdr:colOff>55685</xdr:colOff>
      <xdr:row>23</xdr:row>
      <xdr:rowOff>0</xdr:rowOff>
    </xdr:from>
    <xdr:ext cx="65" cy="172227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78DA53C3-D15E-7F45-A6E4-CCBFF720BDDA}"/>
            </a:ext>
          </a:extLst>
        </xdr:cNvPr>
        <xdr:cNvSpPr txBox="1"/>
      </xdr:nvSpPr>
      <xdr:spPr>
        <a:xfrm>
          <a:off x="16155377" y="4676531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9</xdr:col>
      <xdr:colOff>55685</xdr:colOff>
      <xdr:row>23</xdr:row>
      <xdr:rowOff>0</xdr:rowOff>
    </xdr:from>
    <xdr:ext cx="65" cy="172227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CB14E41D-1358-8E45-8AF0-859992AE7CB9}"/>
            </a:ext>
          </a:extLst>
        </xdr:cNvPr>
        <xdr:cNvSpPr txBox="1"/>
      </xdr:nvSpPr>
      <xdr:spPr>
        <a:xfrm>
          <a:off x="16155377" y="4676531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7</xdr:col>
      <xdr:colOff>456222</xdr:colOff>
      <xdr:row>23</xdr:row>
      <xdr:rowOff>0</xdr:rowOff>
    </xdr:from>
    <xdr:ext cx="65" cy="172227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F0BD0E17-29EB-8747-8940-0EAB661BC6AD}"/>
            </a:ext>
          </a:extLst>
        </xdr:cNvPr>
        <xdr:cNvSpPr txBox="1"/>
      </xdr:nvSpPr>
      <xdr:spPr>
        <a:xfrm>
          <a:off x="12755684" y="523337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7</xdr:col>
      <xdr:colOff>583222</xdr:colOff>
      <xdr:row>21</xdr:row>
      <xdr:rowOff>163146</xdr:rowOff>
    </xdr:from>
    <xdr:ext cx="65" cy="172227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44D087CE-7F00-E545-B77E-862B94F78119}"/>
            </a:ext>
          </a:extLst>
        </xdr:cNvPr>
        <xdr:cNvSpPr txBox="1"/>
      </xdr:nvSpPr>
      <xdr:spPr>
        <a:xfrm>
          <a:off x="12882684" y="528222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14</xdr:col>
      <xdr:colOff>251069</xdr:colOff>
      <xdr:row>22</xdr:row>
      <xdr:rowOff>104531</xdr:rowOff>
    </xdr:from>
    <xdr:ext cx="65" cy="172227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6750A135-7C99-124D-A2BD-CF8230263CD4}"/>
            </a:ext>
          </a:extLst>
        </xdr:cNvPr>
        <xdr:cNvSpPr txBox="1"/>
      </xdr:nvSpPr>
      <xdr:spPr>
        <a:xfrm>
          <a:off x="24136838" y="488168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13</xdr:col>
      <xdr:colOff>852327</xdr:colOff>
      <xdr:row>10</xdr:row>
      <xdr:rowOff>146225</xdr:rowOff>
    </xdr:from>
    <xdr:to>
      <xdr:col>14</xdr:col>
      <xdr:colOff>1423832</xdr:colOff>
      <xdr:row>18</xdr:row>
      <xdr:rowOff>125783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24FF04FD-0D10-B949-9E00-3833210995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13</xdr:col>
      <xdr:colOff>1705327</xdr:colOff>
      <xdr:row>11</xdr:row>
      <xdr:rowOff>57855</xdr:rowOff>
    </xdr:from>
    <xdr:ext cx="65" cy="172227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670CBAAB-90EB-BF4B-8867-4F36B07FAD18}"/>
            </a:ext>
          </a:extLst>
        </xdr:cNvPr>
        <xdr:cNvSpPr txBox="1"/>
      </xdr:nvSpPr>
      <xdr:spPr>
        <a:xfrm>
          <a:off x="23330605" y="199107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GB" sz="1100"/>
        </a:p>
      </xdr:txBody>
    </xdr:sp>
    <xdr:clientData/>
  </xdr:one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0.30414</cdr:x>
      <cdr:y>0.0366</cdr:y>
    </cdr:from>
    <cdr:to>
      <cdr:x>0.80171</cdr:x>
      <cdr:y>0.14576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65D7A6E5-B886-454C-937F-CE339439206F}"/>
            </a:ext>
          </a:extLst>
        </cdr:cNvPr>
        <cdr:cNvSpPr txBox="1"/>
      </cdr:nvSpPr>
      <cdr:spPr>
        <a:xfrm xmlns:a="http://schemas.openxmlformats.org/drawingml/2006/main">
          <a:off x="848641" y="66504"/>
          <a:ext cx="1388369" cy="19837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GB" sz="700" b="1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683187</xdr:colOff>
      <xdr:row>5</xdr:row>
      <xdr:rowOff>24085</xdr:rowOff>
    </xdr:from>
    <xdr:to>
      <xdr:col>31</xdr:col>
      <xdr:colOff>471776</xdr:colOff>
      <xdr:row>39</xdr:row>
      <xdr:rowOff>4565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BEFD6828-831F-E34B-9BB3-9C344DD50E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793749</xdr:colOff>
      <xdr:row>5</xdr:row>
      <xdr:rowOff>31750</xdr:rowOff>
    </xdr:from>
    <xdr:to>
      <xdr:col>16</xdr:col>
      <xdr:colOff>582338</xdr:colOff>
      <xdr:row>39</xdr:row>
      <xdr:rowOff>12230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4669E1A-161F-C847-95FA-4E84BD7957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17</xdr:col>
      <xdr:colOff>622300</xdr:colOff>
      <xdr:row>25</xdr:row>
      <xdr:rowOff>12700</xdr:rowOff>
    </xdr:from>
    <xdr:ext cx="1170453" cy="172227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7581C35E-EDB5-6B4F-B323-9894C1F2A249}"/>
            </a:ext>
          </a:extLst>
        </xdr:cNvPr>
        <xdr:cNvSpPr txBox="1"/>
      </xdr:nvSpPr>
      <xdr:spPr>
        <a:xfrm>
          <a:off x="14655800" y="5092700"/>
          <a:ext cx="1170453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spAutoFit/>
        </a:bodyPr>
        <a:lstStyle/>
        <a:p>
          <a:endParaRPr lang="en-GB" sz="1100"/>
        </a:p>
      </xdr:txBody>
    </xdr:sp>
    <xdr:clientData/>
  </xdr:one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01" connectionId="1" xr16:uid="{B282B6FB-3AF0-8F4B-A177-645C0EF78AAB}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01_1" connectionId="2" xr16:uid="{B05CAC18-A2B2-F44C-BF64-50E6F537BBA5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2.xml"/><Relationship Id="rId1" Type="http://schemas.openxmlformats.org/officeDocument/2006/relationships/queryTable" Target="../queryTables/query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A010C7-0B3E-B94F-A90F-F252140BC221}">
  <dimension ref="A1:Q79"/>
  <sheetViews>
    <sheetView topLeftCell="F1" zoomScale="110" zoomScaleNormal="110" workbookViewId="0">
      <selection activeCell="M8" sqref="M8"/>
    </sheetView>
  </sheetViews>
  <sheetFormatPr baseColWidth="10" defaultRowHeight="16" x14ac:dyDescent="0.2"/>
  <cols>
    <col min="1" max="1" width="18.6640625" customWidth="1"/>
    <col min="2" max="2" width="36.6640625" customWidth="1"/>
    <col min="3" max="3" width="28.6640625" customWidth="1"/>
    <col min="4" max="4" width="44.6640625" customWidth="1"/>
    <col min="8" max="8" width="21.5" customWidth="1"/>
    <col min="9" max="9" width="29" customWidth="1"/>
    <col min="10" max="10" width="22.1640625" customWidth="1"/>
    <col min="11" max="11" width="29" customWidth="1"/>
    <col min="14" max="14" width="29.1640625" customWidth="1"/>
    <col min="15" max="15" width="25" customWidth="1"/>
    <col min="16" max="16" width="24.83203125" customWidth="1"/>
    <col min="17" max="17" width="26.83203125" customWidth="1"/>
  </cols>
  <sheetData>
    <row r="1" spans="1:17" ht="19" thickBot="1" x14ac:dyDescent="0.25">
      <c r="A1" s="191" t="s">
        <v>7</v>
      </c>
      <c r="B1" s="192"/>
      <c r="C1" s="192"/>
      <c r="D1" s="193"/>
      <c r="H1" s="132" t="s">
        <v>110</v>
      </c>
      <c r="I1" s="133"/>
      <c r="J1" s="133"/>
      <c r="K1" s="134"/>
      <c r="N1" s="132" t="s">
        <v>138</v>
      </c>
      <c r="O1" s="133"/>
      <c r="P1" s="133"/>
      <c r="Q1" s="134"/>
    </row>
    <row r="2" spans="1:17" ht="17" thickBot="1" x14ac:dyDescent="0.25">
      <c r="A2" s="9" t="s">
        <v>8</v>
      </c>
      <c r="B2" s="10" t="s">
        <v>96</v>
      </c>
      <c r="C2" s="11" t="s">
        <v>9</v>
      </c>
      <c r="D2" s="12">
        <v>44322</v>
      </c>
      <c r="H2" s="145"/>
      <c r="I2" s="149"/>
      <c r="J2" s="149"/>
      <c r="K2" s="150"/>
      <c r="N2" s="172"/>
      <c r="O2" s="149"/>
      <c r="P2" s="149"/>
      <c r="Q2" s="150"/>
    </row>
    <row r="3" spans="1:17" ht="17" thickBot="1" x14ac:dyDescent="0.25">
      <c r="A3" s="13"/>
      <c r="B3" s="14"/>
      <c r="C3" s="15"/>
      <c r="D3" s="16"/>
      <c r="H3" s="179" t="s">
        <v>111</v>
      </c>
      <c r="I3" s="133"/>
      <c r="J3" s="133"/>
      <c r="K3" s="134"/>
      <c r="N3" s="178" t="s">
        <v>139</v>
      </c>
      <c r="O3" s="176"/>
      <c r="P3" s="176"/>
      <c r="Q3" s="177"/>
    </row>
    <row r="4" spans="1:17" ht="17" thickBot="1" x14ac:dyDescent="0.25">
      <c r="A4" s="194" t="s">
        <v>10</v>
      </c>
      <c r="B4" s="195"/>
      <c r="C4" s="195"/>
      <c r="D4" s="196"/>
      <c r="H4" s="136"/>
      <c r="I4" s="137"/>
      <c r="J4" s="137"/>
      <c r="K4" s="138"/>
      <c r="N4" s="136"/>
      <c r="O4" s="137"/>
      <c r="P4" s="137"/>
      <c r="Q4" s="138"/>
    </row>
    <row r="5" spans="1:17" ht="17" thickBot="1" x14ac:dyDescent="0.25">
      <c r="A5" s="197" t="s">
        <v>11</v>
      </c>
      <c r="B5" s="198"/>
      <c r="C5" s="17" t="s">
        <v>12</v>
      </c>
      <c r="D5" s="17" t="s">
        <v>13</v>
      </c>
      <c r="H5" s="151" t="s">
        <v>112</v>
      </c>
      <c r="I5" s="151" t="s">
        <v>120</v>
      </c>
      <c r="J5" s="151">
        <f>1*10^-9</f>
        <v>1.0000000000000001E-9</v>
      </c>
      <c r="K5" s="141"/>
      <c r="N5" s="139"/>
      <c r="O5" s="152" t="s">
        <v>140</v>
      </c>
      <c r="P5" s="154">
        <v>0</v>
      </c>
      <c r="Q5" s="141"/>
    </row>
    <row r="6" spans="1:17" ht="31" x14ac:dyDescent="0.2">
      <c r="A6" s="199" t="s">
        <v>14</v>
      </c>
      <c r="B6" s="200"/>
      <c r="C6" s="18">
        <f>(D10/D11)*100</f>
        <v>10.589651022864018</v>
      </c>
      <c r="D6" s="19" t="s">
        <v>15</v>
      </c>
      <c r="H6" s="139"/>
      <c r="I6" s="151" t="s">
        <v>113</v>
      </c>
      <c r="J6" s="151">
        <v>10</v>
      </c>
      <c r="K6" s="141"/>
      <c r="N6" s="139"/>
      <c r="O6" s="155" t="s">
        <v>144</v>
      </c>
      <c r="P6" s="161">
        <f>B72/B75</f>
        <v>1.0046268656716417</v>
      </c>
      <c r="Q6" s="141"/>
    </row>
    <row r="7" spans="1:17" ht="32" x14ac:dyDescent="0.2">
      <c r="A7" s="20" t="s">
        <v>16</v>
      </c>
      <c r="B7" s="20"/>
      <c r="C7" s="201"/>
      <c r="D7" s="201"/>
      <c r="H7" s="139"/>
      <c r="I7" s="153" t="s">
        <v>123</v>
      </c>
      <c r="J7" s="151">
        <f>78.5/10000</f>
        <v>7.8499999999999993E-3</v>
      </c>
      <c r="K7" s="141"/>
      <c r="N7" s="139"/>
      <c r="O7" s="155" t="s">
        <v>146</v>
      </c>
      <c r="P7" s="154">
        <f>'Input Messung'!I318</f>
        <v>3.3830730899053436</v>
      </c>
      <c r="Q7" s="141"/>
    </row>
    <row r="8" spans="1:17" ht="32" thickBot="1" x14ac:dyDescent="0.25">
      <c r="A8" s="202" t="s">
        <v>17</v>
      </c>
      <c r="B8" s="203"/>
      <c r="C8" s="203"/>
      <c r="D8" s="204"/>
      <c r="H8" s="139"/>
      <c r="I8" s="152" t="s">
        <v>122</v>
      </c>
      <c r="J8" s="151">
        <f>A57*100</f>
        <v>700</v>
      </c>
      <c r="K8" s="141"/>
      <c r="N8" s="139"/>
      <c r="O8" s="155" t="s">
        <v>147</v>
      </c>
      <c r="P8" s="154">
        <f>B63</f>
        <v>3.75</v>
      </c>
      <c r="Q8" s="141"/>
    </row>
    <row r="9" spans="1:17" ht="26" x14ac:dyDescent="0.25">
      <c r="A9" s="21" t="s">
        <v>18</v>
      </c>
      <c r="B9" s="22" t="s">
        <v>19</v>
      </c>
      <c r="C9" s="23" t="s">
        <v>20</v>
      </c>
      <c r="D9" s="24" t="s">
        <v>19</v>
      </c>
      <c r="H9" s="139"/>
      <c r="I9" s="165" t="s">
        <v>121</v>
      </c>
      <c r="J9" s="151">
        <f>B63/100</f>
        <v>3.7499999999999999E-2</v>
      </c>
      <c r="K9" s="141"/>
      <c r="N9" s="139"/>
      <c r="O9" s="155" t="s">
        <v>148</v>
      </c>
      <c r="P9" s="154">
        <f>P8/P7</f>
        <v>1.1084596461097809</v>
      </c>
      <c r="Q9" s="141"/>
    </row>
    <row r="10" spans="1:17" x14ac:dyDescent="0.2">
      <c r="A10" s="21" t="s">
        <v>21</v>
      </c>
      <c r="B10" s="25">
        <f>D10+D11</f>
        <v>551.4</v>
      </c>
      <c r="C10" s="26" t="s">
        <v>40</v>
      </c>
      <c r="D10" s="27">
        <v>52.8</v>
      </c>
      <c r="H10" s="139"/>
      <c r="I10" s="151" t="s">
        <v>114</v>
      </c>
      <c r="J10" s="151">
        <f>B66/100</f>
        <v>3.3000000000000002E-2</v>
      </c>
      <c r="K10" s="141"/>
      <c r="N10" s="142"/>
      <c r="O10" s="143"/>
      <c r="P10" s="143"/>
      <c r="Q10" s="144"/>
    </row>
    <row r="11" spans="1:17" ht="26" customHeight="1" x14ac:dyDescent="0.25">
      <c r="A11" s="28" t="s">
        <v>22</v>
      </c>
      <c r="B11" s="29">
        <v>3.9</v>
      </c>
      <c r="C11" s="26" t="s">
        <v>97</v>
      </c>
      <c r="D11" s="27">
        <v>498.6</v>
      </c>
      <c r="H11" s="139"/>
      <c r="I11" s="189" t="s">
        <v>129</v>
      </c>
      <c r="J11" s="151">
        <v>2.8159999999999998</v>
      </c>
      <c r="K11" s="141"/>
      <c r="N11" s="136" t="s">
        <v>145</v>
      </c>
      <c r="O11" s="137"/>
      <c r="P11" s="137"/>
      <c r="Q11" s="138"/>
    </row>
    <row r="12" spans="1:17" ht="34" x14ac:dyDescent="0.2">
      <c r="A12" s="28" t="s">
        <v>23</v>
      </c>
      <c r="B12" s="34">
        <v>78.5</v>
      </c>
      <c r="C12" s="32"/>
      <c r="D12" s="97"/>
      <c r="H12" s="139"/>
      <c r="I12" s="155" t="s">
        <v>128</v>
      </c>
      <c r="J12" s="154">
        <f>B46/(1+J14)</f>
        <v>0.73519170466131856</v>
      </c>
      <c r="K12" s="141"/>
      <c r="N12" s="139"/>
      <c r="O12" s="140"/>
      <c r="P12" s="140"/>
      <c r="Q12" s="141"/>
    </row>
    <row r="13" spans="1:17" x14ac:dyDescent="0.2">
      <c r="A13" s="21" t="s">
        <v>24</v>
      </c>
      <c r="B13" s="25">
        <v>306.3</v>
      </c>
      <c r="C13" s="32"/>
      <c r="D13" s="97"/>
      <c r="H13" s="139"/>
      <c r="I13" s="151" t="s">
        <v>117</v>
      </c>
      <c r="J13" s="151">
        <f>8*60+46</f>
        <v>526</v>
      </c>
      <c r="K13" s="141"/>
      <c r="N13" s="139"/>
      <c r="O13" s="140"/>
      <c r="P13" s="140"/>
      <c r="Q13" s="141"/>
    </row>
    <row r="14" spans="1:17" x14ac:dyDescent="0.2">
      <c r="A14" s="28" t="s">
        <v>25</v>
      </c>
      <c r="B14" s="35">
        <f>B10/B13</f>
        <v>1.800195886385896</v>
      </c>
      <c r="C14" s="32"/>
      <c r="D14" s="33"/>
      <c r="H14" s="139"/>
      <c r="I14" s="151" t="s">
        <v>158</v>
      </c>
      <c r="J14" s="151">
        <v>1</v>
      </c>
      <c r="K14" s="141"/>
      <c r="N14" s="139"/>
      <c r="O14" s="140"/>
      <c r="P14" s="140"/>
      <c r="Q14" s="141"/>
    </row>
    <row r="15" spans="1:17" ht="26" x14ac:dyDescent="0.2">
      <c r="A15" s="28" t="s">
        <v>98</v>
      </c>
      <c r="B15" s="35">
        <f>B14/(1+(C6/100))</f>
        <v>1.6278158667972573</v>
      </c>
      <c r="C15" s="30"/>
      <c r="D15" s="31"/>
      <c r="H15" s="139"/>
      <c r="I15" s="151" t="s">
        <v>132</v>
      </c>
      <c r="J15" s="167">
        <f>J11*10</f>
        <v>28.159999999999997</v>
      </c>
      <c r="K15" s="175">
        <f>(J16+J17)/((J16/J11)+(J17/1))</f>
        <v>1.4758909853249476</v>
      </c>
      <c r="N15" s="139"/>
      <c r="O15" s="140"/>
      <c r="P15" s="140"/>
      <c r="Q15" s="141"/>
    </row>
    <row r="16" spans="1:17" x14ac:dyDescent="0.2">
      <c r="A16" s="36"/>
      <c r="B16" s="37"/>
      <c r="C16" s="32"/>
      <c r="D16" s="33"/>
      <c r="H16" s="139"/>
      <c r="I16" s="151" t="s">
        <v>130</v>
      </c>
      <c r="J16" s="167">
        <v>750</v>
      </c>
      <c r="K16" s="141"/>
      <c r="N16" s="139"/>
      <c r="O16" s="140"/>
      <c r="P16" s="140"/>
      <c r="Q16" s="141"/>
    </row>
    <row r="17" spans="1:17" x14ac:dyDescent="0.2">
      <c r="A17" s="28" t="s">
        <v>26</v>
      </c>
      <c r="B17" s="35">
        <v>2.7370000000000001</v>
      </c>
      <c r="C17" s="32"/>
      <c r="D17" s="33"/>
      <c r="H17" s="139"/>
      <c r="I17" s="151" t="s">
        <v>131</v>
      </c>
      <c r="J17" s="167">
        <v>750</v>
      </c>
      <c r="K17" s="141"/>
      <c r="N17" s="139"/>
      <c r="O17" s="140"/>
      <c r="P17" s="140"/>
      <c r="Q17" s="141"/>
    </row>
    <row r="18" spans="1:17" x14ac:dyDescent="0.2">
      <c r="A18" s="28" t="s">
        <v>27</v>
      </c>
      <c r="B18" s="35">
        <v>0.41699999999999998</v>
      </c>
      <c r="C18" s="38" t="s">
        <v>28</v>
      </c>
      <c r="D18" s="39">
        <v>0.311</v>
      </c>
      <c r="H18" s="139"/>
      <c r="I18" s="151" t="s">
        <v>133</v>
      </c>
      <c r="J18" s="154">
        <f>(B52/B12)/100</f>
        <v>6.969541429940973E-2</v>
      </c>
      <c r="K18" s="141"/>
      <c r="N18" s="139"/>
      <c r="O18" s="140"/>
      <c r="P18" s="140"/>
      <c r="Q18" s="141"/>
    </row>
    <row r="19" spans="1:17" x14ac:dyDescent="0.2">
      <c r="A19" s="28" t="s">
        <v>29</v>
      </c>
      <c r="B19" s="35">
        <f>1-(B15/B17)</f>
        <v>0.40525543777959183</v>
      </c>
      <c r="C19" s="32"/>
      <c r="D19" s="33"/>
      <c r="H19" s="139"/>
      <c r="I19" s="140"/>
      <c r="J19" s="140"/>
      <c r="K19" s="141"/>
      <c r="N19" s="142"/>
      <c r="O19" s="143"/>
      <c r="P19" s="143"/>
      <c r="Q19" s="144"/>
    </row>
    <row r="20" spans="1:17" ht="26" x14ac:dyDescent="0.2">
      <c r="A20" s="40" t="s">
        <v>30</v>
      </c>
      <c r="B20" s="41">
        <f>(B18-B19)/(B18-D18)</f>
        <v>0.11079775679630333</v>
      </c>
      <c r="C20" s="32"/>
      <c r="D20" s="33"/>
      <c r="H20" s="145" t="s">
        <v>149</v>
      </c>
      <c r="I20" s="146"/>
      <c r="J20" s="146"/>
      <c r="K20" s="147"/>
      <c r="N20" s="186"/>
      <c r="O20" s="186"/>
      <c r="P20" s="186"/>
      <c r="Q20" s="186"/>
    </row>
    <row r="21" spans="1:17" ht="17" thickBot="1" x14ac:dyDescent="0.25">
      <c r="A21" s="205" t="s">
        <v>16</v>
      </c>
      <c r="B21" s="206"/>
      <c r="C21" s="206"/>
      <c r="D21" s="207"/>
      <c r="H21" s="136"/>
      <c r="I21" s="137"/>
      <c r="J21" s="137"/>
      <c r="K21" s="138"/>
      <c r="N21" s="186"/>
      <c r="O21" s="186"/>
      <c r="P21" s="186"/>
      <c r="Q21" s="186"/>
    </row>
    <row r="22" spans="1:17" ht="17" thickBot="1" x14ac:dyDescent="0.25">
      <c r="A22" s="42"/>
      <c r="B22" s="43"/>
      <c r="C22" s="44"/>
      <c r="D22" s="44"/>
      <c r="H22" s="148"/>
      <c r="I22" s="152" t="s">
        <v>150</v>
      </c>
      <c r="J22" s="154">
        <f>(J5*J8*J7)/(J6*J10)*10^6</f>
        <v>1.665151515151515E-2</v>
      </c>
      <c r="K22" s="141"/>
      <c r="N22" s="186"/>
      <c r="O22" s="186"/>
      <c r="P22" s="186"/>
      <c r="Q22" s="186"/>
    </row>
    <row r="23" spans="1:17" ht="17" thickBot="1" x14ac:dyDescent="0.25">
      <c r="A23" s="208" t="s">
        <v>31</v>
      </c>
      <c r="B23" s="208"/>
      <c r="C23" s="208"/>
      <c r="D23" s="208"/>
      <c r="H23" s="139"/>
      <c r="I23" s="140"/>
      <c r="J23" s="140"/>
      <c r="K23" s="141"/>
      <c r="N23" s="186"/>
      <c r="O23" s="186"/>
      <c r="P23" s="186"/>
      <c r="Q23" s="186"/>
    </row>
    <row r="24" spans="1:17" ht="17" thickBot="1" x14ac:dyDescent="0.25">
      <c r="A24" s="45" t="s">
        <v>32</v>
      </c>
      <c r="B24" s="45" t="s">
        <v>33</v>
      </c>
      <c r="C24" s="46" t="s">
        <v>34</v>
      </c>
      <c r="D24" s="45" t="s">
        <v>35</v>
      </c>
      <c r="H24" s="145" t="s">
        <v>134</v>
      </c>
      <c r="I24" s="146"/>
      <c r="J24" s="146"/>
      <c r="K24" s="147"/>
      <c r="N24" s="135"/>
      <c r="O24" s="135"/>
      <c r="P24" s="135"/>
      <c r="Q24" s="135"/>
    </row>
    <row r="25" spans="1:17" ht="17" thickBot="1" x14ac:dyDescent="0.25">
      <c r="A25" s="47" t="s">
        <v>36</v>
      </c>
      <c r="B25" s="48">
        <v>1</v>
      </c>
      <c r="C25" s="47">
        <v>11.06</v>
      </c>
      <c r="D25" s="47">
        <v>1500</v>
      </c>
      <c r="H25" s="157"/>
      <c r="I25" s="137"/>
      <c r="J25" s="137"/>
      <c r="K25" s="138"/>
      <c r="N25" s="135"/>
      <c r="O25" s="135"/>
      <c r="P25" s="135"/>
      <c r="Q25" s="135"/>
    </row>
    <row r="26" spans="1:17" ht="17" thickBot="1" x14ac:dyDescent="0.25">
      <c r="A26" s="49"/>
      <c r="B26" s="50"/>
      <c r="C26" s="51"/>
      <c r="D26" s="51"/>
      <c r="H26" s="148"/>
      <c r="I26" s="151" t="s">
        <v>115</v>
      </c>
      <c r="J26" s="154">
        <f>(J11/J12)-1</f>
        <v>2.8302934896378478</v>
      </c>
      <c r="K26" s="156"/>
      <c r="N26" s="135"/>
      <c r="O26" s="135"/>
      <c r="P26" s="135"/>
      <c r="Q26" s="135"/>
    </row>
    <row r="27" spans="1:17" ht="17" thickBot="1" x14ac:dyDescent="0.25">
      <c r="A27" s="46" t="s">
        <v>37</v>
      </c>
      <c r="B27" s="52" t="s">
        <v>38</v>
      </c>
      <c r="C27" s="45" t="s">
        <v>39</v>
      </c>
      <c r="D27" s="45" t="s">
        <v>40</v>
      </c>
      <c r="H27" s="148"/>
      <c r="I27" s="182" t="s">
        <v>116</v>
      </c>
      <c r="J27" s="183">
        <f>(J9-J26*J10)/(-J9-J10)</f>
        <v>0.7929033355751629</v>
      </c>
      <c r="K27" s="181"/>
      <c r="N27" s="135">
        <v>9</v>
      </c>
      <c r="O27" s="135"/>
      <c r="P27" s="135"/>
      <c r="Q27" s="135"/>
    </row>
    <row r="28" spans="1:17" ht="32" thickBot="1" x14ac:dyDescent="0.25">
      <c r="A28" s="47" t="s">
        <v>41</v>
      </c>
      <c r="B28" s="47"/>
      <c r="C28" s="47">
        <v>750</v>
      </c>
      <c r="D28" s="47">
        <v>750</v>
      </c>
      <c r="H28" s="148"/>
      <c r="I28" s="155" t="s">
        <v>142</v>
      </c>
      <c r="J28" s="154">
        <f>(J17/J16)*(J15/J6)</f>
        <v>2.8159999999999998</v>
      </c>
      <c r="K28" s="180"/>
      <c r="N28" s="135"/>
      <c r="O28" s="135"/>
      <c r="P28" s="135"/>
      <c r="Q28" s="135"/>
    </row>
    <row r="29" spans="1:17" ht="17" thickBot="1" x14ac:dyDescent="0.25">
      <c r="A29" s="49"/>
      <c r="B29" s="53"/>
      <c r="C29" s="54"/>
      <c r="D29" s="49"/>
      <c r="H29" s="139"/>
      <c r="I29" s="151" t="s">
        <v>141</v>
      </c>
      <c r="J29" s="154">
        <f>J26*(J6/J15)</f>
        <v>1.0050758130816222</v>
      </c>
      <c r="K29" s="141"/>
      <c r="N29" s="135"/>
      <c r="O29" s="135"/>
      <c r="P29" s="135"/>
      <c r="Q29" s="135"/>
    </row>
    <row r="30" spans="1:17" ht="33" thickBot="1" x14ac:dyDescent="0.25">
      <c r="A30" s="45" t="s">
        <v>42</v>
      </c>
      <c r="B30" s="45" t="s">
        <v>43</v>
      </c>
      <c r="C30" s="52" t="s">
        <v>44</v>
      </c>
      <c r="D30" s="45" t="s">
        <v>45</v>
      </c>
      <c r="H30" s="148"/>
      <c r="I30" s="185" t="s">
        <v>134</v>
      </c>
      <c r="J30" s="184">
        <f>SQRT(((2*J8*J5)/J6)*((1+J27)/(J26-J27))*J13)</f>
        <v>8.0500434781434586E-3</v>
      </c>
      <c r="K30" s="141"/>
      <c r="N30" s="135"/>
      <c r="O30" s="135"/>
      <c r="P30" s="135"/>
      <c r="Q30" s="135"/>
    </row>
    <row r="31" spans="1:17" ht="17" thickBot="1" x14ac:dyDescent="0.25">
      <c r="A31" s="55" t="s">
        <v>19</v>
      </c>
      <c r="B31" s="56"/>
      <c r="C31" s="55"/>
      <c r="D31" s="57"/>
      <c r="H31" s="148"/>
      <c r="I31" s="168"/>
      <c r="J31" s="169"/>
      <c r="K31" s="141"/>
      <c r="N31" s="135"/>
      <c r="O31" s="135"/>
      <c r="P31" s="135"/>
      <c r="Q31" s="135"/>
    </row>
    <row r="32" spans="1:17" ht="17" thickBot="1" x14ac:dyDescent="0.25">
      <c r="A32" s="49"/>
      <c r="B32" s="50"/>
      <c r="C32" s="49"/>
      <c r="D32" s="53"/>
      <c r="H32" s="145" t="s">
        <v>135</v>
      </c>
      <c r="I32" s="173"/>
      <c r="J32" s="174"/>
      <c r="K32" s="147"/>
      <c r="N32" s="135"/>
      <c r="O32" s="135"/>
      <c r="P32" s="135"/>
      <c r="Q32" s="135"/>
    </row>
    <row r="33" spans="1:17" ht="17" thickBot="1" x14ac:dyDescent="0.25">
      <c r="A33" s="45" t="s">
        <v>46</v>
      </c>
      <c r="B33" s="45" t="s">
        <v>47</v>
      </c>
      <c r="C33" s="52" t="s">
        <v>48</v>
      </c>
      <c r="D33" s="45" t="s">
        <v>49</v>
      </c>
      <c r="H33" s="148"/>
      <c r="I33" s="170"/>
      <c r="J33" s="171"/>
      <c r="K33" s="141"/>
      <c r="N33" s="135"/>
      <c r="O33" s="135"/>
      <c r="P33" s="135"/>
      <c r="Q33" s="135"/>
    </row>
    <row r="34" spans="1:17" ht="17" thickBot="1" x14ac:dyDescent="0.25">
      <c r="A34" s="47" t="s">
        <v>50</v>
      </c>
      <c r="B34" s="58"/>
      <c r="C34" s="47"/>
      <c r="D34" s="47"/>
      <c r="H34" s="148"/>
      <c r="I34" s="151" t="s">
        <v>136</v>
      </c>
      <c r="J34" s="166">
        <f>SQRT(((2*J5*J8)/J6)*((1+J27)/(J26-J27)))</f>
        <v>3.5099857549568495E-4</v>
      </c>
      <c r="K34" s="141"/>
      <c r="N34" s="135"/>
      <c r="O34" s="135"/>
      <c r="P34" s="135"/>
      <c r="Q34" s="135"/>
    </row>
    <row r="35" spans="1:17" ht="17" thickBot="1" x14ac:dyDescent="0.25">
      <c r="A35" s="49"/>
      <c r="B35" s="50"/>
      <c r="C35" s="49"/>
      <c r="D35" s="53"/>
      <c r="H35" s="148"/>
      <c r="I35" s="170"/>
      <c r="J35" s="171"/>
      <c r="K35" s="141"/>
      <c r="N35" s="135"/>
      <c r="O35" s="135"/>
      <c r="P35" s="135"/>
      <c r="Q35" s="135"/>
    </row>
    <row r="36" spans="1:17" ht="17" thickBot="1" x14ac:dyDescent="0.25">
      <c r="A36" s="45" t="s">
        <v>46</v>
      </c>
      <c r="B36" s="45" t="s">
        <v>47</v>
      </c>
      <c r="C36" s="52" t="s">
        <v>48</v>
      </c>
      <c r="D36" s="45" t="s">
        <v>49</v>
      </c>
      <c r="H36" s="158" t="s">
        <v>118</v>
      </c>
      <c r="I36" s="159"/>
      <c r="J36" s="159"/>
      <c r="K36" s="160"/>
      <c r="N36" s="135"/>
      <c r="O36" s="135"/>
      <c r="P36" s="135"/>
      <c r="Q36" s="135"/>
    </row>
    <row r="37" spans="1:17" ht="17" thickBot="1" x14ac:dyDescent="0.25">
      <c r="A37" s="47" t="s">
        <v>51</v>
      </c>
      <c r="B37" s="58"/>
      <c r="C37" s="47"/>
      <c r="D37" s="47"/>
      <c r="H37" s="162"/>
      <c r="I37" s="163"/>
      <c r="J37" s="163"/>
      <c r="K37" s="164"/>
      <c r="N37" s="135"/>
      <c r="O37" s="135"/>
      <c r="P37" s="135"/>
      <c r="Q37" s="135"/>
    </row>
    <row r="38" spans="1:17" ht="17" thickBot="1" x14ac:dyDescent="0.25">
      <c r="A38" s="49"/>
      <c r="B38" s="50"/>
      <c r="C38" s="49"/>
      <c r="D38" s="53"/>
      <c r="H38" s="145" t="s">
        <v>119</v>
      </c>
      <c r="I38" s="146"/>
      <c r="J38" s="146"/>
      <c r="K38" s="147"/>
      <c r="N38" s="135"/>
      <c r="O38" s="135"/>
      <c r="P38" s="135"/>
      <c r="Q38" s="135"/>
    </row>
    <row r="39" spans="1:17" ht="17" thickBot="1" x14ac:dyDescent="0.25">
      <c r="A39" s="46" t="s">
        <v>52</v>
      </c>
      <c r="B39" s="45" t="s">
        <v>53</v>
      </c>
      <c r="C39" s="45" t="s">
        <v>54</v>
      </c>
      <c r="D39" s="45" t="s">
        <v>55</v>
      </c>
      <c r="H39" s="136"/>
      <c r="I39" s="137"/>
      <c r="J39" s="137"/>
      <c r="K39" s="138"/>
      <c r="N39" s="135"/>
      <c r="O39" s="135"/>
      <c r="P39" s="135"/>
      <c r="Q39" s="135"/>
    </row>
    <row r="40" spans="1:17" ht="17" thickBot="1" x14ac:dyDescent="0.25">
      <c r="A40" s="59" t="s">
        <v>19</v>
      </c>
      <c r="B40" s="118">
        <v>935</v>
      </c>
      <c r="C40" s="55">
        <v>10</v>
      </c>
      <c r="D40" s="60" t="s">
        <v>56</v>
      </c>
      <c r="H40" s="139"/>
      <c r="I40" s="151" t="s">
        <v>124</v>
      </c>
      <c r="J40" s="154">
        <f>(J9/J18)</f>
        <v>0.53805548581576612</v>
      </c>
      <c r="K40" s="141"/>
      <c r="N40" s="135"/>
      <c r="O40" s="135"/>
      <c r="P40" s="135"/>
      <c r="Q40" s="135"/>
    </row>
    <row r="41" spans="1:17" ht="17" thickBot="1" x14ac:dyDescent="0.25">
      <c r="A41" s="209"/>
      <c r="B41" s="209"/>
      <c r="C41" s="210"/>
      <c r="D41" s="210"/>
      <c r="H41" s="139"/>
      <c r="I41" s="152" t="s">
        <v>126</v>
      </c>
      <c r="J41" s="166">
        <f>J40/J8</f>
        <v>7.68650694022523E-4</v>
      </c>
      <c r="K41" s="141"/>
      <c r="N41" s="135"/>
      <c r="O41" s="135"/>
      <c r="P41" s="135"/>
      <c r="Q41" s="135"/>
    </row>
    <row r="42" spans="1:17" ht="17" thickBot="1" x14ac:dyDescent="0.25">
      <c r="A42" s="211" t="s">
        <v>57</v>
      </c>
      <c r="B42" s="212"/>
      <c r="C42" s="212"/>
      <c r="D42" s="213"/>
      <c r="H42" s="142"/>
      <c r="I42" s="143"/>
      <c r="J42" s="143"/>
      <c r="K42" s="144"/>
      <c r="N42" s="135"/>
      <c r="O42" s="135"/>
      <c r="P42" s="135"/>
      <c r="Q42" s="135"/>
    </row>
    <row r="43" spans="1:17" x14ac:dyDescent="0.2">
      <c r="A43" s="61" t="s">
        <v>58</v>
      </c>
      <c r="B43" s="62">
        <v>295.98</v>
      </c>
      <c r="C43" s="63" t="s">
        <v>59</v>
      </c>
      <c r="D43" s="114">
        <v>1060.3</v>
      </c>
      <c r="H43" s="145" t="s">
        <v>125</v>
      </c>
      <c r="I43" s="146"/>
      <c r="J43" s="146"/>
      <c r="K43" s="147"/>
      <c r="N43" s="135"/>
      <c r="O43" s="135"/>
      <c r="P43" s="135"/>
      <c r="Q43" s="135"/>
    </row>
    <row r="44" spans="1:17" x14ac:dyDescent="0.2">
      <c r="A44" s="64" t="s">
        <v>60</v>
      </c>
      <c r="B44" s="65">
        <v>519.80999999999995</v>
      </c>
      <c r="C44" s="66" t="s">
        <v>61</v>
      </c>
      <c r="D44" s="67">
        <f>D43-B43</f>
        <v>764.31999999999994</v>
      </c>
      <c r="H44" s="136"/>
      <c r="I44" s="137"/>
      <c r="J44" s="137"/>
      <c r="K44" s="138"/>
      <c r="N44" s="135"/>
      <c r="O44" s="135"/>
      <c r="P44" s="135"/>
      <c r="Q44" s="135"/>
    </row>
    <row r="45" spans="1:17" x14ac:dyDescent="0.2">
      <c r="A45" s="68" t="s">
        <v>62</v>
      </c>
      <c r="B45" s="69">
        <v>22.2</v>
      </c>
      <c r="C45" s="70"/>
      <c r="D45" s="71"/>
      <c r="H45" s="139"/>
      <c r="I45" s="152" t="s">
        <v>127</v>
      </c>
      <c r="J45" s="151">
        <f>J5/(J6*J41)</f>
        <v>1.3009810669223153E-7</v>
      </c>
      <c r="K45" s="141"/>
      <c r="N45" s="135"/>
      <c r="O45" s="135"/>
      <c r="P45" s="135"/>
      <c r="Q45" s="135"/>
    </row>
    <row r="46" spans="1:17" x14ac:dyDescent="0.2">
      <c r="A46" s="72" t="s">
        <v>63</v>
      </c>
      <c r="B46" s="73">
        <f>(D43-B43)/B44</f>
        <v>1.4703834093226371</v>
      </c>
      <c r="C46" s="74"/>
      <c r="D46" s="75"/>
      <c r="H46" s="139"/>
      <c r="I46" s="140"/>
      <c r="J46" s="140"/>
      <c r="K46" s="141"/>
      <c r="N46" s="135"/>
      <c r="O46" s="135"/>
      <c r="P46" s="135"/>
      <c r="Q46" s="135"/>
    </row>
    <row r="47" spans="1:17" ht="17" thickBot="1" x14ac:dyDescent="0.25">
      <c r="A47" s="205" t="s">
        <v>64</v>
      </c>
      <c r="B47" s="206"/>
      <c r="C47" s="206"/>
      <c r="D47" s="207"/>
      <c r="H47" s="145" t="s">
        <v>137</v>
      </c>
      <c r="I47" s="146"/>
      <c r="J47" s="146"/>
      <c r="K47" s="147"/>
      <c r="N47" s="135"/>
      <c r="O47" s="135"/>
      <c r="P47" s="135"/>
      <c r="Q47" s="135"/>
    </row>
    <row r="48" spans="1:17" ht="17" thickBot="1" x14ac:dyDescent="0.25">
      <c r="A48" s="190"/>
      <c r="B48" s="190"/>
      <c r="C48" s="190"/>
      <c r="D48" s="190"/>
      <c r="H48" s="135"/>
      <c r="I48" s="135"/>
      <c r="J48" s="135"/>
      <c r="K48" s="135"/>
      <c r="N48" s="135"/>
      <c r="O48" s="135"/>
      <c r="P48" s="135"/>
      <c r="Q48" s="135"/>
    </row>
    <row r="49" spans="1:17" ht="17" thickBot="1" x14ac:dyDescent="0.25">
      <c r="A49" s="216" t="s">
        <v>65</v>
      </c>
      <c r="B49" s="217"/>
      <c r="C49" s="76"/>
      <c r="D49" s="77"/>
      <c r="H49" s="135"/>
      <c r="I49" s="135" t="s">
        <v>152</v>
      </c>
      <c r="J49" s="135"/>
      <c r="K49" s="135"/>
      <c r="N49" s="135"/>
      <c r="O49" s="135"/>
      <c r="P49" s="135"/>
      <c r="Q49" s="135"/>
    </row>
    <row r="50" spans="1:17" ht="26" x14ac:dyDescent="0.2">
      <c r="A50" s="78" t="s">
        <v>66</v>
      </c>
      <c r="B50" s="115">
        <v>1502.3</v>
      </c>
      <c r="C50" s="79" t="s">
        <v>67</v>
      </c>
      <c r="D50" s="116">
        <v>745.8</v>
      </c>
      <c r="H50" s="135"/>
      <c r="I50" s="135"/>
      <c r="J50" s="135"/>
      <c r="K50" s="135"/>
      <c r="N50" s="135"/>
      <c r="O50" s="135"/>
      <c r="P50" s="135"/>
      <c r="Q50" s="135"/>
    </row>
    <row r="51" spans="1:17" x14ac:dyDescent="0.2">
      <c r="A51" s="80" t="s">
        <v>68</v>
      </c>
      <c r="B51" s="81">
        <f>B50-(D50-D51)</f>
        <v>804.46</v>
      </c>
      <c r="C51" s="82" t="s">
        <v>69</v>
      </c>
      <c r="D51" s="83">
        <v>47.96</v>
      </c>
      <c r="H51" s="135"/>
      <c r="I51" s="135"/>
      <c r="J51" s="135"/>
      <c r="K51" s="135"/>
      <c r="N51" s="135"/>
      <c r="O51" s="135"/>
      <c r="P51" s="135"/>
      <c r="Q51" s="135"/>
    </row>
    <row r="52" spans="1:17" x14ac:dyDescent="0.2">
      <c r="A52" s="40" t="s">
        <v>70</v>
      </c>
      <c r="B52" s="84">
        <f>B51/B46</f>
        <v>547.10900225036642</v>
      </c>
      <c r="C52" s="82"/>
      <c r="D52" s="85"/>
      <c r="H52" s="135"/>
      <c r="I52" s="135"/>
      <c r="J52" s="135"/>
      <c r="K52" s="135"/>
      <c r="N52" s="135"/>
      <c r="O52" s="135"/>
      <c r="P52" s="135"/>
      <c r="Q52" s="135"/>
    </row>
    <row r="53" spans="1:17" ht="17" thickBot="1" x14ac:dyDescent="0.25">
      <c r="A53" s="218" t="s">
        <v>71</v>
      </c>
      <c r="B53" s="219"/>
      <c r="C53" s="219"/>
      <c r="D53" s="220"/>
      <c r="H53" s="135"/>
      <c r="I53" s="135"/>
      <c r="J53" s="135"/>
      <c r="K53" s="135"/>
      <c r="N53" s="135"/>
      <c r="O53" s="135"/>
      <c r="P53" s="135"/>
      <c r="Q53" s="135"/>
    </row>
    <row r="54" spans="1:17" ht="17" thickBot="1" x14ac:dyDescent="0.25">
      <c r="A54" s="86"/>
      <c r="B54" s="87"/>
      <c r="C54" s="87"/>
      <c r="D54" s="88"/>
      <c r="H54" s="135"/>
      <c r="I54" s="135"/>
      <c r="J54" s="135"/>
      <c r="K54" s="135"/>
      <c r="N54" s="135"/>
      <c r="O54" s="135"/>
      <c r="P54" s="135"/>
      <c r="Q54" s="135"/>
    </row>
    <row r="55" spans="1:17" ht="17" thickBot="1" x14ac:dyDescent="0.25">
      <c r="A55" s="221" t="s">
        <v>72</v>
      </c>
      <c r="B55" s="222"/>
      <c r="C55" s="222"/>
      <c r="D55" s="223"/>
      <c r="H55" s="135"/>
      <c r="I55" s="135"/>
      <c r="J55" s="135"/>
      <c r="K55" s="135"/>
      <c r="N55" s="135"/>
      <c r="O55" s="135"/>
      <c r="P55" s="135"/>
      <c r="Q55" s="135"/>
    </row>
    <row r="56" spans="1:17" ht="17" thickBot="1" x14ac:dyDescent="0.25">
      <c r="A56" s="89" t="s">
        <v>73</v>
      </c>
      <c r="B56" s="90" t="s">
        <v>74</v>
      </c>
      <c r="C56" s="91" t="s">
        <v>75</v>
      </c>
      <c r="D56" s="89" t="s">
        <v>76</v>
      </c>
      <c r="H56" s="135"/>
      <c r="I56" s="135"/>
      <c r="J56" s="135"/>
      <c r="K56" s="135"/>
      <c r="N56" s="135"/>
      <c r="O56" s="135"/>
      <c r="P56" s="135"/>
      <c r="Q56" s="135"/>
    </row>
    <row r="57" spans="1:17" ht="17" thickBot="1" x14ac:dyDescent="0.25">
      <c r="A57" s="92">
        <v>7</v>
      </c>
      <c r="B57" s="117">
        <v>0.43958333333333338</v>
      </c>
      <c r="C57" s="93" t="s">
        <v>77</v>
      </c>
      <c r="D57" s="94">
        <v>7</v>
      </c>
      <c r="H57" s="135"/>
      <c r="I57" s="135"/>
      <c r="J57" s="135"/>
      <c r="K57" s="135"/>
      <c r="N57" s="135"/>
      <c r="O57" s="135"/>
      <c r="P57" s="135"/>
      <c r="Q57" s="135"/>
    </row>
    <row r="58" spans="1:17" ht="17" thickBot="1" x14ac:dyDescent="0.25">
      <c r="A58" s="224"/>
      <c r="B58" s="224"/>
      <c r="C58" s="224"/>
      <c r="D58" s="224"/>
      <c r="H58" s="135"/>
      <c r="I58" s="135"/>
      <c r="J58" s="135"/>
      <c r="K58" s="135"/>
      <c r="N58" s="135"/>
      <c r="O58" s="135"/>
      <c r="P58" s="135"/>
      <c r="Q58" s="135"/>
    </row>
    <row r="59" spans="1:17" ht="17" thickBot="1" x14ac:dyDescent="0.25">
      <c r="A59" s="225" t="s">
        <v>78</v>
      </c>
      <c r="B59" s="226"/>
      <c r="C59" s="226"/>
      <c r="D59" s="227"/>
      <c r="H59" s="135"/>
      <c r="I59" s="135"/>
      <c r="J59" s="135"/>
      <c r="K59" s="135"/>
      <c r="N59" s="135"/>
      <c r="O59" s="135"/>
      <c r="P59" s="135"/>
      <c r="Q59" s="135"/>
    </row>
    <row r="60" spans="1:17" x14ac:dyDescent="0.2">
      <c r="A60" s="95" t="s">
        <v>79</v>
      </c>
      <c r="B60" s="96"/>
      <c r="C60" s="214" t="s">
        <v>80</v>
      </c>
      <c r="D60" s="215"/>
      <c r="N60" s="135"/>
      <c r="O60" s="135"/>
      <c r="P60" s="135"/>
      <c r="Q60" s="135"/>
    </row>
    <row r="61" spans="1:17" x14ac:dyDescent="0.2">
      <c r="A61" s="228" t="s">
        <v>81</v>
      </c>
      <c r="B61" s="229"/>
      <c r="C61" s="229" t="s">
        <v>82</v>
      </c>
      <c r="D61" s="230"/>
      <c r="N61" s="135"/>
      <c r="O61" s="135"/>
      <c r="P61" s="135"/>
      <c r="Q61" s="135"/>
    </row>
    <row r="62" spans="1:17" x14ac:dyDescent="0.2">
      <c r="A62" s="68" t="s">
        <v>83</v>
      </c>
      <c r="B62" s="119">
        <v>1.45</v>
      </c>
      <c r="C62" s="99" t="s">
        <v>83</v>
      </c>
      <c r="D62" s="100">
        <v>5.2</v>
      </c>
      <c r="N62" s="135"/>
      <c r="O62" s="135"/>
      <c r="P62" s="135"/>
      <c r="Q62" s="135"/>
    </row>
    <row r="63" spans="1:17" x14ac:dyDescent="0.2">
      <c r="A63" s="68" t="s">
        <v>84</v>
      </c>
      <c r="B63" s="119">
        <f>D62-B62</f>
        <v>3.75</v>
      </c>
      <c r="C63" s="97" t="s">
        <v>85</v>
      </c>
      <c r="D63" s="101">
        <f>B63*B12</f>
        <v>294.375</v>
      </c>
      <c r="N63" s="135"/>
      <c r="O63" s="135"/>
      <c r="P63" s="135"/>
      <c r="Q63" s="135"/>
    </row>
    <row r="64" spans="1:17" x14ac:dyDescent="0.2">
      <c r="A64" s="102" t="s">
        <v>86</v>
      </c>
      <c r="B64" s="103"/>
      <c r="C64" s="104"/>
      <c r="D64" s="105"/>
      <c r="N64" s="135"/>
      <c r="O64" s="135"/>
      <c r="P64" s="135"/>
      <c r="Q64" s="135"/>
    </row>
    <row r="65" spans="1:17" ht="16" customHeight="1" x14ac:dyDescent="0.2">
      <c r="A65" s="28" t="s">
        <v>87</v>
      </c>
      <c r="B65" s="119" t="s">
        <v>99</v>
      </c>
      <c r="C65" s="97" t="s">
        <v>88</v>
      </c>
      <c r="D65" s="106"/>
      <c r="N65" s="135"/>
      <c r="O65" s="135"/>
      <c r="P65" s="135"/>
      <c r="Q65" s="135"/>
    </row>
    <row r="66" spans="1:17" ht="27" thickBot="1" x14ac:dyDescent="0.25">
      <c r="A66" s="107" t="s">
        <v>100</v>
      </c>
      <c r="B66" s="120">
        <v>3.3</v>
      </c>
      <c r="C66" s="108"/>
      <c r="D66" s="109"/>
      <c r="N66" s="135"/>
      <c r="O66" s="135"/>
      <c r="P66" s="135"/>
      <c r="Q66" s="135"/>
    </row>
    <row r="67" spans="1:17" ht="17" thickBot="1" x14ac:dyDescent="0.25">
      <c r="A67" s="231" t="s">
        <v>89</v>
      </c>
      <c r="B67" s="232"/>
      <c r="C67" s="232"/>
      <c r="D67" s="233"/>
      <c r="N67" s="135"/>
      <c r="O67" s="135"/>
      <c r="P67" s="135"/>
      <c r="Q67" s="135"/>
    </row>
    <row r="68" spans="1:17" ht="17" thickBot="1" x14ac:dyDescent="0.25">
      <c r="A68" s="209"/>
      <c r="B68" s="209"/>
      <c r="C68" s="209"/>
      <c r="D68" s="209"/>
      <c r="N68" s="135"/>
      <c r="O68" s="135"/>
      <c r="P68" s="135"/>
      <c r="Q68" s="135"/>
    </row>
    <row r="69" spans="1:17" ht="17" thickBot="1" x14ac:dyDescent="0.25">
      <c r="A69" s="234" t="s">
        <v>90</v>
      </c>
      <c r="B69" s="235"/>
      <c r="C69" s="235"/>
      <c r="D69" s="236"/>
      <c r="N69" s="135"/>
      <c r="O69" s="135"/>
      <c r="P69" s="135"/>
      <c r="Q69" s="135"/>
    </row>
    <row r="70" spans="1:17" x14ac:dyDescent="0.2">
      <c r="A70" s="78" t="s">
        <v>91</v>
      </c>
      <c r="B70" s="214" t="s">
        <v>92</v>
      </c>
      <c r="C70" s="214"/>
      <c r="D70" s="215"/>
      <c r="N70" s="135"/>
      <c r="O70" s="135"/>
      <c r="P70" s="135"/>
      <c r="Q70" s="135"/>
    </row>
    <row r="71" spans="1:17" x14ac:dyDescent="0.2">
      <c r="A71" s="28" t="s">
        <v>93</v>
      </c>
      <c r="B71" s="121">
        <v>266.8</v>
      </c>
      <c r="C71" s="97"/>
      <c r="D71" s="100"/>
      <c r="N71" s="135"/>
      <c r="O71" s="135"/>
      <c r="P71" s="135"/>
      <c r="Q71" s="135"/>
    </row>
    <row r="72" spans="1:17" x14ac:dyDescent="0.2">
      <c r="A72" s="110" t="s">
        <v>94</v>
      </c>
      <c r="B72" s="119">
        <f>D73-D72</f>
        <v>269.24</v>
      </c>
      <c r="C72" s="97" t="s">
        <v>101</v>
      </c>
      <c r="D72" s="123">
        <v>163.08000000000001</v>
      </c>
      <c r="N72" s="135"/>
      <c r="O72" s="135"/>
      <c r="P72" s="135"/>
      <c r="Q72" s="135"/>
    </row>
    <row r="73" spans="1:17" x14ac:dyDescent="0.2">
      <c r="A73" s="113"/>
      <c r="B73" s="113"/>
      <c r="C73" s="124" t="s">
        <v>102</v>
      </c>
      <c r="D73" s="112">
        <v>432.32</v>
      </c>
      <c r="N73" s="135"/>
      <c r="O73" s="135"/>
      <c r="P73" s="135"/>
      <c r="Q73" s="135"/>
    </row>
    <row r="74" spans="1:17" x14ac:dyDescent="0.2">
      <c r="A74" s="99" t="s">
        <v>106</v>
      </c>
      <c r="B74" s="69" t="e">
        <f>(-1*D74-D72)+B71</f>
        <v>#VALUE!</v>
      </c>
      <c r="C74" s="99" t="s">
        <v>107</v>
      </c>
      <c r="D74" s="127" t="s">
        <v>19</v>
      </c>
      <c r="N74" s="135"/>
      <c r="O74" s="135"/>
      <c r="P74" s="135"/>
      <c r="Q74" s="135"/>
    </row>
    <row r="75" spans="1:17" x14ac:dyDescent="0.2">
      <c r="A75" s="111" t="s">
        <v>95</v>
      </c>
      <c r="B75" s="122">
        <f>268</f>
        <v>268</v>
      </c>
      <c r="C75" s="99"/>
      <c r="D75" s="99"/>
      <c r="N75" s="135"/>
      <c r="O75" s="135"/>
      <c r="P75" s="135"/>
      <c r="Q75" s="135"/>
    </row>
    <row r="76" spans="1:17" x14ac:dyDescent="0.2">
      <c r="A76" s="99"/>
      <c r="B76" s="99"/>
      <c r="C76" s="99"/>
      <c r="D76" s="99"/>
      <c r="N76" s="135"/>
      <c r="O76" s="135"/>
      <c r="P76" s="135"/>
      <c r="Q76" s="135"/>
    </row>
    <row r="77" spans="1:17" x14ac:dyDescent="0.2">
      <c r="A77" s="125" t="s">
        <v>104</v>
      </c>
      <c r="B77" s="126">
        <f>(B71/B51)*100</f>
        <v>33.16510454217736</v>
      </c>
      <c r="C77" s="125" t="s">
        <v>105</v>
      </c>
      <c r="D77" s="126">
        <f>(B72/B51)*100</f>
        <v>33.468413594212265</v>
      </c>
      <c r="N77" s="135"/>
      <c r="O77" s="135"/>
      <c r="P77" s="135"/>
      <c r="Q77" s="135"/>
    </row>
    <row r="78" spans="1:17" x14ac:dyDescent="0.2">
      <c r="A78" s="99" t="s">
        <v>103</v>
      </c>
      <c r="B78" s="98">
        <f>D77-B77</f>
        <v>0.30330905203490488</v>
      </c>
      <c r="C78" s="99" t="s">
        <v>109</v>
      </c>
      <c r="D78" s="98">
        <f>B72/B71</f>
        <v>1.0091454272863569</v>
      </c>
      <c r="N78" s="135"/>
      <c r="O78" s="135"/>
      <c r="P78" s="135"/>
      <c r="Q78" s="135"/>
    </row>
    <row r="79" spans="1:17" x14ac:dyDescent="0.2">
      <c r="N79" s="135"/>
      <c r="O79" s="135"/>
      <c r="P79" s="135"/>
      <c r="Q79" s="135"/>
    </row>
  </sheetData>
  <mergeCells count="24">
    <mergeCell ref="B70:D70"/>
    <mergeCell ref="A49:B49"/>
    <mergeCell ref="A53:D53"/>
    <mergeCell ref="A55:D55"/>
    <mergeCell ref="A58:D58"/>
    <mergeCell ref="A59:D59"/>
    <mergeCell ref="C60:D60"/>
    <mergeCell ref="A61:B61"/>
    <mergeCell ref="C61:D61"/>
    <mergeCell ref="A67:D67"/>
    <mergeCell ref="A68:D68"/>
    <mergeCell ref="A69:D69"/>
    <mergeCell ref="A48:D48"/>
    <mergeCell ref="A1:D1"/>
    <mergeCell ref="A4:D4"/>
    <mergeCell ref="A5:B5"/>
    <mergeCell ref="A6:B6"/>
    <mergeCell ref="C7:D7"/>
    <mergeCell ref="A8:D8"/>
    <mergeCell ref="A21:D21"/>
    <mergeCell ref="A23:D23"/>
    <mergeCell ref="A41:D41"/>
    <mergeCell ref="A42:D42"/>
    <mergeCell ref="A47:D47"/>
  </mergeCells>
  <dataValidations disablePrompts="1" count="1">
    <dataValidation showDropDown="1" showInputMessage="1" showErrorMessage="1" sqref="C31" xr:uid="{6C189FF7-1016-244C-9C82-694ED906E2EA}"/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A88F96-54F4-7E4B-9CC4-F31187CCF379}">
  <dimension ref="A1:S318"/>
  <sheetViews>
    <sheetView tabSelected="1" topLeftCell="F1" zoomScale="92" zoomScaleNormal="130" workbookViewId="0">
      <selection activeCell="O11" sqref="O11"/>
    </sheetView>
  </sheetViews>
  <sheetFormatPr baseColWidth="10" defaultRowHeight="16" x14ac:dyDescent="0.2"/>
  <cols>
    <col min="1" max="2" width="26" customWidth="1"/>
    <col min="3" max="3" width="28.1640625" customWidth="1"/>
    <col min="4" max="4" width="26" customWidth="1"/>
    <col min="5" max="5" width="20.83203125" customWidth="1"/>
    <col min="6" max="6" width="23.33203125" customWidth="1"/>
    <col min="7" max="7" width="20" customWidth="1"/>
    <col min="8" max="8" width="23" customWidth="1"/>
    <col min="9" max="9" width="25.83203125" customWidth="1"/>
    <col min="10" max="10" width="22.33203125" customWidth="1"/>
    <col min="11" max="11" width="18.33203125" customWidth="1"/>
    <col min="12" max="12" width="17.1640625" customWidth="1"/>
    <col min="13" max="13" width="21.5" customWidth="1"/>
    <col min="14" max="14" width="22.83203125" customWidth="1"/>
  </cols>
  <sheetData>
    <row r="1" spans="1:19" ht="36" customHeight="1" x14ac:dyDescent="0.3">
      <c r="A1" s="6" t="s">
        <v>6</v>
      </c>
      <c r="B1" s="6"/>
      <c r="C1" s="6"/>
      <c r="D1" s="6"/>
      <c r="E1" s="3"/>
      <c r="F1" s="4"/>
      <c r="G1" s="4"/>
      <c r="H1" s="4"/>
      <c r="I1" s="4"/>
      <c r="J1" s="4"/>
      <c r="K1" s="4"/>
      <c r="L1" s="4"/>
      <c r="M1" s="4"/>
      <c r="N1" s="4"/>
    </row>
    <row r="2" spans="1:19" ht="52" customHeight="1" x14ac:dyDescent="0.25">
      <c r="A2" s="128" t="s">
        <v>2</v>
      </c>
      <c r="B2" s="128" t="s">
        <v>3</v>
      </c>
      <c r="C2" s="128" t="s">
        <v>5</v>
      </c>
      <c r="D2" s="128" t="s">
        <v>4</v>
      </c>
      <c r="E2" s="129" t="s">
        <v>0</v>
      </c>
      <c r="F2" s="130" t="s">
        <v>1</v>
      </c>
      <c r="G2" s="130" t="s">
        <v>108</v>
      </c>
      <c r="H2" s="130" t="s">
        <v>143</v>
      </c>
      <c r="I2" s="130" t="s">
        <v>151</v>
      </c>
      <c r="J2" s="130" t="s">
        <v>154</v>
      </c>
      <c r="K2" s="130" t="s">
        <v>155</v>
      </c>
      <c r="L2" s="130" t="s">
        <v>156</v>
      </c>
      <c r="M2" s="130" t="s">
        <v>157</v>
      </c>
      <c r="N2" s="130" t="s">
        <v>153</v>
      </c>
    </row>
    <row r="3" spans="1:19" ht="21" customHeight="1" x14ac:dyDescent="0.2">
      <c r="A3" s="2"/>
      <c r="B3" s="2"/>
      <c r="C3" s="2"/>
      <c r="D3" s="2"/>
      <c r="E3" s="5"/>
    </row>
    <row r="4" spans="1:19" x14ac:dyDescent="0.2">
      <c r="A4" s="8">
        <v>1.9224537037037037E-2</v>
      </c>
      <c r="B4" s="131">
        <v>0</v>
      </c>
      <c r="C4" s="7">
        <v>0</v>
      </c>
      <c r="D4" s="1">
        <v>0</v>
      </c>
      <c r="E4" s="1">
        <v>0</v>
      </c>
      <c r="F4" s="1">
        <f>(E4/'Input Messblatt'!$B$51)*100</f>
        <v>0</v>
      </c>
      <c r="G4" s="1">
        <f>F4*'Input Messblatt'!$D$78</f>
        <v>0</v>
      </c>
      <c r="H4">
        <f>E4/'Input Messblatt'!$P$6</f>
        <v>0</v>
      </c>
      <c r="I4" s="1">
        <f>H4/'Input Messblatt'!$B$12</f>
        <v>0</v>
      </c>
      <c r="J4" s="1">
        <f>I4*'Input Messblatt'!$P$9</f>
        <v>0</v>
      </c>
      <c r="K4" s="188">
        <f>SQRT(((2*'Input Messblatt'!$J$8*'Input Messblatt'!$J$5)/'Input Messblatt'!$J$6)*((1+'Input Messblatt'!$J$27)/('Input Messblatt'!$J$26-'Input Messblatt'!$J$27))*'Input Messung'!C4)*100</f>
        <v>0</v>
      </c>
      <c r="L4" s="187">
        <f>K4*(('Input Messblatt'!$J$26-'Input Messblatt'!$J$27)/(1+'Input Messblatt'!$J$27))</f>
        <v>0</v>
      </c>
      <c r="M4" t="e">
        <f>('Input Messblatt'!$J$5*'Input Messblatt'!$J$8*'Input Messblatt'!$J$7)/('Input Messblatt'!$J$6*'Input Messung'!K4)</f>
        <v>#DIV/0!</v>
      </c>
      <c r="N4" s="1">
        <f>J4/'Input Messblatt'!$J$9</f>
        <v>0</v>
      </c>
      <c r="S4" s="1"/>
    </row>
    <row r="5" spans="1:19" x14ac:dyDescent="0.2">
      <c r="A5" s="8">
        <v>1.9259259259259261E-2</v>
      </c>
      <c r="B5" s="131">
        <f>A5-A4+B4</f>
        <v>3.4722222222224181E-5</v>
      </c>
      <c r="C5" s="7">
        <f>C4+2</f>
        <v>2</v>
      </c>
      <c r="D5" s="1">
        <f>SQRT(C5)</f>
        <v>1.4142135623730951</v>
      </c>
      <c r="E5" s="1">
        <v>1.6</v>
      </c>
      <c r="F5" s="1">
        <f>(E5/'Input Messblatt'!$B$51)*100</f>
        <v>0.19889118166223305</v>
      </c>
      <c r="G5" s="1">
        <f>F5*'Input Messblatt'!$D$78</f>
        <v>0.20071012650202261</v>
      </c>
      <c r="H5" s="1">
        <f>E5/'Input Messblatt'!$P$6</f>
        <v>1.5926311097905217</v>
      </c>
      <c r="I5" s="1">
        <f>H5/'Input Messblatt'!$B$12</f>
        <v>2.0288294392235943E-2</v>
      </c>
      <c r="J5" s="1">
        <f>I5*'Input Messblatt'!$P$9</f>
        <v>2.2488755622188907E-2</v>
      </c>
      <c r="K5" s="188">
        <f>SQRT(((2*'Input Messblatt'!$J$8*'Input Messblatt'!$J$5)/'Input Messblatt'!$J$6)*((1+'Input Messblatt'!$J$27)/('Input Messblatt'!$J$26-'Input Messblatt'!$J$27))*'Input Messung'!C5)*100</f>
        <v>4.9638694583963437E-2</v>
      </c>
      <c r="L5" s="187">
        <f>K5*(('Input Messblatt'!$J$26-'Input Messblatt'!$J$27)/(1+'Input Messblatt'!$J$27))</f>
        <v>5.6407607481776617E-2</v>
      </c>
      <c r="M5">
        <f>('Input Messblatt'!$J$5*'Input Messblatt'!$J$8*'Input Messblatt'!$J$7)/('Input Messblatt'!$J$6*'Input Messung'!K5)</f>
        <v>1.1069992968298659E-8</v>
      </c>
      <c r="N5" s="1">
        <f>J5/'Input Messblatt'!$J$9</f>
        <v>0.59970014992503751</v>
      </c>
    </row>
    <row r="6" spans="1:19" x14ac:dyDescent="0.2">
      <c r="A6" s="8">
        <v>1.9270833333333334E-2</v>
      </c>
      <c r="B6" s="131">
        <f t="shared" ref="B6:B69" si="0">A6-A5+B5</f>
        <v>4.6296296296297751E-5</v>
      </c>
      <c r="C6" s="7">
        <f t="shared" ref="C6:C69" si="1">C5+2</f>
        <v>4</v>
      </c>
      <c r="D6" s="1">
        <f>SQRT(C6)</f>
        <v>2</v>
      </c>
      <c r="E6" s="1">
        <v>2.8</v>
      </c>
      <c r="F6" s="1">
        <f>(E6/'Input Messblatt'!$B$51)*100</f>
        <v>0.3480595679089078</v>
      </c>
      <c r="G6" s="1">
        <f>F6*'Input Messblatt'!$D$78</f>
        <v>0.35124272137853951</v>
      </c>
      <c r="H6" s="1">
        <f>E6/'Input Messblatt'!$P$6</f>
        <v>2.7871044421334128</v>
      </c>
      <c r="I6" s="1">
        <f>H6/'Input Messblatt'!$B$12</f>
        <v>3.5504515186412899E-2</v>
      </c>
      <c r="J6" s="1">
        <f>I6*'Input Messblatt'!$P$9</f>
        <v>3.935532233883058E-2</v>
      </c>
      <c r="K6" s="188">
        <f>SQRT(((2*'Input Messblatt'!$J$8*'Input Messblatt'!$J$5)/'Input Messblatt'!$J$6)*((1+'Input Messblatt'!$J$27)/('Input Messblatt'!$J$26-'Input Messblatt'!$J$27))*'Input Messung'!C6)*100</f>
        <v>7.0199715099136986E-2</v>
      </c>
      <c r="L6" s="187">
        <f>K6*(('Input Messblatt'!$J$26-'Input Messblatt'!$J$27)/(1+'Input Messblatt'!$J$27))</f>
        <v>7.9772403521746554E-2</v>
      </c>
      <c r="M6">
        <f>('Input Messblatt'!$J$5*'Input Messblatt'!$J$8*'Input Messblatt'!$J$7)/('Input Messblatt'!$J$6*'Input Messung'!K6)</f>
        <v>7.8276670955713797E-9</v>
      </c>
      <c r="N6" s="1">
        <f>J6/'Input Messblatt'!$J$9</f>
        <v>1.0494752623688155</v>
      </c>
    </row>
    <row r="7" spans="1:19" x14ac:dyDescent="0.2">
      <c r="A7" s="8">
        <v>1.9293981481481485E-2</v>
      </c>
      <c r="B7" s="131">
        <f t="shared" si="0"/>
        <v>6.9444444444448361E-5</v>
      </c>
      <c r="C7" s="7">
        <f t="shared" si="1"/>
        <v>6</v>
      </c>
      <c r="D7" s="1">
        <f>SQRT(C7)</f>
        <v>2.4494897427831779</v>
      </c>
      <c r="E7" s="1">
        <v>6.4</v>
      </c>
      <c r="F7" s="1">
        <f>(E7/'Input Messblatt'!$B$51)*100</f>
        <v>0.79556472664893219</v>
      </c>
      <c r="G7" s="1">
        <f>F7*'Input Messblatt'!$D$78</f>
        <v>0.80284050600809043</v>
      </c>
      <c r="H7" s="1">
        <f>E7/'Input Messblatt'!$P$6</f>
        <v>6.3705244391620868</v>
      </c>
      <c r="I7" s="1">
        <f>H7/'Input Messblatt'!$B$12</f>
        <v>8.1153177568943774E-2</v>
      </c>
      <c r="J7" s="1">
        <f>I7*'Input Messblatt'!$P$9</f>
        <v>8.9955022488755629E-2</v>
      </c>
      <c r="K7" s="188">
        <f>SQRT(((2*'Input Messblatt'!$J$8*'Input Messblatt'!$J$5)/'Input Messblatt'!$J$6)*((1+'Input Messblatt'!$J$27)/('Input Messblatt'!$J$26-'Input Messblatt'!$J$27))*'Input Messung'!C7)*100</f>
        <v>8.5976741040818719E-2</v>
      </c>
      <c r="L7" s="187">
        <f>K7*(('Input Messblatt'!$J$26-'Input Messblatt'!$J$27)/(1+'Input Messblatt'!$J$27))</f>
        <v>9.7700842091839421E-2</v>
      </c>
      <c r="M7">
        <f>('Input Messblatt'!$J$5*'Input Messblatt'!$J$8*'Input Messblatt'!$J$7)/('Input Messblatt'!$J$6*'Input Messung'!K7)</f>
        <v>6.3912634201744963E-9</v>
      </c>
      <c r="N7" s="1">
        <f>J7/'Input Messblatt'!$J$9</f>
        <v>2.39880059970015</v>
      </c>
    </row>
    <row r="8" spans="1:19" x14ac:dyDescent="0.2">
      <c r="A8" s="8">
        <v>1.9328703703703702E-2</v>
      </c>
      <c r="B8" s="131">
        <f t="shared" si="0"/>
        <v>1.041666666666656E-4</v>
      </c>
      <c r="C8" s="7">
        <f t="shared" si="1"/>
        <v>8</v>
      </c>
      <c r="D8" s="1">
        <f t="shared" ref="D8:D71" si="2">SQRT(C8)</f>
        <v>2.8284271247461903</v>
      </c>
      <c r="E8" s="1">
        <v>10.3</v>
      </c>
      <c r="F8" s="1">
        <f>(E8/'Input Messblatt'!$B$51)*100</f>
        <v>1.2803619819506253</v>
      </c>
      <c r="G8" s="1">
        <f>F8*'Input Messblatt'!$D$78</f>
        <v>1.2920714393567707</v>
      </c>
      <c r="H8" s="1">
        <f>E8/'Input Messblatt'!$P$6</f>
        <v>10.252562769276484</v>
      </c>
      <c r="I8" s="1">
        <f>H8/'Input Messblatt'!$B$12</f>
        <v>0.13060589515001889</v>
      </c>
      <c r="J8" s="1">
        <f>I8*'Input Messblatt'!$P$9</f>
        <v>0.14477136431784107</v>
      </c>
      <c r="K8" s="188">
        <f>SQRT(((2*'Input Messblatt'!$J$8*'Input Messblatt'!$J$5)/'Input Messblatt'!$J$6)*((1+'Input Messblatt'!$J$27)/('Input Messblatt'!$J$26-'Input Messblatt'!$J$27))*'Input Messung'!C8)*100</f>
        <v>9.9277389167926874E-2</v>
      </c>
      <c r="L8" s="187">
        <f>K8*(('Input Messblatt'!$J$26-'Input Messblatt'!$J$27)/(1+'Input Messblatt'!$J$27))</f>
        <v>0.11281521496355323</v>
      </c>
      <c r="M8">
        <f>('Input Messblatt'!$J$5*'Input Messblatt'!$J$8*'Input Messblatt'!$J$7)/('Input Messblatt'!$J$6*'Input Messung'!K8)</f>
        <v>5.5349964841493295E-9</v>
      </c>
      <c r="N8" s="1">
        <f>J8/'Input Messblatt'!$J$9</f>
        <v>3.8605697151424287</v>
      </c>
    </row>
    <row r="9" spans="1:19" x14ac:dyDescent="0.2">
      <c r="A9" s="8">
        <v>1.9340277777777779E-2</v>
      </c>
      <c r="B9" s="131">
        <f t="shared" si="0"/>
        <v>1.1574074074074264E-4</v>
      </c>
      <c r="C9" s="7">
        <f t="shared" si="1"/>
        <v>10</v>
      </c>
      <c r="D9" s="1">
        <f t="shared" si="2"/>
        <v>3.1622776601683795</v>
      </c>
      <c r="E9" s="1">
        <v>13.4</v>
      </c>
      <c r="F9" s="1">
        <f>(E9/'Input Messblatt'!$B$51)*100</f>
        <v>1.6657136464212019</v>
      </c>
      <c r="G9" s="1">
        <f>F9*'Input Messblatt'!$D$78</f>
        <v>1.6809473094544394</v>
      </c>
      <c r="H9" s="1">
        <f>E9/'Input Messblatt'!$P$6</f>
        <v>13.338285544495619</v>
      </c>
      <c r="I9" s="1">
        <f>H9/'Input Messblatt'!$B$12</f>
        <v>0.16991446553497605</v>
      </c>
      <c r="J9" s="1">
        <f>I9*'Input Messblatt'!$P$9</f>
        <v>0.18834332833583212</v>
      </c>
      <c r="K9" s="188">
        <f>SQRT(((2*'Input Messblatt'!$J$8*'Input Messblatt'!$J$5)/'Input Messblatt'!$J$6)*((1+'Input Messblatt'!$J$27)/('Input Messblatt'!$J$26-'Input Messblatt'!$J$27))*'Input Messung'!C9)*100</f>
        <v>0.11099549540409287</v>
      </c>
      <c r="L9" s="187">
        <f>K9*(('Input Messblatt'!$J$26-'Input Messblatt'!$J$27)/(1+'Input Messblatt'!$J$27))</f>
        <v>0.12613124477737822</v>
      </c>
      <c r="M9">
        <f>('Input Messblatt'!$J$5*'Input Messblatt'!$J$8*'Input Messblatt'!$J$7)/('Input Messblatt'!$J$6*'Input Messung'!K9)</f>
        <v>4.9506513575120966E-9</v>
      </c>
      <c r="N9" s="1">
        <f>J9/'Input Messblatt'!$J$9</f>
        <v>5.0224887556221898</v>
      </c>
    </row>
    <row r="10" spans="1:19" x14ac:dyDescent="0.2">
      <c r="A10" s="8">
        <v>1.9363425925925926E-2</v>
      </c>
      <c r="B10" s="131">
        <f t="shared" si="0"/>
        <v>1.3888888888888978E-4</v>
      </c>
      <c r="C10" s="7">
        <f t="shared" si="1"/>
        <v>12</v>
      </c>
      <c r="D10" s="1">
        <f t="shared" si="2"/>
        <v>3.4641016151377544</v>
      </c>
      <c r="E10" s="1">
        <v>17.3</v>
      </c>
      <c r="F10" s="1">
        <f>(E10/'Input Messblatt'!$B$51)*100</f>
        <v>2.1505109017228947</v>
      </c>
      <c r="G10" s="1">
        <f>F10*'Input Messblatt'!$D$78</f>
        <v>2.1701782428031193</v>
      </c>
      <c r="H10" s="1">
        <f>E10/'Input Messblatt'!$P$6</f>
        <v>17.220323874610017</v>
      </c>
      <c r="I10" s="1">
        <f>H10/'Input Messblatt'!$B$12</f>
        <v>0.21936718311605116</v>
      </c>
      <c r="J10" s="1">
        <f>I10*'Input Messblatt'!$P$9</f>
        <v>0.24315967016491757</v>
      </c>
      <c r="K10" s="188">
        <f>SQRT(((2*'Input Messblatt'!$J$8*'Input Messblatt'!$J$5)/'Input Messblatt'!$J$6)*((1+'Input Messblatt'!$J$27)/('Input Messblatt'!$J$26-'Input Messblatt'!$J$27))*'Input Messung'!C10)*100</f>
        <v>0.12158947322856532</v>
      </c>
      <c r="L10" s="187">
        <f>K10*(('Input Messblatt'!$J$26-'Input Messblatt'!$J$27)/(1+'Input Messblatt'!$J$27))</f>
        <v>0.13816985594155146</v>
      </c>
      <c r="M10">
        <f>('Input Messblatt'!$J$5*'Input Messblatt'!$J$8*'Input Messblatt'!$J$7)/('Input Messblatt'!$J$6*'Input Messung'!K10)</f>
        <v>4.5193057047549126E-9</v>
      </c>
      <c r="N10" s="1">
        <f>J10/'Input Messblatt'!$J$9</f>
        <v>6.4842578710644689</v>
      </c>
    </row>
    <row r="11" spans="1:19" x14ac:dyDescent="0.2">
      <c r="A11" s="8">
        <v>1.9398148148148147E-2</v>
      </c>
      <c r="B11" s="131">
        <f t="shared" si="0"/>
        <v>1.7361111111111049E-4</v>
      </c>
      <c r="C11" s="7">
        <f t="shared" si="1"/>
        <v>14</v>
      </c>
      <c r="D11" s="1">
        <f t="shared" si="2"/>
        <v>3.7416573867739413</v>
      </c>
      <c r="E11" s="1">
        <v>21.4</v>
      </c>
      <c r="F11" s="1">
        <f>(E11/'Input Messblatt'!$B$51)*100</f>
        <v>2.6601695547323665</v>
      </c>
      <c r="G11" s="1">
        <f>F11*'Input Messblatt'!$D$78</f>
        <v>2.6844979419645516</v>
      </c>
      <c r="H11" s="1">
        <f>E11/'Input Messblatt'!$P$6</f>
        <v>21.301441093448226</v>
      </c>
      <c r="I11" s="1">
        <f>H11/'Input Messblatt'!$B$12</f>
        <v>0.27135593749615572</v>
      </c>
      <c r="J11" s="1">
        <f>I11*'Input Messblatt'!$P$9</f>
        <v>0.30078710644677659</v>
      </c>
      <c r="K11" s="188">
        <f>SQRT(((2*'Input Messblatt'!$J$8*'Input Messblatt'!$J$5)/'Input Messblatt'!$J$6)*((1+'Input Messblatt'!$J$27)/('Input Messblatt'!$J$26-'Input Messblatt'!$J$27))*'Input Messung'!C11)*100</f>
        <v>0.13133164127505603</v>
      </c>
      <c r="L11" s="187">
        <f>K11*(('Input Messblatt'!$J$26-'Input Messblatt'!$J$27)/(1+'Input Messblatt'!$J$27))</f>
        <v>0.14924050144892725</v>
      </c>
      <c r="M11">
        <f>('Input Messblatt'!$J$5*'Input Messblatt'!$J$8*'Input Messblatt'!$J$7)/('Input Messblatt'!$J$6*'Input Messung'!K11)</f>
        <v>4.1840640584788546E-9</v>
      </c>
      <c r="N11" s="1">
        <f>J11/'Input Messblatt'!$J$9</f>
        <v>8.0209895052473765</v>
      </c>
    </row>
    <row r="12" spans="1:19" x14ac:dyDescent="0.2">
      <c r="A12" s="8">
        <v>1.9409722222222221E-2</v>
      </c>
      <c r="B12" s="131">
        <f t="shared" si="0"/>
        <v>1.8518518518518406E-4</v>
      </c>
      <c r="C12" s="7">
        <f t="shared" si="1"/>
        <v>16</v>
      </c>
      <c r="D12" s="1">
        <f t="shared" si="2"/>
        <v>4</v>
      </c>
      <c r="E12" s="1">
        <v>25.2</v>
      </c>
      <c r="F12" s="1">
        <f>(E12/'Input Messblatt'!$B$51)*100</f>
        <v>3.1325361111801704</v>
      </c>
      <c r="G12" s="1">
        <f>F12*'Input Messblatt'!$D$78</f>
        <v>3.1611844924068557</v>
      </c>
      <c r="H12" s="1">
        <f>E12/'Input Messblatt'!$P$6</f>
        <v>25.083939979200714</v>
      </c>
      <c r="I12" s="1">
        <f>H12/'Input Messblatt'!$B$12</f>
        <v>0.31954063667771609</v>
      </c>
      <c r="J12" s="1">
        <f>I12*'Input Messblatt'!$P$9</f>
        <v>0.35419790104947524</v>
      </c>
      <c r="K12" s="188">
        <f>SQRT(((2*'Input Messblatt'!$J$8*'Input Messblatt'!$J$5)/'Input Messblatt'!$J$6)*((1+'Input Messblatt'!$J$27)/('Input Messblatt'!$J$26-'Input Messblatt'!$J$27))*'Input Messung'!C12)*100</f>
        <v>0.14039943019827397</v>
      </c>
      <c r="L12" s="187">
        <f>K12*(('Input Messblatt'!$J$26-'Input Messblatt'!$J$27)/(1+'Input Messblatt'!$J$27))</f>
        <v>0.15954480704349311</v>
      </c>
      <c r="M12">
        <f>('Input Messblatt'!$J$5*'Input Messblatt'!$J$8*'Input Messblatt'!$J$7)/('Input Messblatt'!$J$6*'Input Messung'!K12)</f>
        <v>3.9138335477856898E-9</v>
      </c>
      <c r="N12" s="1">
        <f>J12/'Input Messblatt'!$J$9</f>
        <v>9.4452773613193397</v>
      </c>
    </row>
    <row r="13" spans="1:19" x14ac:dyDescent="0.2">
      <c r="A13" s="8">
        <v>1.9444444444444445E-2</v>
      </c>
      <c r="B13" s="131">
        <f t="shared" si="0"/>
        <v>2.1990740740740825E-4</v>
      </c>
      <c r="C13" s="7">
        <f t="shared" si="1"/>
        <v>18</v>
      </c>
      <c r="D13" s="1">
        <f t="shared" si="2"/>
        <v>4.2426406871192848</v>
      </c>
      <c r="E13" s="1">
        <v>29</v>
      </c>
      <c r="F13" s="1">
        <f>(E13/'Input Messblatt'!$B$51)*100</f>
        <v>3.6049026676279738</v>
      </c>
      <c r="G13" s="1">
        <f>F13*'Input Messblatt'!$D$78</f>
        <v>3.6378710428491594</v>
      </c>
      <c r="H13" s="1">
        <f>E13/'Input Messblatt'!$P$6</f>
        <v>28.866438864953203</v>
      </c>
      <c r="I13" s="1">
        <f>H13/'Input Messblatt'!$B$12</f>
        <v>0.36772533585927647</v>
      </c>
      <c r="J13" s="1">
        <f>I13*'Input Messblatt'!$P$9</f>
        <v>0.40760869565217389</v>
      </c>
      <c r="K13" s="188">
        <f>SQRT(((2*'Input Messblatt'!$J$8*'Input Messblatt'!$J$5)/'Input Messblatt'!$J$6)*((1+'Input Messblatt'!$J$27)/('Input Messblatt'!$J$26-'Input Messblatt'!$J$27))*'Input Messung'!C13)*100</f>
        <v>0.1489160837518903</v>
      </c>
      <c r="L13" s="187">
        <f>K13*(('Input Messblatt'!$J$26-'Input Messblatt'!$J$27)/(1+'Input Messblatt'!$J$27))</f>
        <v>0.16922282244532985</v>
      </c>
      <c r="M13">
        <f>('Input Messblatt'!$J$5*'Input Messblatt'!$J$8*'Input Messblatt'!$J$7)/('Input Messblatt'!$J$6*'Input Messung'!K13)</f>
        <v>3.6899976560995529E-9</v>
      </c>
      <c r="N13" s="1">
        <f>J13/'Input Messblatt'!$J$9</f>
        <v>10.869565217391305</v>
      </c>
    </row>
    <row r="14" spans="1:19" x14ac:dyDescent="0.2">
      <c r="A14" s="8">
        <v>1.9467592592592595E-2</v>
      </c>
      <c r="B14" s="131">
        <f t="shared" si="0"/>
        <v>2.4305555555555886E-4</v>
      </c>
      <c r="C14" s="7">
        <f t="shared" si="1"/>
        <v>20</v>
      </c>
      <c r="D14" s="1">
        <f t="shared" si="2"/>
        <v>4.4721359549995796</v>
      </c>
      <c r="E14" s="1">
        <v>33</v>
      </c>
      <c r="F14" s="1">
        <f>(E14/'Input Messblatt'!$B$51)*100</f>
        <v>4.102130621783556</v>
      </c>
      <c r="G14" s="1">
        <f>F14*'Input Messblatt'!$D$78</f>
        <v>4.1396463591042156</v>
      </c>
      <c r="H14" s="1">
        <f>E14/'Input Messblatt'!$P$6</f>
        <v>32.84801663942951</v>
      </c>
      <c r="I14" s="1">
        <f>H14/'Input Messblatt'!$B$12</f>
        <v>0.41844607183986637</v>
      </c>
      <c r="J14" s="1">
        <f>I14*'Input Messblatt'!$P$9</f>
        <v>0.46383058470764621</v>
      </c>
      <c r="K14" s="188">
        <f>SQRT(((2*'Input Messblatt'!$J$8*'Input Messblatt'!$J$5)/'Input Messblatt'!$J$6)*((1+'Input Messblatt'!$J$27)/('Input Messblatt'!$J$26-'Input Messblatt'!$J$27))*'Input Messung'!C14)*100</f>
        <v>0.1569713349627887</v>
      </c>
      <c r="L14" s="187">
        <f>K14*(('Input Messblatt'!$J$26-'Input Messblatt'!$J$27)/(1+'Input Messblatt'!$J$27))</f>
        <v>0.17837651700316892</v>
      </c>
      <c r="M14">
        <f>('Input Messblatt'!$J$5*'Input Messblatt'!$J$8*'Input Messblatt'!$J$7)/('Input Messblatt'!$J$6*'Input Messung'!K14)</f>
        <v>3.5006391461871897E-9</v>
      </c>
      <c r="N14" s="1">
        <f>J14/'Input Messblatt'!$J$9</f>
        <v>12.3688155922039</v>
      </c>
    </row>
    <row r="15" spans="1:19" x14ac:dyDescent="0.2">
      <c r="A15" s="8">
        <v>1.9490740740740743E-2</v>
      </c>
      <c r="B15" s="131">
        <f t="shared" si="0"/>
        <v>2.66203703703706E-4</v>
      </c>
      <c r="C15" s="7">
        <f t="shared" si="1"/>
        <v>22</v>
      </c>
      <c r="D15" s="1">
        <f t="shared" si="2"/>
        <v>4.6904157598234297</v>
      </c>
      <c r="E15" s="1">
        <v>35.9</v>
      </c>
      <c r="F15" s="1">
        <f>(E15/'Input Messblatt'!$B$51)*100</f>
        <v>4.4626208885463541</v>
      </c>
      <c r="G15" s="1">
        <f>F15*'Input Messblatt'!$D$78</f>
        <v>4.5034334633891326</v>
      </c>
      <c r="H15" s="1">
        <f>E15/'Input Messblatt'!$P$6</f>
        <v>35.734660525924824</v>
      </c>
      <c r="I15" s="1">
        <f>H15/'Input Messblatt'!$B$12</f>
        <v>0.45521860542579395</v>
      </c>
      <c r="J15" s="1">
        <f>I15*'Input Messblatt'!$P$9</f>
        <v>0.50459145427286356</v>
      </c>
      <c r="K15" s="188">
        <f>SQRT(((2*'Input Messblatt'!$J$8*'Input Messblatt'!$J$5)/'Input Messblatt'!$J$6)*((1+'Input Messblatt'!$J$27)/('Input Messblatt'!$J$26-'Input Messblatt'!$J$27))*'Input Messung'!C15)*100</f>
        <v>0.16463292501805343</v>
      </c>
      <c r="L15" s="187">
        <f>K15*(('Input Messblatt'!$J$26-'Input Messblatt'!$J$27)/(1+'Input Messblatt'!$J$27))</f>
        <v>0.18708286933869703</v>
      </c>
      <c r="M15">
        <f>('Input Messblatt'!$J$5*'Input Messblatt'!$J$8*'Input Messblatt'!$J$7)/('Input Messblatt'!$J$6*'Input Messung'!K15)</f>
        <v>3.3377284643381181E-9</v>
      </c>
      <c r="N15" s="1">
        <f>J15/'Input Messblatt'!$J$9</f>
        <v>13.455772113943029</v>
      </c>
    </row>
    <row r="16" spans="1:19" x14ac:dyDescent="0.2">
      <c r="A16" s="8">
        <v>1.951388888888889E-2</v>
      </c>
      <c r="B16" s="131">
        <f t="shared" si="0"/>
        <v>2.8935185185185314E-4</v>
      </c>
      <c r="C16" s="7">
        <f t="shared" si="1"/>
        <v>24</v>
      </c>
      <c r="D16" s="1">
        <f t="shared" si="2"/>
        <v>4.8989794855663558</v>
      </c>
      <c r="E16" s="1">
        <v>38.6</v>
      </c>
      <c r="F16" s="1">
        <f>(E16/'Input Messblatt'!$B$51)*100</f>
        <v>4.7982497576013721</v>
      </c>
      <c r="G16" s="1">
        <f>F16*'Input Messblatt'!$D$78</f>
        <v>4.8421318018612949</v>
      </c>
      <c r="H16" s="1">
        <f>E16/'Input Messblatt'!$P$6</f>
        <v>38.422225523696333</v>
      </c>
      <c r="I16" s="1">
        <f>H16/'Input Messblatt'!$B$12</f>
        <v>0.48945510221269217</v>
      </c>
      <c r="J16" s="1">
        <f>I16*'Input Messblatt'!$P$9</f>
        <v>0.54254122938530736</v>
      </c>
      <c r="K16" s="188">
        <f>SQRT(((2*'Input Messblatt'!$J$8*'Input Messblatt'!$J$5)/'Input Messblatt'!$J$6)*((1+'Input Messblatt'!$J$27)/('Input Messblatt'!$J$26-'Input Messblatt'!$J$27))*'Input Messung'!C16)*100</f>
        <v>0.17195348208163744</v>
      </c>
      <c r="L16" s="187">
        <f>K16*(('Input Messblatt'!$J$26-'Input Messblatt'!$J$27)/(1+'Input Messblatt'!$J$27))</f>
        <v>0.19540168418367884</v>
      </c>
      <c r="M16">
        <f>('Input Messblatt'!$J$5*'Input Messblatt'!$J$8*'Input Messblatt'!$J$7)/('Input Messblatt'!$J$6*'Input Messung'!K16)</f>
        <v>3.1956317100872481E-9</v>
      </c>
      <c r="N16" s="1">
        <f>J16/'Input Messblatt'!$J$9</f>
        <v>14.467766116941529</v>
      </c>
    </row>
    <row r="17" spans="1:14" x14ac:dyDescent="0.2">
      <c r="A17" s="8">
        <v>1.9537037037037037E-2</v>
      </c>
      <c r="B17" s="131">
        <f t="shared" si="0"/>
        <v>3.1250000000000028E-4</v>
      </c>
      <c r="C17" s="7">
        <f t="shared" si="1"/>
        <v>26</v>
      </c>
      <c r="D17" s="1">
        <f t="shared" si="2"/>
        <v>5.0990195135927845</v>
      </c>
      <c r="E17" s="1">
        <v>42</v>
      </c>
      <c r="F17" s="1">
        <f>(E17/'Input Messblatt'!$B$51)*100</f>
        <v>5.2208935186336172</v>
      </c>
      <c r="G17" s="1">
        <f>F17*'Input Messblatt'!$D$78</f>
        <v>5.268640820678093</v>
      </c>
      <c r="H17" s="1">
        <f>E17/'Input Messblatt'!$P$6</f>
        <v>41.806566632001193</v>
      </c>
      <c r="I17" s="1">
        <f>H17/'Input Messblatt'!$B$12</f>
        <v>0.53256772779619355</v>
      </c>
      <c r="J17" s="1">
        <f>I17*'Input Messblatt'!$P$9</f>
        <v>0.59032983508245884</v>
      </c>
      <c r="K17" s="188">
        <f>SQRT(((2*'Input Messblatt'!$J$8*'Input Messblatt'!$J$5)/'Input Messblatt'!$J$6)*((1+'Input Messblatt'!$J$27)/('Input Messblatt'!$J$26-'Input Messblatt'!$J$27))*'Input Messung'!C17)*100</f>
        <v>0.17897485856957679</v>
      </c>
      <c r="L17" s="187">
        <f>K17*(('Input Messblatt'!$J$26-'Input Messblatt'!$J$27)/(1+'Input Messblatt'!$J$27))</f>
        <v>0.20338052110179175</v>
      </c>
      <c r="M17">
        <f>('Input Messblatt'!$J$5*'Input Messblatt'!$J$8*'Input Messblatt'!$J$7)/('Input Messblatt'!$J$6*'Input Messung'!K17)</f>
        <v>3.0702636358635863E-9</v>
      </c>
      <c r="N17" s="1">
        <f>J17/'Input Messblatt'!$J$9</f>
        <v>15.742128935532236</v>
      </c>
    </row>
    <row r="18" spans="1:14" x14ac:dyDescent="0.2">
      <c r="A18" s="8">
        <v>1.9560185185185184E-2</v>
      </c>
      <c r="B18" s="131">
        <f t="shared" si="0"/>
        <v>3.3564814814814742E-4</v>
      </c>
      <c r="C18" s="7">
        <f t="shared" si="1"/>
        <v>28</v>
      </c>
      <c r="D18" s="1">
        <f t="shared" si="2"/>
        <v>5.2915026221291814</v>
      </c>
      <c r="E18" s="1">
        <v>44.2</v>
      </c>
      <c r="F18" s="1">
        <f>(E18/'Input Messblatt'!$B$51)*100</f>
        <v>5.4943688934191881</v>
      </c>
      <c r="G18" s="1">
        <f>F18*'Input Messblatt'!$D$78</f>
        <v>5.544617244618375</v>
      </c>
      <c r="H18" s="1">
        <f>E18/'Input Messblatt'!$P$6</f>
        <v>43.996434407963164</v>
      </c>
      <c r="I18" s="1">
        <f>H18/'Input Messblatt'!$B$12</f>
        <v>0.56046413258551797</v>
      </c>
      <c r="J18" s="1">
        <f>I18*'Input Messblatt'!$P$9</f>
        <v>0.62125187406296856</v>
      </c>
      <c r="K18" s="188">
        <f>SQRT(((2*'Input Messblatt'!$J$8*'Input Messblatt'!$J$5)/'Input Messblatt'!$J$6)*((1+'Input Messblatt'!$J$27)/('Input Messblatt'!$J$26-'Input Messblatt'!$J$27))*'Input Messung'!C18)*100</f>
        <v>0.18573098825990242</v>
      </c>
      <c r="L18" s="187">
        <f>K18*(('Input Messblatt'!$J$26-'Input Messblatt'!$J$27)/(1+'Input Messblatt'!$J$27))</f>
        <v>0.2110579412044345</v>
      </c>
      <c r="M18">
        <f>('Input Messblatt'!$J$5*'Input Messblatt'!$J$8*'Input Messblatt'!$J$7)/('Input Messblatt'!$J$6*'Input Messung'!K18)</f>
        <v>2.9585800686693051E-9</v>
      </c>
      <c r="N18" s="1">
        <f>J18/'Input Messblatt'!$J$9</f>
        <v>16.566716641679161</v>
      </c>
    </row>
    <row r="19" spans="1:14" x14ac:dyDescent="0.2">
      <c r="A19" s="8">
        <v>1.9583333333333331E-2</v>
      </c>
      <c r="B19" s="131">
        <f t="shared" si="0"/>
        <v>3.5879629629629456E-4</v>
      </c>
      <c r="C19" s="7">
        <f t="shared" si="1"/>
        <v>30</v>
      </c>
      <c r="D19" s="1">
        <f t="shared" si="2"/>
        <v>5.4772255750516612</v>
      </c>
      <c r="E19" s="1">
        <v>47.2</v>
      </c>
      <c r="F19" s="1">
        <f>(E19/'Input Messblatt'!$B$51)*100</f>
        <v>5.8672898590358749</v>
      </c>
      <c r="G19" s="1">
        <f>F19*'Input Messblatt'!$D$78</f>
        <v>5.9209487318096672</v>
      </c>
      <c r="H19" s="1">
        <f>E19/'Input Messblatt'!$P$6</f>
        <v>46.982617738820387</v>
      </c>
      <c r="I19" s="1">
        <f>H19/'Input Messblatt'!$B$12</f>
        <v>0.5985046845709604</v>
      </c>
      <c r="J19" s="1">
        <f>I19*'Input Messblatt'!$P$9</f>
        <v>0.66341829085457282</v>
      </c>
      <c r="K19" s="188">
        <f>SQRT(((2*'Input Messblatt'!$J$8*'Input Messblatt'!$J$5)/'Input Messblatt'!$J$6)*((1+'Input Messblatt'!$J$27)/('Input Messblatt'!$J$26-'Input Messblatt'!$J$27))*'Input Messung'!C19)*100</f>
        <v>0.19224983745116669</v>
      </c>
      <c r="L19" s="187">
        <f>K19*(('Input Messblatt'!$J$26-'Input Messblatt'!$J$27)/(1+'Input Messblatt'!$J$27))</f>
        <v>0.21846572437632572</v>
      </c>
      <c r="M19">
        <f>('Input Messblatt'!$J$5*'Input Messblatt'!$J$8*'Input Messblatt'!$J$7)/('Input Messblatt'!$J$6*'Input Messung'!K19)</f>
        <v>2.8582598939235941E-9</v>
      </c>
      <c r="N19" s="1">
        <f>J19/'Input Messblatt'!$J$9</f>
        <v>17.69115442278861</v>
      </c>
    </row>
    <row r="20" spans="1:14" x14ac:dyDescent="0.2">
      <c r="A20" s="8">
        <v>1.9606481481481482E-2</v>
      </c>
      <c r="B20" s="131">
        <f t="shared" si="0"/>
        <v>3.8194444444444517E-4</v>
      </c>
      <c r="C20" s="7">
        <f t="shared" si="1"/>
        <v>32</v>
      </c>
      <c r="D20" s="1">
        <f t="shared" si="2"/>
        <v>5.6568542494923806</v>
      </c>
      <c r="E20" s="1">
        <v>49.3</v>
      </c>
      <c r="F20" s="1">
        <f>(E20/'Input Messblatt'!$B$51)*100</f>
        <v>6.1283345349675553</v>
      </c>
      <c r="G20" s="1">
        <f>F20*'Input Messblatt'!$D$78</f>
        <v>6.1843807728435713</v>
      </c>
      <c r="H20" s="1">
        <f>E20/'Input Messblatt'!$P$6</f>
        <v>49.072946070420443</v>
      </c>
      <c r="I20" s="1">
        <f>H20/'Input Messblatt'!$B$12</f>
        <v>0.62513307096076998</v>
      </c>
      <c r="J20" s="1">
        <f>I20*'Input Messblatt'!$P$9</f>
        <v>0.69293478260869568</v>
      </c>
      <c r="K20" s="188">
        <f>SQRT(((2*'Input Messblatt'!$J$8*'Input Messblatt'!$J$5)/'Input Messblatt'!$J$6)*((1+'Input Messblatt'!$J$27)/('Input Messblatt'!$J$26-'Input Messblatt'!$J$27))*'Input Messung'!C20)*100</f>
        <v>0.19855477833585375</v>
      </c>
      <c r="L20" s="187">
        <f>K20*(('Input Messblatt'!$J$26-'Input Messblatt'!$J$27)/(1+'Input Messblatt'!$J$27))</f>
        <v>0.22563042992710647</v>
      </c>
      <c r="M20">
        <f>('Input Messblatt'!$J$5*'Input Messblatt'!$J$8*'Input Messblatt'!$J$7)/('Input Messblatt'!$J$6*'Input Messung'!K20)</f>
        <v>2.7674982420746647E-9</v>
      </c>
      <c r="N20" s="1">
        <f>J20/'Input Messblatt'!$J$9</f>
        <v>18.478260869565219</v>
      </c>
    </row>
    <row r="21" spans="1:14" x14ac:dyDescent="0.2">
      <c r="A21" s="8">
        <v>1.9629629629629629E-2</v>
      </c>
      <c r="B21" s="131">
        <f t="shared" si="0"/>
        <v>4.0509259259259231E-4</v>
      </c>
      <c r="C21" s="7">
        <f t="shared" si="1"/>
        <v>34</v>
      </c>
      <c r="D21" s="1">
        <f t="shared" si="2"/>
        <v>5.8309518948453007</v>
      </c>
      <c r="E21" s="1">
        <v>51.5</v>
      </c>
      <c r="F21" s="1">
        <f>(E21/'Input Messblatt'!$B$51)*100</f>
        <v>6.4018099097531254</v>
      </c>
      <c r="G21" s="1">
        <f>F21*'Input Messblatt'!$D$78</f>
        <v>6.4603571967838516</v>
      </c>
      <c r="H21" s="1">
        <f>E21/'Input Messblatt'!$P$6</f>
        <v>51.262813846382414</v>
      </c>
      <c r="I21" s="1">
        <f>H21/'Input Messblatt'!$B$12</f>
        <v>0.6530294757500944</v>
      </c>
      <c r="J21" s="1">
        <f>I21*'Input Messblatt'!$P$9</f>
        <v>0.72385682158920539</v>
      </c>
      <c r="K21" s="188">
        <f>SQRT(((2*'Input Messblatt'!$J$8*'Input Messblatt'!$J$5)/'Input Messblatt'!$J$6)*((1+'Input Messblatt'!$J$27)/('Input Messblatt'!$J$26-'Input Messblatt'!$J$27))*'Input Messung'!C21)*100</f>
        <v>0.20466558088745654</v>
      </c>
      <c r="L21" s="187">
        <f>K21*(('Input Messblatt'!$J$26-'Input Messblatt'!$J$27)/(1+'Input Messblatt'!$J$27))</f>
        <v>0.232574523735746</v>
      </c>
      <c r="M21">
        <f>('Input Messblatt'!$J$5*'Input Messblatt'!$J$8*'Input Messblatt'!$J$7)/('Input Messblatt'!$J$6*'Input Messung'!K21)</f>
        <v>2.6848676637141261E-9</v>
      </c>
      <c r="N21" s="1">
        <f>J21/'Input Messblatt'!$J$9</f>
        <v>19.302848575712144</v>
      </c>
    </row>
    <row r="22" spans="1:14" x14ac:dyDescent="0.2">
      <c r="A22" s="8">
        <v>1.9652777777777779E-2</v>
      </c>
      <c r="B22" s="131">
        <f t="shared" si="0"/>
        <v>4.2824074074074292E-4</v>
      </c>
      <c r="C22" s="7">
        <f t="shared" si="1"/>
        <v>36</v>
      </c>
      <c r="D22" s="1">
        <f t="shared" si="2"/>
        <v>6</v>
      </c>
      <c r="E22" s="1">
        <v>54.2</v>
      </c>
      <c r="F22" s="1">
        <f>(E22/'Input Messblatt'!$B$51)*100</f>
        <v>6.7374387788081442</v>
      </c>
      <c r="G22" s="1">
        <f>F22*'Input Messblatt'!$D$78</f>
        <v>6.7990555352560156</v>
      </c>
      <c r="H22" s="1">
        <f>E22/'Input Messblatt'!$P$6</f>
        <v>53.950378844153924</v>
      </c>
      <c r="I22" s="1">
        <f>H22/'Input Messblatt'!$B$12</f>
        <v>0.68726597253699262</v>
      </c>
      <c r="J22" s="1">
        <f>I22*'Input Messblatt'!$P$9</f>
        <v>0.76180659670164919</v>
      </c>
      <c r="K22" s="188">
        <f>SQRT(((2*'Input Messblatt'!$J$8*'Input Messblatt'!$J$5)/'Input Messblatt'!$J$6)*((1+'Input Messblatt'!$J$27)/('Input Messblatt'!$J$26-'Input Messblatt'!$J$27))*'Input Messung'!C22)*100</f>
        <v>0.21059914529741094</v>
      </c>
      <c r="L22" s="187">
        <f>K22*(('Input Messblatt'!$J$26-'Input Messblatt'!$J$27)/(1+'Input Messblatt'!$J$27))</f>
        <v>0.23931721056523964</v>
      </c>
      <c r="M22">
        <f>('Input Messblatt'!$J$5*'Input Messblatt'!$J$8*'Input Messblatt'!$J$7)/('Input Messblatt'!$J$6*'Input Messung'!K22)</f>
        <v>2.6092223651904603E-9</v>
      </c>
      <c r="N22" s="1">
        <f>J22/'Input Messblatt'!$J$9</f>
        <v>20.314842578710646</v>
      </c>
    </row>
    <row r="23" spans="1:14" x14ac:dyDescent="0.2">
      <c r="A23" s="8">
        <v>1.9675925925925927E-2</v>
      </c>
      <c r="B23" s="131">
        <f t="shared" si="0"/>
        <v>4.5138888888889006E-4</v>
      </c>
      <c r="C23" s="7">
        <f t="shared" si="1"/>
        <v>38</v>
      </c>
      <c r="D23" s="1">
        <f t="shared" si="2"/>
        <v>6.164414002968976</v>
      </c>
      <c r="E23" s="1">
        <v>56.4</v>
      </c>
      <c r="F23" s="1">
        <f>(E23/'Input Messblatt'!$B$51)*100</f>
        <v>7.0109141535937143</v>
      </c>
      <c r="G23" s="1">
        <f>F23*'Input Messblatt'!$D$78</f>
        <v>7.0750319591962958</v>
      </c>
      <c r="H23" s="1">
        <f>E23/'Input Messblatt'!$P$6</f>
        <v>56.140246620115882</v>
      </c>
      <c r="I23" s="1">
        <f>H23/'Input Messblatt'!$B$12</f>
        <v>0.71516237732631693</v>
      </c>
      <c r="J23" s="1">
        <f>I23*'Input Messblatt'!$P$9</f>
        <v>0.79272863568215879</v>
      </c>
      <c r="K23" s="188">
        <f>SQRT(((2*'Input Messblatt'!$J$8*'Input Messblatt'!$J$5)/'Input Messblatt'!$J$6)*((1+'Input Messblatt'!$J$27)/('Input Messblatt'!$J$26-'Input Messblatt'!$J$27))*'Input Messung'!C23)*100</f>
        <v>0.21637005338077639</v>
      </c>
      <c r="L23" s="187">
        <f>K23*(('Input Messblatt'!$J$26-'Input Messblatt'!$J$27)/(1+'Input Messblatt'!$J$27))</f>
        <v>0.24587506065997308</v>
      </c>
      <c r="M23">
        <f>('Input Messblatt'!$J$5*'Input Messblatt'!$J$8*'Input Messblatt'!$J$7)/('Input Messblatt'!$J$6*'Input Messung'!K23)</f>
        <v>2.5396305607641952E-9</v>
      </c>
      <c r="N23" s="1">
        <f>J23/'Input Messblatt'!$J$9</f>
        <v>21.139430284857568</v>
      </c>
    </row>
    <row r="24" spans="1:14" x14ac:dyDescent="0.2">
      <c r="A24" s="8">
        <v>1.9699074074074074E-2</v>
      </c>
      <c r="B24" s="131">
        <f t="shared" si="0"/>
        <v>4.745370370370372E-4</v>
      </c>
      <c r="C24" s="7">
        <f t="shared" si="1"/>
        <v>40</v>
      </c>
      <c r="D24" s="1">
        <f t="shared" si="2"/>
        <v>6.324555320336759</v>
      </c>
      <c r="E24" s="1">
        <v>58.4</v>
      </c>
      <c r="F24" s="1">
        <f>(E24/'Input Messblatt'!$B$51)*100</f>
        <v>7.2595281306715052</v>
      </c>
      <c r="G24" s="1">
        <f>F24*'Input Messblatt'!$D$78</f>
        <v>7.3259196173238239</v>
      </c>
      <c r="H24" s="1">
        <f>E24/'Input Messblatt'!$P$6</f>
        <v>58.131035507354035</v>
      </c>
      <c r="I24" s="1">
        <f>H24/'Input Messblatt'!$B$12</f>
        <v>0.74052274531661189</v>
      </c>
      <c r="J24" s="1">
        <f>I24*'Input Messblatt'!$P$9</f>
        <v>0.820839580209895</v>
      </c>
      <c r="K24" s="188">
        <f>SQRT(((2*'Input Messblatt'!$J$8*'Input Messblatt'!$J$5)/'Input Messblatt'!$J$6)*((1+'Input Messblatt'!$J$27)/('Input Messblatt'!$J$26-'Input Messblatt'!$J$27))*'Input Messung'!C24)*100</f>
        <v>0.22199099080818574</v>
      </c>
      <c r="L24" s="187">
        <f>K24*(('Input Messblatt'!$J$26-'Input Messblatt'!$J$27)/(1+'Input Messblatt'!$J$27))</f>
        <v>0.25226248955475644</v>
      </c>
      <c r="M24">
        <f>('Input Messblatt'!$J$5*'Input Messblatt'!$J$8*'Input Messblatt'!$J$7)/('Input Messblatt'!$J$6*'Input Messung'!K24)</f>
        <v>2.4753256787560483E-9</v>
      </c>
      <c r="N24" s="1">
        <f>J24/'Input Messblatt'!$J$9</f>
        <v>21.889055472263866</v>
      </c>
    </row>
    <row r="25" spans="1:14" x14ac:dyDescent="0.2">
      <c r="A25" s="8">
        <v>1.9722222222222221E-2</v>
      </c>
      <c r="B25" s="131">
        <f t="shared" si="0"/>
        <v>4.9768518518518434E-4</v>
      </c>
      <c r="C25" s="7">
        <f t="shared" si="1"/>
        <v>42</v>
      </c>
      <c r="D25" s="1">
        <f t="shared" si="2"/>
        <v>6.4807406984078604</v>
      </c>
      <c r="E25" s="1">
        <v>60.7</v>
      </c>
      <c r="F25" s="1">
        <f>(E25/'Input Messblatt'!$B$51)*100</f>
        <v>7.5454342043109666</v>
      </c>
      <c r="G25" s="1">
        <f>F25*'Input Messblatt'!$D$78</f>
        <v>7.6144404241704828</v>
      </c>
      <c r="H25" s="1">
        <f>E25/'Input Messblatt'!$P$6</f>
        <v>60.420442727677916</v>
      </c>
      <c r="I25" s="1">
        <f>H25/'Input Messblatt'!$B$12</f>
        <v>0.76968716850545116</v>
      </c>
      <c r="J25" s="1">
        <f>I25*'Input Messblatt'!$P$9</f>
        <v>0.85316716641679169</v>
      </c>
      <c r="K25" s="188">
        <f>SQRT(((2*'Input Messblatt'!$J$8*'Input Messblatt'!$J$5)/'Input Messblatt'!$J$6)*((1+'Input Messblatt'!$J$27)/('Input Messblatt'!$J$26-'Input Messblatt'!$J$27))*'Input Messung'!C25)*100</f>
        <v>0.22747307532980693</v>
      </c>
      <c r="L25" s="187">
        <f>K25*(('Input Messblatt'!$J$26-'Input Messblatt'!$J$27)/(1+'Input Messblatt'!$J$27))</f>
        <v>0.25849213105659868</v>
      </c>
      <c r="M25">
        <f>('Input Messblatt'!$J$5*'Input Messblatt'!$J$8*'Input Messblatt'!$J$7)/('Input Messblatt'!$J$6*'Input Messung'!K25)</f>
        <v>2.4156705104694045E-9</v>
      </c>
      <c r="N25" s="1">
        <f>J25/'Input Messblatt'!$J$9</f>
        <v>22.751124437781112</v>
      </c>
    </row>
    <row r="26" spans="1:14" x14ac:dyDescent="0.2">
      <c r="A26" s="8">
        <v>1.9745370370370371E-2</v>
      </c>
      <c r="B26" s="131">
        <f t="shared" si="0"/>
        <v>5.2083333333333495E-4</v>
      </c>
      <c r="C26" s="7">
        <f t="shared" si="1"/>
        <v>44</v>
      </c>
      <c r="D26" s="1">
        <f t="shared" si="2"/>
        <v>6.6332495807107996</v>
      </c>
      <c r="E26" s="1">
        <v>62.7</v>
      </c>
      <c r="F26" s="1">
        <f>(E26/'Input Messblatt'!$B$51)*100</f>
        <v>7.7940481813887574</v>
      </c>
      <c r="G26" s="1">
        <f>F26*'Input Messblatt'!$D$78</f>
        <v>7.8653280822980109</v>
      </c>
      <c r="H26" s="1">
        <f>E26/'Input Messblatt'!$P$6</f>
        <v>62.411231614916069</v>
      </c>
      <c r="I26" s="1">
        <f>H26/'Input Messblatt'!$B$12</f>
        <v>0.79504753649574611</v>
      </c>
      <c r="J26" s="1">
        <f>I26*'Input Messblatt'!$P$9</f>
        <v>0.88127811094452779</v>
      </c>
      <c r="K26" s="188">
        <f>SQRT(((2*'Input Messblatt'!$J$8*'Input Messblatt'!$J$5)/'Input Messblatt'!$J$6)*((1+'Input Messblatt'!$J$27)/('Input Messblatt'!$J$26-'Input Messblatt'!$J$27))*'Input Messung'!C26)*100</f>
        <v>0.23282611537368403</v>
      </c>
      <c r="L26" s="187">
        <f>K26*(('Input Messblatt'!$J$26-'Input Messblatt'!$J$27)/(1+'Input Messblatt'!$J$27))</f>
        <v>0.26457513110645903</v>
      </c>
      <c r="M26">
        <f>('Input Messblatt'!$J$5*'Input Messblatt'!$J$8*'Input Messblatt'!$J$7)/('Input Messblatt'!$J$6*'Input Messung'!K26)</f>
        <v>2.3601304308928441E-9</v>
      </c>
      <c r="N26" s="1">
        <f>J26/'Input Messblatt'!$J$9</f>
        <v>23.50074962518741</v>
      </c>
    </row>
    <row r="27" spans="1:14" x14ac:dyDescent="0.2">
      <c r="A27" s="8">
        <v>1.9768518518518515E-2</v>
      </c>
      <c r="B27" s="131">
        <f t="shared" si="0"/>
        <v>5.4398148148147862E-4</v>
      </c>
      <c r="C27" s="7">
        <f t="shared" si="1"/>
        <v>46</v>
      </c>
      <c r="D27" s="1">
        <f t="shared" si="2"/>
        <v>6.7823299831252681</v>
      </c>
      <c r="E27" s="1">
        <v>64.7</v>
      </c>
      <c r="F27" s="1">
        <f>(E27/'Input Messblatt'!$B$51)*100</f>
        <v>8.0426621584665483</v>
      </c>
      <c r="G27" s="1">
        <f>F27*'Input Messblatt'!$D$78</f>
        <v>8.1162157404255382</v>
      </c>
      <c r="H27" s="1">
        <f>E27/'Input Messblatt'!$P$6</f>
        <v>64.402020502154215</v>
      </c>
      <c r="I27" s="1">
        <f>H27/'Input Messblatt'!$B$12</f>
        <v>0.82040790448604095</v>
      </c>
      <c r="J27" s="1">
        <f>I27*'Input Messblatt'!$P$9</f>
        <v>0.9093890554722639</v>
      </c>
      <c r="K27" s="188">
        <f>SQRT(((2*'Input Messblatt'!$J$8*'Input Messblatt'!$J$5)/'Input Messblatt'!$J$6)*((1+'Input Messblatt'!$J$27)/('Input Messblatt'!$J$26-'Input Messblatt'!$J$27))*'Input Messung'!C27)*100</f>
        <v>0.2380588162618642</v>
      </c>
      <c r="L27" s="187">
        <f>K27*(('Input Messblatt'!$J$26-'Input Messblatt'!$J$27)/(1+'Input Messblatt'!$J$27))</f>
        <v>0.27052138211575472</v>
      </c>
      <c r="M27">
        <f>('Input Messblatt'!$J$5*'Input Messblatt'!$J$8*'Input Messblatt'!$J$7)/('Input Messblatt'!$J$6*'Input Messung'!K27)</f>
        <v>2.3082530974007329E-9</v>
      </c>
      <c r="N27" s="1">
        <f>J27/'Input Messblatt'!$J$9</f>
        <v>24.250374812593705</v>
      </c>
    </row>
    <row r="28" spans="1:14" x14ac:dyDescent="0.2">
      <c r="A28" s="8">
        <v>1.9791666666666666E-2</v>
      </c>
      <c r="B28" s="131">
        <f t="shared" si="0"/>
        <v>5.6712962962962923E-4</v>
      </c>
      <c r="C28" s="7">
        <f t="shared" si="1"/>
        <v>48</v>
      </c>
      <c r="D28" s="1">
        <f t="shared" si="2"/>
        <v>6.9282032302755088</v>
      </c>
      <c r="E28" s="1">
        <v>66.8</v>
      </c>
      <c r="F28" s="1">
        <f>(E28/'Input Messblatt'!$B$51)*100</f>
        <v>8.3037068343982288</v>
      </c>
      <c r="G28" s="1">
        <f>F28*'Input Messblatt'!$D$78</f>
        <v>8.3796477814594432</v>
      </c>
      <c r="H28" s="1">
        <f>E28/'Input Messblatt'!$P$6</f>
        <v>66.492348833754278</v>
      </c>
      <c r="I28" s="1">
        <f>H28/'Input Messblatt'!$B$12</f>
        <v>0.84703629087585064</v>
      </c>
      <c r="J28" s="1">
        <f>I28*'Input Messblatt'!$P$9</f>
        <v>0.93890554722638686</v>
      </c>
      <c r="K28" s="188">
        <f>SQRT(((2*'Input Messblatt'!$J$8*'Input Messblatt'!$J$5)/'Input Messblatt'!$J$6)*((1+'Input Messblatt'!$J$27)/('Input Messblatt'!$J$26-'Input Messblatt'!$J$27))*'Input Messung'!C28)*100</f>
        <v>0.24317894645713065</v>
      </c>
      <c r="L28" s="187">
        <f>K28*(('Input Messblatt'!$J$26-'Input Messblatt'!$J$27)/(1+'Input Messblatt'!$J$27))</f>
        <v>0.27633971188310291</v>
      </c>
      <c r="M28">
        <f>('Input Messblatt'!$J$5*'Input Messblatt'!$J$8*'Input Messblatt'!$J$7)/('Input Messblatt'!$J$6*'Input Messung'!K28)</f>
        <v>2.2596528523774563E-9</v>
      </c>
      <c r="N28" s="1">
        <f>J28/'Input Messblatt'!$J$9</f>
        <v>25.037481259370317</v>
      </c>
    </row>
    <row r="29" spans="1:14" x14ac:dyDescent="0.2">
      <c r="A29" s="8">
        <v>1.9814814814814816E-2</v>
      </c>
      <c r="B29" s="131">
        <f t="shared" si="0"/>
        <v>5.9027777777777984E-4</v>
      </c>
      <c r="C29" s="7">
        <f t="shared" si="1"/>
        <v>50</v>
      </c>
      <c r="D29" s="1">
        <f t="shared" si="2"/>
        <v>7.0710678118654755</v>
      </c>
      <c r="E29" s="1">
        <v>68.7</v>
      </c>
      <c r="F29" s="1">
        <f>(E29/'Input Messblatt'!$B$51)*100</f>
        <v>8.5398901126221318</v>
      </c>
      <c r="G29" s="1">
        <f>F29*'Input Messblatt'!$D$78</f>
        <v>8.6179910566805962</v>
      </c>
      <c r="H29" s="1">
        <f>E29/'Input Messblatt'!$P$6</f>
        <v>68.383598276630522</v>
      </c>
      <c r="I29" s="1">
        <f>H29/'Input Messblatt'!$B$12</f>
        <v>0.87112864046663085</v>
      </c>
      <c r="J29" s="1">
        <f>I29*'Input Messblatt'!$P$9</f>
        <v>0.96561094452773621</v>
      </c>
      <c r="K29" s="188">
        <f>SQRT(((2*'Input Messblatt'!$J$8*'Input Messblatt'!$J$5)/'Input Messblatt'!$J$6)*((1+'Input Messblatt'!$J$27)/('Input Messblatt'!$J$26-'Input Messblatt'!$J$27))*'Input Messung'!C29)*100</f>
        <v>0.24819347291981717</v>
      </c>
      <c r="L29" s="187">
        <f>K29*(('Input Messblatt'!$J$26-'Input Messblatt'!$J$27)/(1+'Input Messblatt'!$J$27))</f>
        <v>0.28203803740888306</v>
      </c>
      <c r="M29">
        <f>('Input Messblatt'!$J$5*'Input Messblatt'!$J$8*'Input Messblatt'!$J$7)/('Input Messblatt'!$J$6*'Input Messung'!K29)</f>
        <v>2.2139985936597321E-9</v>
      </c>
      <c r="N29" s="1">
        <f>J29/'Input Messblatt'!$J$9</f>
        <v>25.749625187406298</v>
      </c>
    </row>
    <row r="30" spans="1:14" x14ac:dyDescent="0.2">
      <c r="A30" s="8">
        <v>1.9837962962962963E-2</v>
      </c>
      <c r="B30" s="131">
        <f t="shared" si="0"/>
        <v>6.1342592592592698E-4</v>
      </c>
      <c r="C30" s="7">
        <f t="shared" si="1"/>
        <v>52</v>
      </c>
      <c r="D30" s="1">
        <f t="shared" si="2"/>
        <v>7.2111025509279782</v>
      </c>
      <c r="E30" s="1">
        <v>70.7</v>
      </c>
      <c r="F30" s="1">
        <f>(E30/'Input Messblatt'!$B$51)*100</f>
        <v>8.7885040896999218</v>
      </c>
      <c r="G30" s="1">
        <f>F30*'Input Messblatt'!$D$78</f>
        <v>8.8688787148081225</v>
      </c>
      <c r="H30" s="1">
        <f>E30/'Input Messblatt'!$P$6</f>
        <v>70.374387163868676</v>
      </c>
      <c r="I30" s="1">
        <f>H30/'Input Messblatt'!$B$12</f>
        <v>0.89648900845692581</v>
      </c>
      <c r="J30" s="1">
        <f>I30*'Input Messblatt'!$P$9</f>
        <v>0.99372188905547232</v>
      </c>
      <c r="K30" s="188">
        <f>SQRT(((2*'Input Messblatt'!$J$8*'Input Messblatt'!$J$5)/'Input Messblatt'!$J$6)*((1+'Input Messblatt'!$J$27)/('Input Messblatt'!$J$26-'Input Messblatt'!$J$27))*'Input Messung'!C30)*100</f>
        <v>0.25310867231290202</v>
      </c>
      <c r="L30" s="187">
        <f>K30*(('Input Messblatt'!$J$26-'Input Messblatt'!$J$27)/(1+'Input Messblatt'!$J$27))</f>
        <v>0.2876234912646613</v>
      </c>
      <c r="M30">
        <f>('Input Messblatt'!$J$5*'Input Messblatt'!$J$8*'Input Messblatt'!$J$7)/('Input Messblatt'!$J$6*'Input Messung'!K30)</f>
        <v>2.1710042369496072E-9</v>
      </c>
      <c r="N30" s="1">
        <f>J30/'Input Messblatt'!$J$9</f>
        <v>26.499250374812597</v>
      </c>
    </row>
    <row r="31" spans="1:14" x14ac:dyDescent="0.2">
      <c r="A31" s="8">
        <v>1.9861111111111111E-2</v>
      </c>
      <c r="B31" s="131">
        <f t="shared" si="0"/>
        <v>6.3657407407407413E-4</v>
      </c>
      <c r="C31" s="7">
        <f t="shared" si="1"/>
        <v>54</v>
      </c>
      <c r="D31" s="1">
        <f t="shared" si="2"/>
        <v>7.3484692283495345</v>
      </c>
      <c r="E31" s="1">
        <v>72</v>
      </c>
      <c r="F31" s="1">
        <f>(E31/'Input Messblatt'!$B$51)*100</f>
        <v>8.9501031748004873</v>
      </c>
      <c r="G31" s="1">
        <f>F31*'Input Messblatt'!$D$78</f>
        <v>9.0319556925910174</v>
      </c>
      <c r="H31" s="1">
        <f>E31/'Input Messblatt'!$P$6</f>
        <v>71.668399940573465</v>
      </c>
      <c r="I31" s="1">
        <f>H31/'Input Messblatt'!$B$12</f>
        <v>0.91297324765061738</v>
      </c>
      <c r="J31" s="1">
        <f>I31*'Input Messblatt'!$P$9</f>
        <v>1.0119940029985006</v>
      </c>
      <c r="K31" s="188">
        <f>SQRT(((2*'Input Messblatt'!$J$8*'Input Messblatt'!$J$5)/'Input Messblatt'!$J$6)*((1+'Input Messblatt'!$J$27)/('Input Messblatt'!$J$26-'Input Messblatt'!$J$27))*'Input Messung'!C31)*100</f>
        <v>0.25793022312245617</v>
      </c>
      <c r="L31" s="187">
        <f>K31*(('Input Messblatt'!$J$26-'Input Messblatt'!$J$27)/(1+'Input Messblatt'!$J$27))</f>
        <v>0.2931025262755183</v>
      </c>
      <c r="M31">
        <f>('Input Messblatt'!$J$5*'Input Messblatt'!$J$8*'Input Messblatt'!$J$7)/('Input Messblatt'!$J$6*'Input Messung'!K31)</f>
        <v>2.1304211400581652E-9</v>
      </c>
      <c r="N31" s="1">
        <f>J31/'Input Messblatt'!$J$9</f>
        <v>26.986506746626684</v>
      </c>
    </row>
    <row r="32" spans="1:14" x14ac:dyDescent="0.2">
      <c r="A32" s="8">
        <v>1.9884259259259258E-2</v>
      </c>
      <c r="B32" s="131">
        <f t="shared" si="0"/>
        <v>6.5972222222222127E-4</v>
      </c>
      <c r="C32" s="7">
        <f t="shared" si="1"/>
        <v>56</v>
      </c>
      <c r="D32" s="1">
        <f t="shared" si="2"/>
        <v>7.4833147735478827</v>
      </c>
      <c r="E32" s="1">
        <v>74.099999999999994</v>
      </c>
      <c r="F32" s="1">
        <f>(E32/'Input Messblatt'!$B$51)*100</f>
        <v>9.211147850732166</v>
      </c>
      <c r="G32" s="1">
        <f>F32*'Input Messblatt'!$D$78</f>
        <v>9.2953877336249207</v>
      </c>
      <c r="H32" s="1">
        <f>E32/'Input Messblatt'!$P$6</f>
        <v>73.758728272173528</v>
      </c>
      <c r="I32" s="1">
        <f>H32/'Input Messblatt'!$B$12</f>
        <v>0.93960163404042707</v>
      </c>
      <c r="J32" s="1">
        <f>I32*'Input Messblatt'!$P$9</f>
        <v>1.0415104947526237</v>
      </c>
      <c r="K32" s="188">
        <f>SQRT(((2*'Input Messblatt'!$J$8*'Input Messblatt'!$J$5)/'Input Messblatt'!$J$6)*((1+'Input Messblatt'!$J$27)/('Input Messblatt'!$J$26-'Input Messblatt'!$J$27))*'Input Messung'!C32)*100</f>
        <v>0.26266328255011206</v>
      </c>
      <c r="L32" s="187">
        <f>K32*(('Input Messblatt'!$J$26-'Input Messblatt'!$J$27)/(1+'Input Messblatt'!$J$27))</f>
        <v>0.29848100289785451</v>
      </c>
      <c r="M32">
        <f>('Input Messblatt'!$J$5*'Input Messblatt'!$J$8*'Input Messblatt'!$J$7)/('Input Messblatt'!$J$6*'Input Messung'!K32)</f>
        <v>2.0920320292394273E-9</v>
      </c>
      <c r="N32" s="1">
        <f>J32/'Input Messblatt'!$J$9</f>
        <v>27.7736131934033</v>
      </c>
    </row>
    <row r="33" spans="1:14" x14ac:dyDescent="0.2">
      <c r="A33" s="8">
        <v>1.9907407407407408E-2</v>
      </c>
      <c r="B33" s="131">
        <f t="shared" si="0"/>
        <v>6.8287037037037188E-4</v>
      </c>
      <c r="C33" s="7">
        <f t="shared" si="1"/>
        <v>58</v>
      </c>
      <c r="D33" s="1">
        <f t="shared" si="2"/>
        <v>7.6157731058639087</v>
      </c>
      <c r="E33" s="1">
        <v>76</v>
      </c>
      <c r="F33" s="1">
        <f>(E33/'Input Messblatt'!$B$51)*100</f>
        <v>9.4473311289560691</v>
      </c>
      <c r="G33" s="1">
        <f>F33*'Input Messblatt'!$D$78</f>
        <v>9.5337310088460736</v>
      </c>
      <c r="H33" s="1">
        <f>E33/'Input Messblatt'!$P$6</f>
        <v>75.649977715049772</v>
      </c>
      <c r="I33" s="1">
        <f>H33/'Input Messblatt'!$B$12</f>
        <v>0.96369398363120728</v>
      </c>
      <c r="J33" s="1">
        <f>I33*'Input Messblatt'!$P$9</f>
        <v>1.068215892053973</v>
      </c>
      <c r="K33" s="188">
        <f>SQRT(((2*'Input Messblatt'!$J$8*'Input Messblatt'!$J$5)/'Input Messblatt'!$J$6)*((1+'Input Messblatt'!$J$27)/('Input Messblatt'!$J$26-'Input Messblatt'!$J$27))*'Input Messung'!C33)*100</f>
        <v>0.267312551145658</v>
      </c>
      <c r="L33" s="187">
        <f>K33*(('Input Messblatt'!$J$26-'Input Messblatt'!$J$27)/(1+'Input Messblatt'!$J$27))</f>
        <v>0.30376426266552037</v>
      </c>
      <c r="M33">
        <f>('Input Messblatt'!$J$5*'Input Messblatt'!$J$8*'Input Messblatt'!$J$7)/('Input Messblatt'!$J$6*'Input Messung'!K33)</f>
        <v>2.055646087865806E-9</v>
      </c>
      <c r="N33" s="1">
        <f>J33/'Input Messblatt'!$J$9</f>
        <v>28.485757121439281</v>
      </c>
    </row>
    <row r="34" spans="1:14" x14ac:dyDescent="0.2">
      <c r="A34" s="8">
        <v>1.9930555555555556E-2</v>
      </c>
      <c r="B34" s="131">
        <f t="shared" si="0"/>
        <v>7.0601851851851902E-4</v>
      </c>
      <c r="C34" s="7">
        <f t="shared" si="1"/>
        <v>60</v>
      </c>
      <c r="D34" s="1">
        <f t="shared" si="2"/>
        <v>7.745966692414834</v>
      </c>
      <c r="E34" s="1">
        <v>77.900000000000006</v>
      </c>
      <c r="F34" s="1">
        <f>(E34/'Input Messblatt'!$B$51)*100</f>
        <v>9.6835144071799721</v>
      </c>
      <c r="G34" s="1">
        <f>F34*'Input Messblatt'!$D$78</f>
        <v>9.7720742840672266</v>
      </c>
      <c r="H34" s="1">
        <f>E34/'Input Messblatt'!$P$6</f>
        <v>77.541227157926031</v>
      </c>
      <c r="I34" s="1">
        <f>H34/'Input Messblatt'!$B$12</f>
        <v>0.98778633322198761</v>
      </c>
      <c r="J34" s="1">
        <f>I34*'Input Messblatt'!$P$9</f>
        <v>1.0949212893553224</v>
      </c>
      <c r="K34" s="188">
        <f>SQRT(((2*'Input Messblatt'!$J$8*'Input Messblatt'!$J$5)/'Input Messblatt'!$J$6)*((1+'Input Messblatt'!$J$27)/('Input Messblatt'!$J$26-'Input Messblatt'!$J$27))*'Input Messung'!C34)*100</f>
        <v>0.27188232748746294</v>
      </c>
      <c r="L34" s="187">
        <f>K34*(('Input Messblatt'!$J$26-'Input Messblatt'!$J$27)/(1+'Input Messblatt'!$J$27))</f>
        <v>0.30895719032666236</v>
      </c>
      <c r="M34">
        <f>('Input Messblatt'!$J$5*'Input Messblatt'!$J$8*'Input Messblatt'!$J$7)/('Input Messblatt'!$J$6*'Input Messung'!K34)</f>
        <v>2.0210949533869154E-9</v>
      </c>
      <c r="N34" s="1">
        <f>J34/'Input Messblatt'!$J$9</f>
        <v>29.197901049475266</v>
      </c>
    </row>
    <row r="35" spans="1:14" x14ac:dyDescent="0.2">
      <c r="A35" s="8">
        <v>1.9953703703703706E-2</v>
      </c>
      <c r="B35" s="131">
        <f t="shared" si="0"/>
        <v>7.2916666666666963E-4</v>
      </c>
      <c r="C35" s="7">
        <f t="shared" si="1"/>
        <v>62</v>
      </c>
      <c r="D35" s="1">
        <f t="shared" si="2"/>
        <v>7.8740078740118111</v>
      </c>
      <c r="E35" s="1">
        <v>79.8</v>
      </c>
      <c r="F35" s="1">
        <f>(E35/'Input Messblatt'!$B$51)*100</f>
        <v>9.9196976854038716</v>
      </c>
      <c r="G35" s="1">
        <f>F35*'Input Messblatt'!$D$78</f>
        <v>10.010417559288376</v>
      </c>
      <c r="H35" s="1">
        <f>E35/'Input Messblatt'!$P$6</f>
        <v>79.432476600802261</v>
      </c>
      <c r="I35" s="1">
        <f>H35/'Input Messblatt'!$B$12</f>
        <v>1.0118786828127677</v>
      </c>
      <c r="J35" s="1">
        <f>I35*'Input Messblatt'!$P$9</f>
        <v>1.1216266866566718</v>
      </c>
      <c r="K35" s="188">
        <f>SQRT(((2*'Input Messblatt'!$J$8*'Input Messblatt'!$J$5)/'Input Messblatt'!$J$6)*((1+'Input Messblatt'!$J$27)/('Input Messblatt'!$J$26-'Input Messblatt'!$J$27))*'Input Messung'!C35)*100</f>
        <v>0.27637655472199524</v>
      </c>
      <c r="L35" s="187">
        <f>K35*(('Input Messblatt'!$J$26-'Input Messblatt'!$J$27)/(1+'Input Messblatt'!$J$27))</f>
        <v>0.31406426672953996</v>
      </c>
      <c r="M35">
        <f>('Input Messblatt'!$J$5*'Input Messblatt'!$J$8*'Input Messblatt'!$J$7)/('Input Messblatt'!$J$6*'Input Messung'!K35)</f>
        <v>1.988229430505555E-9</v>
      </c>
      <c r="N35" s="1">
        <f>J35/'Input Messblatt'!$J$9</f>
        <v>29.910044977511248</v>
      </c>
    </row>
    <row r="36" spans="1:14" x14ac:dyDescent="0.2">
      <c r="A36" s="8">
        <v>1.9976851851851853E-2</v>
      </c>
      <c r="B36" s="131">
        <f t="shared" si="0"/>
        <v>7.5231481481481677E-4</v>
      </c>
      <c r="C36" s="7">
        <f t="shared" si="1"/>
        <v>64</v>
      </c>
      <c r="D36" s="1">
        <f t="shared" si="2"/>
        <v>8</v>
      </c>
      <c r="E36" s="1">
        <v>81</v>
      </c>
      <c r="F36" s="1">
        <f>(E36/'Input Messblatt'!$B$51)*100</f>
        <v>10.068866071650548</v>
      </c>
      <c r="G36" s="1">
        <f>F36*'Input Messblatt'!$D$78</f>
        <v>10.160950154164896</v>
      </c>
      <c r="H36" s="1">
        <f>E36/'Input Messblatt'!$P$6</f>
        <v>80.626949933145156</v>
      </c>
      <c r="I36" s="1">
        <f>H36/'Input Messblatt'!$B$12</f>
        <v>1.0270949036069446</v>
      </c>
      <c r="J36" s="1">
        <f>I36*'Input Messblatt'!$P$9</f>
        <v>1.1384932533733132</v>
      </c>
      <c r="K36" s="188">
        <f>SQRT(((2*'Input Messblatt'!$J$8*'Input Messblatt'!$J$5)/'Input Messblatt'!$J$6)*((1+'Input Messblatt'!$J$27)/('Input Messblatt'!$J$26-'Input Messblatt'!$J$27))*'Input Messung'!C36)*100</f>
        <v>0.28079886039654794</v>
      </c>
      <c r="L36" s="187">
        <f>K36*(('Input Messblatt'!$J$26-'Input Messblatt'!$J$27)/(1+'Input Messblatt'!$J$27))</f>
        <v>0.31908961408698622</v>
      </c>
      <c r="M36">
        <f>('Input Messblatt'!$J$5*'Input Messblatt'!$J$8*'Input Messblatt'!$J$7)/('Input Messblatt'!$J$6*'Input Messung'!K36)</f>
        <v>1.9569167738928449E-9</v>
      </c>
      <c r="N36" s="1">
        <f>J36/'Input Messblatt'!$J$9</f>
        <v>30.359820089955019</v>
      </c>
    </row>
    <row r="37" spans="1:14" x14ac:dyDescent="0.2">
      <c r="A37" s="8">
        <v>0.02</v>
      </c>
      <c r="B37" s="131">
        <f t="shared" si="0"/>
        <v>7.7546296296296391E-4</v>
      </c>
      <c r="C37" s="7">
        <f t="shared" si="1"/>
        <v>66</v>
      </c>
      <c r="D37" s="1">
        <f t="shared" si="2"/>
        <v>8.1240384046359608</v>
      </c>
      <c r="E37" s="1">
        <v>83.1</v>
      </c>
      <c r="F37" s="1">
        <f>(E37/'Input Messblatt'!$B$51)*100</f>
        <v>10.329910747582229</v>
      </c>
      <c r="G37" s="1">
        <f>F37*'Input Messblatt'!$D$78</f>
        <v>10.424382195198799</v>
      </c>
      <c r="H37" s="1">
        <f>E37/'Input Messblatt'!$P$6</f>
        <v>82.717278264745204</v>
      </c>
      <c r="I37" s="1">
        <f>H37/'Input Messblatt'!$B$12</f>
        <v>1.0537232899967541</v>
      </c>
      <c r="J37" s="1">
        <f>I37*'Input Messblatt'!$P$9</f>
        <v>1.168009745127436</v>
      </c>
      <c r="K37" s="188">
        <f>SQRT(((2*'Input Messblatt'!$J$8*'Input Messblatt'!$J$5)/'Input Messblatt'!$J$6)*((1+'Input Messblatt'!$J$27)/('Input Messblatt'!$J$26-'Input Messblatt'!$J$27))*'Input Messung'!C37)*100</f>
        <v>0.28515259072994587</v>
      </c>
      <c r="L37" s="187">
        <f>K37*(('Input Messblatt'!$J$26-'Input Messblatt'!$J$27)/(1+'Input Messblatt'!$J$27))</f>
        <v>0.32403703492039293</v>
      </c>
      <c r="M37">
        <f>('Input Messblatt'!$J$5*'Input Messblatt'!$J$8*'Input Messblatt'!$J$7)/('Input Messblatt'!$J$6*'Input Messung'!K37)</f>
        <v>1.9270384273674884E-9</v>
      </c>
      <c r="N37" s="1">
        <f>J37/'Input Messblatt'!$J$9</f>
        <v>31.14692653673163</v>
      </c>
    </row>
    <row r="38" spans="1:14" x14ac:dyDescent="0.2">
      <c r="A38" s="8">
        <v>2.0023148148148148E-2</v>
      </c>
      <c r="B38" s="131">
        <f t="shared" si="0"/>
        <v>7.9861111111111105E-4</v>
      </c>
      <c r="C38" s="7">
        <f t="shared" si="1"/>
        <v>68</v>
      </c>
      <c r="D38" s="1">
        <f t="shared" si="2"/>
        <v>8.2462112512353212</v>
      </c>
      <c r="E38" s="1">
        <v>84.2</v>
      </c>
      <c r="F38" s="1">
        <f>(E38/'Input Messblatt'!$B$51)*100</f>
        <v>10.466648434975014</v>
      </c>
      <c r="G38" s="1">
        <f>F38*'Input Messblatt'!$D$78</f>
        <v>10.562370407168938</v>
      </c>
      <c r="H38" s="1">
        <f>E38/'Input Messblatt'!$P$6</f>
        <v>83.812212152726204</v>
      </c>
      <c r="I38" s="1">
        <f>H38/'Input Messblatt'!$B$12</f>
        <v>1.0676714923914166</v>
      </c>
      <c r="J38" s="1">
        <f>I38*'Input Messblatt'!$P$9</f>
        <v>1.1834707646176912</v>
      </c>
      <c r="K38" s="188">
        <f>SQRT(((2*'Input Messblatt'!$J$8*'Input Messblatt'!$J$5)/'Input Messblatt'!$J$6)*((1+'Input Messblatt'!$J$27)/('Input Messblatt'!$J$26-'Input Messblatt'!$J$27))*'Input Messung'!C38)*100</f>
        <v>0.28944084024200872</v>
      </c>
      <c r="L38" s="187">
        <f>K38*(('Input Messblatt'!$J$26-'Input Messblatt'!$J$27)/(1+'Input Messblatt'!$J$27))</f>
        <v>0.32891004572955529</v>
      </c>
      <c r="M38">
        <f>('Input Messblatt'!$J$5*'Input Messblatt'!$J$8*'Input Messblatt'!$J$7)/('Input Messblatt'!$J$6*'Input Messung'!K38)</f>
        <v>1.898488131600742E-9</v>
      </c>
      <c r="N38" s="1">
        <f>J38/'Input Messblatt'!$J$9</f>
        <v>31.559220389805098</v>
      </c>
    </row>
    <row r="39" spans="1:14" x14ac:dyDescent="0.2">
      <c r="A39" s="8">
        <v>2.0046296296296295E-2</v>
      </c>
      <c r="B39" s="131">
        <f t="shared" si="0"/>
        <v>8.2175925925925819E-4</v>
      </c>
      <c r="C39" s="7">
        <f t="shared" si="1"/>
        <v>70</v>
      </c>
      <c r="D39" s="1">
        <f t="shared" si="2"/>
        <v>8.3666002653407556</v>
      </c>
      <c r="E39" s="1">
        <v>86.4</v>
      </c>
      <c r="F39" s="1">
        <f>(E39/'Input Messblatt'!$B$51)*100</f>
        <v>10.740123809760584</v>
      </c>
      <c r="G39" s="1">
        <f>F39*'Input Messblatt'!$D$78</f>
        <v>10.83834683110922</v>
      </c>
      <c r="H39" s="1">
        <f>E39/'Input Messblatt'!$P$6</f>
        <v>86.002079928688175</v>
      </c>
      <c r="I39" s="1">
        <f>H39/'Input Messblatt'!$B$12</f>
        <v>1.095567897180741</v>
      </c>
      <c r="J39" s="1">
        <f>I39*'Input Messblatt'!$P$9</f>
        <v>1.214392803598201</v>
      </c>
      <c r="K39" s="188">
        <f>SQRT(((2*'Input Messblatt'!$J$8*'Input Messblatt'!$J$5)/'Input Messblatt'!$J$6)*((1+'Input Messblatt'!$J$27)/('Input Messblatt'!$J$26-'Input Messblatt'!$J$27))*'Input Messung'!C39)*100</f>
        <v>0.29366647748764246</v>
      </c>
      <c r="L39" s="187">
        <f>K39*(('Input Messblatt'!$J$26-'Input Messblatt'!$J$27)/(1+'Input Messblatt'!$J$27))</f>
        <v>0.33371190623595726</v>
      </c>
      <c r="M39">
        <f>('Input Messblatt'!$J$5*'Input Messblatt'!$J$8*'Input Messblatt'!$J$7)/('Input Messblatt'!$J$6*'Input Messung'!K39)</f>
        <v>1.8711703313944746E-9</v>
      </c>
      <c r="N39" s="1">
        <f>J39/'Input Messblatt'!$J$9</f>
        <v>32.383808095952027</v>
      </c>
    </row>
    <row r="40" spans="1:14" x14ac:dyDescent="0.2">
      <c r="A40" s="8">
        <v>2.0069444444444442E-2</v>
      </c>
      <c r="B40" s="131">
        <f t="shared" si="0"/>
        <v>8.4490740740740533E-4</v>
      </c>
      <c r="C40" s="7">
        <f t="shared" si="1"/>
        <v>72</v>
      </c>
      <c r="D40" s="1">
        <f t="shared" si="2"/>
        <v>8.4852813742385695</v>
      </c>
      <c r="E40" s="1">
        <v>87.6</v>
      </c>
      <c r="F40" s="1">
        <f>(E40/'Input Messblatt'!$B$51)*100</f>
        <v>10.889292196007258</v>
      </c>
      <c r="G40" s="1">
        <f>F40*'Input Messblatt'!$D$78</f>
        <v>10.988879425985736</v>
      </c>
      <c r="H40" s="1">
        <f>E40/'Input Messblatt'!$P$6</f>
        <v>87.196553261031056</v>
      </c>
      <c r="I40" s="1">
        <f>H40/'Input Messblatt'!$B$12</f>
        <v>1.1107841179749178</v>
      </c>
      <c r="J40" s="1">
        <f>I40*'Input Messblatt'!$P$9</f>
        <v>1.2312593703148424</v>
      </c>
      <c r="K40" s="188">
        <f>SQRT(((2*'Input Messblatt'!$J$8*'Input Messblatt'!$J$5)/'Input Messblatt'!$J$6)*((1+'Input Messblatt'!$J$27)/('Input Messblatt'!$J$26-'Input Messblatt'!$J$27))*'Input Messung'!C40)*100</f>
        <v>0.29783216750378061</v>
      </c>
      <c r="L40" s="187">
        <f>K40*(('Input Messblatt'!$J$26-'Input Messblatt'!$J$27)/(1+'Input Messblatt'!$J$27))</f>
        <v>0.3384456448906597</v>
      </c>
      <c r="M40">
        <f>('Input Messblatt'!$J$5*'Input Messblatt'!$J$8*'Input Messblatt'!$J$7)/('Input Messblatt'!$J$6*'Input Messung'!K40)</f>
        <v>1.8449988280497764E-9</v>
      </c>
      <c r="N40" s="1">
        <f>J40/'Input Messblatt'!$J$9</f>
        <v>32.833583208395801</v>
      </c>
    </row>
    <row r="41" spans="1:14" x14ac:dyDescent="0.2">
      <c r="A41" s="8">
        <v>2.0092592592592592E-2</v>
      </c>
      <c r="B41" s="131">
        <f t="shared" si="0"/>
        <v>8.6805555555555594E-4</v>
      </c>
      <c r="C41" s="7">
        <f t="shared" si="1"/>
        <v>74</v>
      </c>
      <c r="D41" s="1">
        <f t="shared" si="2"/>
        <v>8.6023252670426267</v>
      </c>
      <c r="E41" s="1">
        <v>89.5</v>
      </c>
      <c r="F41" s="1">
        <f>(E41/'Input Messblatt'!$B$51)*100</f>
        <v>11.125475474231161</v>
      </c>
      <c r="G41" s="1">
        <f>F41*'Input Messblatt'!$D$78</f>
        <v>11.227222701206889</v>
      </c>
      <c r="H41" s="1">
        <f>E41/'Input Messblatt'!$P$6</f>
        <v>89.0878027039073</v>
      </c>
      <c r="I41" s="1">
        <f>H41/'Input Messblatt'!$B$12</f>
        <v>1.1348764675656982</v>
      </c>
      <c r="J41" s="1">
        <f>I41*'Input Messblatt'!$P$9</f>
        <v>1.257964767616192</v>
      </c>
      <c r="K41" s="188">
        <f>SQRT(((2*'Input Messblatt'!$J$8*'Input Messblatt'!$J$5)/'Input Messblatt'!$J$6)*((1+'Input Messblatt'!$J$27)/('Input Messblatt'!$J$26-'Input Messblatt'!$J$27))*'Input Messung'!C41)*100</f>
        <v>0.30194039146824997</v>
      </c>
      <c r="L41" s="187">
        <f>K41*(('Input Messblatt'!$J$26-'Input Messblatt'!$J$27)/(1+'Input Messblatt'!$J$27))</f>
        <v>0.34311408121392034</v>
      </c>
      <c r="M41">
        <f>('Input Messblatt'!$J$5*'Input Messblatt'!$J$8*'Input Messblatt'!$J$7)/('Input Messblatt'!$J$6*'Input Messung'!K41)</f>
        <v>1.8198956334657257E-9</v>
      </c>
      <c r="N41" s="1">
        <f>J41/'Input Messblatt'!$J$9</f>
        <v>33.545727136431786</v>
      </c>
    </row>
    <row r="42" spans="1:14" x14ac:dyDescent="0.2">
      <c r="A42" s="8">
        <v>2.011574074074074E-2</v>
      </c>
      <c r="B42" s="131">
        <f t="shared" si="0"/>
        <v>8.9120370370370308E-4</v>
      </c>
      <c r="C42" s="7">
        <f t="shared" si="1"/>
        <v>76</v>
      </c>
      <c r="D42" s="1">
        <f t="shared" si="2"/>
        <v>8.717797887081348</v>
      </c>
      <c r="E42" s="1">
        <v>90.8</v>
      </c>
      <c r="F42" s="1">
        <f>(E42/'Input Messblatt'!$B$51)*100</f>
        <v>11.287074559331725</v>
      </c>
      <c r="G42" s="1">
        <f>F42*'Input Messblatt'!$D$78</f>
        <v>11.390299678989782</v>
      </c>
      <c r="H42" s="1">
        <f>E42/'Input Messblatt'!$P$6</f>
        <v>90.38181548061209</v>
      </c>
      <c r="I42" s="1">
        <f>H42/'Input Messblatt'!$B$12</f>
        <v>1.1513607067593896</v>
      </c>
      <c r="J42" s="1">
        <f>I42*'Input Messblatt'!$P$9</f>
        <v>1.2762368815592202</v>
      </c>
      <c r="K42" s="188">
        <f>SQRT(((2*'Input Messblatt'!$J$8*'Input Messblatt'!$J$5)/'Input Messblatt'!$J$6)*((1+'Input Messblatt'!$J$27)/('Input Messblatt'!$J$26-'Input Messblatt'!$J$27))*'Input Messung'!C42)*100</f>
        <v>0.3059934639824845</v>
      </c>
      <c r="L42" s="187">
        <f>K42*(('Input Messblatt'!$J$26-'Input Messblatt'!$J$27)/(1+'Input Messblatt'!$J$27))</f>
        <v>0.34771984543464135</v>
      </c>
      <c r="M42">
        <f>('Input Messblatt'!$J$5*'Input Messblatt'!$J$8*'Input Messblatt'!$J$7)/('Input Messblatt'!$J$6*'Input Messung'!K42)</f>
        <v>1.7957899912249569E-9</v>
      </c>
      <c r="N42" s="1">
        <f>J42/'Input Messblatt'!$J$9</f>
        <v>34.032983508245877</v>
      </c>
    </row>
    <row r="43" spans="1:14" x14ac:dyDescent="0.2">
      <c r="A43" s="8">
        <v>2.013888888888889E-2</v>
      </c>
      <c r="B43" s="131">
        <f t="shared" si="0"/>
        <v>9.1435185185185369E-4</v>
      </c>
      <c r="C43" s="7">
        <f t="shared" si="1"/>
        <v>78</v>
      </c>
      <c r="D43" s="1">
        <f t="shared" si="2"/>
        <v>8.8317608663278477</v>
      </c>
      <c r="E43" s="1">
        <v>92.8</v>
      </c>
      <c r="F43" s="1">
        <f>(E43/'Input Messblatt'!$B$51)*100</f>
        <v>11.535688536409516</v>
      </c>
      <c r="G43" s="1">
        <f>F43*'Input Messblatt'!$D$78</f>
        <v>11.64118733711731</v>
      </c>
      <c r="H43" s="1">
        <f>E43/'Input Messblatt'!$P$6</f>
        <v>92.372604367850244</v>
      </c>
      <c r="I43" s="1">
        <f>H43/'Input Messblatt'!$B$12</f>
        <v>1.1767210747496846</v>
      </c>
      <c r="J43" s="1">
        <f>I43*'Input Messblatt'!$P$9</f>
        <v>1.3043478260869563</v>
      </c>
      <c r="K43" s="188">
        <f>SQRT(((2*'Input Messblatt'!$J$8*'Input Messblatt'!$J$5)/'Input Messblatt'!$J$6)*((1+'Input Messblatt'!$J$27)/('Input Messblatt'!$J$26-'Input Messblatt'!$J$27))*'Input Messung'!C43)*100</f>
        <v>0.30999354831996107</v>
      </c>
      <c r="L43" s="187">
        <f>K43*(('Input Messblatt'!$J$26-'Input Messblatt'!$J$27)/(1+'Input Messblatt'!$J$27))</f>
        <v>0.35226539581813748</v>
      </c>
      <c r="M43">
        <f>('Input Messblatt'!$J$5*'Input Messblatt'!$J$8*'Input Messblatt'!$J$7)/('Input Messblatt'!$J$6*'Input Messung'!K43)</f>
        <v>1.7726175366489609E-9</v>
      </c>
      <c r="N43" s="1">
        <f>J43/'Input Messblatt'!$J$9</f>
        <v>34.782608695652172</v>
      </c>
    </row>
    <row r="44" spans="1:14" x14ac:dyDescent="0.2">
      <c r="A44" s="8">
        <v>2.0162037037037037E-2</v>
      </c>
      <c r="B44" s="131">
        <f t="shared" si="0"/>
        <v>9.3750000000000083E-4</v>
      </c>
      <c r="C44" s="7">
        <f t="shared" si="1"/>
        <v>80</v>
      </c>
      <c r="D44" s="1">
        <f t="shared" si="2"/>
        <v>8.9442719099991592</v>
      </c>
      <c r="E44" s="1">
        <v>93.9</v>
      </c>
      <c r="F44" s="1">
        <f>(E44/'Input Messblatt'!$B$51)*100</f>
        <v>11.672426223802303</v>
      </c>
      <c r="G44" s="1">
        <f>F44*'Input Messblatt'!$D$78</f>
        <v>11.779175549087451</v>
      </c>
      <c r="H44" s="1">
        <f>E44/'Input Messblatt'!$P$6</f>
        <v>93.467538255831244</v>
      </c>
      <c r="I44" s="1">
        <f>H44/'Input Messblatt'!$B$12</f>
        <v>1.190669277144347</v>
      </c>
      <c r="J44" s="1">
        <f>I44*'Input Messblatt'!$P$9</f>
        <v>1.3198088455772115</v>
      </c>
      <c r="K44" s="188">
        <f>SQRT(((2*'Input Messblatt'!$J$8*'Input Messblatt'!$J$5)/'Input Messblatt'!$J$6)*((1+'Input Messblatt'!$J$27)/('Input Messblatt'!$J$26-'Input Messblatt'!$J$27))*'Input Messung'!C44)*100</f>
        <v>0.3139426699255774</v>
      </c>
      <c r="L44" s="187">
        <f>K44*(('Input Messblatt'!$J$26-'Input Messblatt'!$J$27)/(1+'Input Messblatt'!$J$27))</f>
        <v>0.35675303400633784</v>
      </c>
      <c r="M44">
        <f>('Input Messblatt'!$J$5*'Input Messblatt'!$J$8*'Input Messblatt'!$J$7)/('Input Messblatt'!$J$6*'Input Messung'!K44)</f>
        <v>1.7503195730935949E-9</v>
      </c>
      <c r="N44" s="1">
        <f>J44/'Input Messblatt'!$J$9</f>
        <v>35.194902548725643</v>
      </c>
    </row>
    <row r="45" spans="1:14" x14ac:dyDescent="0.2">
      <c r="A45" s="8">
        <v>2.0185185185185184E-2</v>
      </c>
      <c r="B45" s="131">
        <f t="shared" si="0"/>
        <v>9.6064814814814797E-4</v>
      </c>
      <c r="C45" s="7">
        <f t="shared" si="1"/>
        <v>82</v>
      </c>
      <c r="D45" s="1">
        <f t="shared" si="2"/>
        <v>9.0553851381374173</v>
      </c>
      <c r="E45" s="1">
        <v>95.3</v>
      </c>
      <c r="F45" s="1">
        <f>(E45/'Input Messblatt'!$B$51)*100</f>
        <v>11.846456007756755</v>
      </c>
      <c r="G45" s="1">
        <f>F45*'Input Messblatt'!$D$78</f>
        <v>11.954796909776721</v>
      </c>
      <c r="H45" s="1">
        <f>E45/'Input Messblatt'!$P$6</f>
        <v>94.861090476897942</v>
      </c>
      <c r="I45" s="1">
        <f>H45/'Input Messblatt'!$B$12</f>
        <v>1.2084215347375533</v>
      </c>
      <c r="J45" s="1">
        <f>I45*'Input Messblatt'!$P$9</f>
        <v>1.3394865067466266</v>
      </c>
      <c r="K45" s="188">
        <f>SQRT(((2*'Input Messblatt'!$J$8*'Input Messblatt'!$J$5)/'Input Messblatt'!$J$6)*((1+'Input Messblatt'!$J$27)/('Input Messblatt'!$J$26-'Input Messblatt'!$J$27))*'Input Messung'!C45)*100</f>
        <v>0.31784272840510291</v>
      </c>
      <c r="L45" s="187">
        <f>K45*(('Input Messblatt'!$J$26-'Input Messblatt'!$J$27)/(1+'Input Messblatt'!$J$27))</f>
        <v>0.36118491864216229</v>
      </c>
      <c r="M45">
        <f>('Input Messblatt'!$J$5*'Input Messblatt'!$J$8*'Input Messblatt'!$J$7)/('Input Messblatt'!$J$6*'Input Messung'!K45)</f>
        <v>1.7288424459396185E-9</v>
      </c>
      <c r="N45" s="1">
        <f>J45/'Input Messblatt'!$J$9</f>
        <v>35.719640179910044</v>
      </c>
    </row>
    <row r="46" spans="1:14" x14ac:dyDescent="0.2">
      <c r="A46" s="8">
        <v>2.0208333333333335E-2</v>
      </c>
      <c r="B46" s="131">
        <f t="shared" si="0"/>
        <v>9.8379629629629858E-4</v>
      </c>
      <c r="C46" s="7">
        <f t="shared" si="1"/>
        <v>84</v>
      </c>
      <c r="D46" s="1">
        <f t="shared" si="2"/>
        <v>9.1651513899116797</v>
      </c>
      <c r="E46" s="1">
        <v>96.7</v>
      </c>
      <c r="F46" s="1">
        <f>(E46/'Input Messblatt'!$B$51)*100</f>
        <v>12.020485791711209</v>
      </c>
      <c r="G46" s="1">
        <f>F46*'Input Messblatt'!$D$78</f>
        <v>12.130418270465992</v>
      </c>
      <c r="H46" s="1">
        <f>E46/'Input Messblatt'!$P$6</f>
        <v>96.254642697964655</v>
      </c>
      <c r="I46" s="1">
        <f>H46/'Input Messblatt'!$B$12</f>
        <v>1.2261737923307598</v>
      </c>
      <c r="J46" s="1">
        <f>I46*'Input Messblatt'!$P$9</f>
        <v>1.359164167916042</v>
      </c>
      <c r="K46" s="188">
        <f>SQRT(((2*'Input Messblatt'!$J$8*'Input Messblatt'!$J$5)/'Input Messblatt'!$J$6)*((1+'Input Messblatt'!$J$27)/('Input Messblatt'!$J$26-'Input Messblatt'!$J$27))*'Input Messung'!C46)*100</f>
        <v>0.32169550820612969</v>
      </c>
      <c r="L46" s="187">
        <f>K46*(('Input Messblatt'!$J$26-'Input Messblatt'!$J$27)/(1+'Input Messblatt'!$J$27))</f>
        <v>0.36556307750696543</v>
      </c>
      <c r="M46">
        <f>('Input Messblatt'!$J$5*'Input Messblatt'!$J$8*'Input Messblatt'!$J$7)/('Input Messblatt'!$J$6*'Input Messung'!K46)</f>
        <v>1.7081369990652846E-9</v>
      </c>
      <c r="N46" s="1">
        <f>J46/'Input Messblatt'!$J$9</f>
        <v>36.244377811094452</v>
      </c>
    </row>
    <row r="47" spans="1:14" x14ac:dyDescent="0.2">
      <c r="A47" s="8">
        <v>2.0231481481481482E-2</v>
      </c>
      <c r="B47" s="131">
        <f t="shared" si="0"/>
        <v>1.0069444444444457E-3</v>
      </c>
      <c r="C47" s="7">
        <f t="shared" si="1"/>
        <v>86</v>
      </c>
      <c r="D47" s="1">
        <f t="shared" si="2"/>
        <v>9.2736184954957039</v>
      </c>
      <c r="E47" s="1">
        <v>98.8</v>
      </c>
      <c r="F47" s="1">
        <f>(E47/'Input Messblatt'!$B$51)*100</f>
        <v>12.28153046764289</v>
      </c>
      <c r="G47" s="1">
        <f>F47*'Input Messblatt'!$D$78</f>
        <v>12.393850311499895</v>
      </c>
      <c r="H47" s="1">
        <f>E47/'Input Messblatt'!$P$6</f>
        <v>98.344971029564704</v>
      </c>
      <c r="I47" s="1">
        <f>H47/'Input Messblatt'!$B$12</f>
        <v>1.2528021787205694</v>
      </c>
      <c r="J47" s="1">
        <f>I47*'Input Messblatt'!$P$9</f>
        <v>1.3886806596701649</v>
      </c>
      <c r="K47" s="188">
        <f>SQRT(((2*'Input Messblatt'!$J$8*'Input Messblatt'!$J$5)/'Input Messblatt'!$J$6)*((1+'Input Messblatt'!$J$27)/('Input Messblatt'!$J$26-'Input Messblatt'!$J$27))*'Input Messung'!C47)*100</f>
        <v>0.32550268816094291</v>
      </c>
      <c r="L47" s="187">
        <f>K47*(('Input Messblatt'!$J$26-'Input Messblatt'!$J$27)/(1+'Input Messblatt'!$J$27))</f>
        <v>0.36988941836470773</v>
      </c>
      <c r="M47">
        <f>('Input Messblatt'!$J$5*'Input Messblatt'!$J$8*'Input Messblatt'!$J$7)/('Input Messblatt'!$J$6*'Input Messung'!K47)</f>
        <v>1.6881581012575322E-9</v>
      </c>
      <c r="N47" s="1">
        <f>J47/'Input Messblatt'!$J$9</f>
        <v>37.031484257871064</v>
      </c>
    </row>
    <row r="48" spans="1:14" x14ac:dyDescent="0.2">
      <c r="A48" s="8">
        <v>2.0254629629629629E-2</v>
      </c>
      <c r="B48" s="131">
        <f t="shared" si="0"/>
        <v>1.0300925925925929E-3</v>
      </c>
      <c r="C48" s="7">
        <f t="shared" si="1"/>
        <v>88</v>
      </c>
      <c r="D48" s="1">
        <f t="shared" si="2"/>
        <v>9.3808315196468595</v>
      </c>
      <c r="E48" s="1">
        <v>100</v>
      </c>
      <c r="F48" s="1">
        <f>(E48/'Input Messblatt'!$B$51)*100</f>
        <v>12.430698853889567</v>
      </c>
      <c r="G48" s="1">
        <f>F48*'Input Messblatt'!$D$78</f>
        <v>12.544382906376415</v>
      </c>
      <c r="H48" s="1">
        <f>E48/'Input Messblatt'!$P$6</f>
        <v>99.539444361907599</v>
      </c>
      <c r="I48" s="1">
        <f>H48/'Input Messblatt'!$B$12</f>
        <v>1.2680183995147465</v>
      </c>
      <c r="J48" s="1">
        <f>I48*'Input Messblatt'!$P$9</f>
        <v>1.4055472263868067</v>
      </c>
      <c r="K48" s="188">
        <f>SQRT(((2*'Input Messblatt'!$J$8*'Input Messblatt'!$J$5)/'Input Messblatt'!$J$6)*((1+'Input Messblatt'!$J$27)/('Input Messblatt'!$J$26-'Input Messblatt'!$J$27))*'Input Messung'!C48)*100</f>
        <v>0.32926585003610687</v>
      </c>
      <c r="L48" s="187">
        <f>K48*(('Input Messblatt'!$J$26-'Input Messblatt'!$J$27)/(1+'Input Messblatt'!$J$27))</f>
        <v>0.37416573867739406</v>
      </c>
      <c r="M48">
        <f>('Input Messblatt'!$J$5*'Input Messblatt'!$J$8*'Input Messblatt'!$J$7)/('Input Messblatt'!$J$6*'Input Messung'!K48)</f>
        <v>1.668864232169059E-9</v>
      </c>
      <c r="N48" s="1">
        <f>J48/'Input Messblatt'!$J$9</f>
        <v>37.481259370314845</v>
      </c>
    </row>
    <row r="49" spans="1:14" x14ac:dyDescent="0.2">
      <c r="A49" s="8">
        <v>2.0277777777777777E-2</v>
      </c>
      <c r="B49" s="131">
        <f t="shared" si="0"/>
        <v>1.05324074074074E-3</v>
      </c>
      <c r="C49" s="7">
        <f t="shared" si="1"/>
        <v>90</v>
      </c>
      <c r="D49" s="1">
        <f t="shared" si="2"/>
        <v>9.4868329805051381</v>
      </c>
      <c r="E49" s="1">
        <v>101.3</v>
      </c>
      <c r="F49" s="1">
        <f>(E49/'Input Messblatt'!$B$51)*100</f>
        <v>12.59229793899013</v>
      </c>
      <c r="G49" s="1">
        <f>F49*'Input Messblatt'!$D$78</f>
        <v>12.707459884159308</v>
      </c>
      <c r="H49" s="1">
        <f>E49/'Input Messblatt'!$P$6</f>
        <v>100.83345713861239</v>
      </c>
      <c r="I49" s="1">
        <f>H49/'Input Messblatt'!$B$12</f>
        <v>1.2845026387084382</v>
      </c>
      <c r="J49" s="1">
        <f>I49*'Input Messblatt'!$P$9</f>
        <v>1.4238193403298351</v>
      </c>
      <c r="K49" s="188">
        <f>SQRT(((2*'Input Messblatt'!$J$8*'Input Messblatt'!$J$5)/'Input Messblatt'!$J$6)*((1+'Input Messblatt'!$J$27)/('Input Messblatt'!$J$26-'Input Messblatt'!$J$27))*'Input Messung'!C49)*100</f>
        <v>0.33298648621227867</v>
      </c>
      <c r="L49" s="187">
        <f>K49*(('Input Messblatt'!$J$26-'Input Messblatt'!$J$27)/(1+'Input Messblatt'!$J$27))</f>
        <v>0.37839373433213475</v>
      </c>
      <c r="M49">
        <f>('Input Messblatt'!$J$5*'Input Messblatt'!$J$8*'Input Messblatt'!$J$7)/('Input Messblatt'!$J$6*'Input Messung'!K49)</f>
        <v>1.6502171191706984E-9</v>
      </c>
      <c r="N49" s="1">
        <f>J49/'Input Messblatt'!$J$9</f>
        <v>37.968515742128936</v>
      </c>
    </row>
    <row r="50" spans="1:14" x14ac:dyDescent="0.2">
      <c r="A50" s="8">
        <v>2.0300925925925927E-2</v>
      </c>
      <c r="B50" s="131">
        <f t="shared" si="0"/>
        <v>1.0763888888888906E-3</v>
      </c>
      <c r="C50" s="7">
        <f t="shared" si="1"/>
        <v>92</v>
      </c>
      <c r="D50" s="1">
        <f t="shared" si="2"/>
        <v>9.5916630466254382</v>
      </c>
      <c r="E50" s="1">
        <v>102.7</v>
      </c>
      <c r="F50" s="1">
        <f>(E50/'Input Messblatt'!$B$51)*100</f>
        <v>12.766327722944585</v>
      </c>
      <c r="G50" s="1">
        <f>F50*'Input Messblatt'!$D$78</f>
        <v>12.883081244848578</v>
      </c>
      <c r="H50" s="1">
        <f>E50/'Input Messblatt'!$P$6</f>
        <v>102.2270093596791</v>
      </c>
      <c r="I50" s="1">
        <f>H50/'Input Messblatt'!$B$12</f>
        <v>1.3022548963016447</v>
      </c>
      <c r="J50" s="1">
        <f>I50*'Input Messblatt'!$P$9</f>
        <v>1.4434970014992505</v>
      </c>
      <c r="K50" s="188">
        <f>SQRT(((2*'Input Messblatt'!$J$8*'Input Messblatt'!$J$5)/'Input Messblatt'!$J$6)*((1+'Input Messblatt'!$J$27)/('Input Messblatt'!$J$26-'Input Messblatt'!$J$27))*'Input Messung'!C50)*100</f>
        <v>0.33666600660001306</v>
      </c>
      <c r="L50" s="187">
        <f>K50*(('Input Messblatt'!$J$26-'Input Messblatt'!$J$27)/(1+'Input Messblatt'!$J$27))</f>
        <v>0.38257500750001472</v>
      </c>
      <c r="M50">
        <f>('Input Messblatt'!$J$5*'Input Messblatt'!$J$8*'Input Messblatt'!$J$7)/('Input Messblatt'!$J$6*'Input Messung'!K50)</f>
        <v>1.6321814178669104E-9</v>
      </c>
      <c r="N50" s="1">
        <f>J50/'Input Messblatt'!$J$9</f>
        <v>38.493253373313351</v>
      </c>
    </row>
    <row r="51" spans="1:14" x14ac:dyDescent="0.2">
      <c r="A51" s="8">
        <v>2.0324074074074074E-2</v>
      </c>
      <c r="B51" s="131">
        <f t="shared" si="0"/>
        <v>1.0995370370370378E-3</v>
      </c>
      <c r="C51" s="7">
        <f t="shared" si="1"/>
        <v>94</v>
      </c>
      <c r="D51" s="1">
        <f t="shared" si="2"/>
        <v>9.6953597148326587</v>
      </c>
      <c r="E51" s="1">
        <v>103.9</v>
      </c>
      <c r="F51" s="1">
        <f>(E51/'Input Messblatt'!$B$51)*100</f>
        <v>12.91549610919126</v>
      </c>
      <c r="G51" s="1">
        <f>F51*'Input Messblatt'!$D$78</f>
        <v>13.033613839725094</v>
      </c>
      <c r="H51" s="1">
        <f>E51/'Input Messblatt'!$P$6</f>
        <v>103.421482692022</v>
      </c>
      <c r="I51" s="1">
        <f>H51/'Input Messblatt'!$B$12</f>
        <v>1.3174711170958215</v>
      </c>
      <c r="J51" s="1">
        <f>I51*'Input Messblatt'!$P$9</f>
        <v>1.460363568215892</v>
      </c>
      <c r="K51" s="188">
        <f>SQRT(((2*'Input Messblatt'!$J$8*'Input Messblatt'!$J$5)/'Input Messblatt'!$J$6)*((1+'Input Messblatt'!$J$27)/('Input Messblatt'!$J$26-'Input Messblatt'!$J$27))*'Input Messung'!C51)*100</f>
        <v>0.34030574488245136</v>
      </c>
      <c r="L51" s="187">
        <f>K51*(('Input Messblatt'!$J$26-'Input Messblatt'!$J$27)/(1+'Input Messblatt'!$J$27))</f>
        <v>0.38671107373005825</v>
      </c>
      <c r="M51">
        <f>('Input Messblatt'!$J$5*'Input Messblatt'!$J$8*'Input Messblatt'!$J$7)/('Input Messblatt'!$J$6*'Input Messung'!K51)</f>
        <v>1.6147244302026364E-9</v>
      </c>
      <c r="N51" s="1">
        <f>J51/'Input Messblatt'!$J$9</f>
        <v>38.943028485757118</v>
      </c>
    </row>
    <row r="52" spans="1:14" x14ac:dyDescent="0.2">
      <c r="A52" s="8">
        <v>2.0347222222222221E-2</v>
      </c>
      <c r="B52" s="131">
        <f t="shared" si="0"/>
        <v>1.1226851851851849E-3</v>
      </c>
      <c r="C52" s="7">
        <f t="shared" si="1"/>
        <v>96</v>
      </c>
      <c r="D52" s="1">
        <f t="shared" si="2"/>
        <v>9.7979589711327115</v>
      </c>
      <c r="E52" s="1">
        <v>105.7</v>
      </c>
      <c r="F52" s="1">
        <f>(E52/'Input Messblatt'!$B$51)*100</f>
        <v>13.13924868856127</v>
      </c>
      <c r="G52" s="1">
        <f>F52*'Input Messblatt'!$D$78</f>
        <v>13.259412732039868</v>
      </c>
      <c r="H52" s="1">
        <f>E52/'Input Messblatt'!$P$6</f>
        <v>105.21319269053633</v>
      </c>
      <c r="I52" s="1">
        <f>H52/'Input Messblatt'!$B$12</f>
        <v>1.340295448287087</v>
      </c>
      <c r="J52" s="1">
        <f>I52*'Input Messblatt'!$P$9</f>
        <v>1.4856634182908546</v>
      </c>
      <c r="K52" s="188">
        <f>SQRT(((2*'Input Messblatt'!$J$8*'Input Messblatt'!$J$5)/'Input Messblatt'!$J$6)*((1+'Input Messblatt'!$J$27)/('Input Messblatt'!$J$26-'Input Messblatt'!$J$27))*'Input Messung'!C52)*100</f>
        <v>0.34390696416327488</v>
      </c>
      <c r="L52" s="187">
        <f>K52*(('Input Messblatt'!$J$26-'Input Messblatt'!$J$27)/(1+'Input Messblatt'!$J$27))</f>
        <v>0.39080336836735768</v>
      </c>
      <c r="M52">
        <f>('Input Messblatt'!$J$5*'Input Messblatt'!$J$8*'Input Messblatt'!$J$7)/('Input Messblatt'!$J$6*'Input Messung'!K52)</f>
        <v>1.5978158550436241E-9</v>
      </c>
      <c r="N52" s="1">
        <f>J52/'Input Messblatt'!$J$9</f>
        <v>39.617691154422793</v>
      </c>
    </row>
    <row r="53" spans="1:14" x14ac:dyDescent="0.2">
      <c r="A53" s="8">
        <v>2.0370370370370369E-2</v>
      </c>
      <c r="B53" s="131">
        <f t="shared" si="0"/>
        <v>1.145833333333332E-3</v>
      </c>
      <c r="C53" s="7">
        <f t="shared" si="1"/>
        <v>98</v>
      </c>
      <c r="D53" s="1">
        <f t="shared" si="2"/>
        <v>9.8994949366116654</v>
      </c>
      <c r="E53" s="1">
        <v>106.9</v>
      </c>
      <c r="F53" s="1">
        <f>(E53/'Input Messblatt'!$B$51)*100</f>
        <v>13.288417074807946</v>
      </c>
      <c r="G53" s="1">
        <f>F53*'Input Messblatt'!$D$78</f>
        <v>13.409945326916386</v>
      </c>
      <c r="H53" s="1">
        <f>E53/'Input Messblatt'!$P$6</f>
        <v>106.40766602287923</v>
      </c>
      <c r="I53" s="1">
        <f>H53/'Input Messblatt'!$B$12</f>
        <v>1.3555116690812641</v>
      </c>
      <c r="J53" s="1">
        <f>I53*'Input Messblatt'!$P$9</f>
        <v>1.5025299850074965</v>
      </c>
      <c r="K53" s="188">
        <f>SQRT(((2*'Input Messblatt'!$J$8*'Input Messblatt'!$J$5)/'Input Messblatt'!$J$6)*((1+'Input Messblatt'!$J$27)/('Input Messblatt'!$J$26-'Input Messblatt'!$J$27))*'Input Messung'!C53)*100</f>
        <v>0.34747086208774408</v>
      </c>
      <c r="L53" s="187">
        <f>K53*(('Input Messblatt'!$J$26-'Input Messblatt'!$J$27)/(1+'Input Messblatt'!$J$27))</f>
        <v>0.39485325237243635</v>
      </c>
      <c r="M53">
        <f>('Input Messblatt'!$J$5*'Input Messblatt'!$J$8*'Input Messblatt'!$J$7)/('Input Messblatt'!$J$6*'Input Messung'!K53)</f>
        <v>1.5814275668998085E-9</v>
      </c>
      <c r="N53" s="1">
        <f>J53/'Input Messblatt'!$J$9</f>
        <v>40.067466266866575</v>
      </c>
    </row>
    <row r="54" spans="1:14" x14ac:dyDescent="0.2">
      <c r="A54" s="8">
        <v>2.0393518518518519E-2</v>
      </c>
      <c r="B54" s="131">
        <f t="shared" si="0"/>
        <v>1.1689814814814826E-3</v>
      </c>
      <c r="C54" s="7">
        <f t="shared" si="1"/>
        <v>100</v>
      </c>
      <c r="D54" s="1">
        <f t="shared" si="2"/>
        <v>10</v>
      </c>
      <c r="E54" s="1">
        <v>108.2</v>
      </c>
      <c r="F54" s="1">
        <f>(E54/'Input Messblatt'!$B$51)*100</f>
        <v>13.450016159908509</v>
      </c>
      <c r="G54" s="1">
        <f>F54*'Input Messblatt'!$D$78</f>
        <v>13.573022304699277</v>
      </c>
      <c r="H54" s="1">
        <f>E54/'Input Messblatt'!$P$6</f>
        <v>107.70167879958403</v>
      </c>
      <c r="I54" s="1">
        <f>H54/'Input Messblatt'!$B$12</f>
        <v>1.3719959082749558</v>
      </c>
      <c r="J54" s="1">
        <f>I54*'Input Messblatt'!$P$9</f>
        <v>1.5208020989505249</v>
      </c>
      <c r="K54" s="188">
        <f>SQRT(((2*'Input Messblatt'!$J$8*'Input Messblatt'!$J$5)/'Input Messblatt'!$J$6)*((1+'Input Messblatt'!$J$27)/('Input Messblatt'!$J$26-'Input Messblatt'!$J$27))*'Input Messung'!C54)*100</f>
        <v>0.35099857549568492</v>
      </c>
      <c r="L54" s="187">
        <f>K54*(('Input Messblatt'!$J$26-'Input Messblatt'!$J$27)/(1+'Input Messblatt'!$J$27))</f>
        <v>0.39886201760873274</v>
      </c>
      <c r="M54">
        <f>('Input Messblatt'!$J$5*'Input Messblatt'!$J$8*'Input Messblatt'!$J$7)/('Input Messblatt'!$J$6*'Input Messung'!K54)</f>
        <v>1.5655334191142761E-9</v>
      </c>
      <c r="N54" s="1">
        <f>J54/'Input Messblatt'!$J$9</f>
        <v>40.554722638680666</v>
      </c>
    </row>
    <row r="55" spans="1:14" x14ac:dyDescent="0.2">
      <c r="A55" s="8">
        <v>2.0416666666666666E-2</v>
      </c>
      <c r="B55" s="131">
        <f t="shared" si="0"/>
        <v>1.1921296296296298E-3</v>
      </c>
      <c r="C55" s="7">
        <f t="shared" si="1"/>
        <v>102</v>
      </c>
      <c r="D55" s="1">
        <f t="shared" si="2"/>
        <v>10.099504938362077</v>
      </c>
      <c r="E55" s="1">
        <v>109.5</v>
      </c>
      <c r="F55" s="1">
        <f>(E55/'Input Messblatt'!$B$51)*100</f>
        <v>13.611615245009073</v>
      </c>
      <c r="G55" s="1">
        <f>F55*'Input Messblatt'!$D$78</f>
        <v>13.73609928248217</v>
      </c>
      <c r="H55" s="1">
        <f>E55/'Input Messblatt'!$P$6</f>
        <v>108.99569157628882</v>
      </c>
      <c r="I55" s="1">
        <f>H55/'Input Messblatt'!$B$12</f>
        <v>1.3884801474686475</v>
      </c>
      <c r="J55" s="1">
        <f>I55*'Input Messblatt'!$P$9</f>
        <v>1.5390742128935533</v>
      </c>
      <c r="K55" s="188">
        <f>SQRT(((2*'Input Messblatt'!$J$8*'Input Messblatt'!$J$5)/'Input Messblatt'!$J$6)*((1+'Input Messblatt'!$J$27)/('Input Messblatt'!$J$26-'Input Messblatt'!$J$27))*'Input Messung'!C55)*100</f>
        <v>0.35449118465767243</v>
      </c>
      <c r="L55" s="187">
        <f>K55*(('Input Messblatt'!$J$26-'Input Messblatt'!$J$27)/(1+'Input Messblatt'!$J$27))</f>
        <v>0.40283089165644581</v>
      </c>
      <c r="M55">
        <f>('Input Messblatt'!$J$5*'Input Messblatt'!$J$8*'Input Messblatt'!$J$7)/('Input Messblatt'!$J$6*'Input Messung'!K55)</f>
        <v>1.5501090683838726E-9</v>
      </c>
      <c r="N55" s="1">
        <f>J55/'Input Messblatt'!$J$9</f>
        <v>41.041979010494757</v>
      </c>
    </row>
    <row r="56" spans="1:14" x14ac:dyDescent="0.2">
      <c r="A56" s="8">
        <v>2.0439814814814817E-2</v>
      </c>
      <c r="B56" s="131">
        <f t="shared" si="0"/>
        <v>1.2152777777777804E-3</v>
      </c>
      <c r="C56" s="7">
        <f t="shared" si="1"/>
        <v>104</v>
      </c>
      <c r="D56" s="1">
        <f t="shared" si="2"/>
        <v>10.198039027185569</v>
      </c>
      <c r="E56" s="1">
        <v>111.2</v>
      </c>
      <c r="F56" s="1">
        <f>(E56/'Input Messblatt'!$B$51)*100</f>
        <v>13.822937125525197</v>
      </c>
      <c r="G56" s="1">
        <f>F56*'Input Messblatt'!$D$78</f>
        <v>13.949353791890571</v>
      </c>
      <c r="H56" s="1">
        <f>E56/'Input Messblatt'!$P$6</f>
        <v>110.68786213044125</v>
      </c>
      <c r="I56" s="1">
        <f>H56/'Input Messblatt'!$B$12</f>
        <v>1.4100364602603981</v>
      </c>
      <c r="J56" s="1">
        <f>I56*'Input Messblatt'!$P$9</f>
        <v>1.5629685157421289</v>
      </c>
      <c r="K56" s="188">
        <f>SQRT(((2*'Input Messblatt'!$J$8*'Input Messblatt'!$J$5)/'Input Messblatt'!$J$6)*((1+'Input Messblatt'!$J$27)/('Input Messblatt'!$J$26-'Input Messblatt'!$J$27))*'Input Messung'!C56)*100</f>
        <v>0.35794971713915358</v>
      </c>
      <c r="L56" s="187">
        <f>K56*(('Input Messblatt'!$J$26-'Input Messblatt'!$J$27)/(1+'Input Messblatt'!$J$27))</f>
        <v>0.4067610422035835</v>
      </c>
      <c r="M56">
        <f>('Input Messblatt'!$J$5*'Input Messblatt'!$J$8*'Input Messblatt'!$J$7)/('Input Messblatt'!$J$6*'Input Messung'!K56)</f>
        <v>1.5351318179317932E-9</v>
      </c>
      <c r="N56" s="1">
        <f>J56/'Input Messblatt'!$J$9</f>
        <v>41.679160419790108</v>
      </c>
    </row>
    <row r="57" spans="1:14" x14ac:dyDescent="0.2">
      <c r="A57" s="8">
        <v>2.0462962962962964E-2</v>
      </c>
      <c r="B57" s="131">
        <f t="shared" si="0"/>
        <v>1.2384259259259275E-3</v>
      </c>
      <c r="C57" s="7">
        <f t="shared" si="1"/>
        <v>106</v>
      </c>
      <c r="D57" s="1">
        <f t="shared" si="2"/>
        <v>10.295630140987001</v>
      </c>
      <c r="E57" s="1">
        <v>112.5</v>
      </c>
      <c r="F57" s="1">
        <f>(E57/'Input Messblatt'!$B$51)*100</f>
        <v>13.984536210625761</v>
      </c>
      <c r="G57" s="1">
        <f>F57*'Input Messblatt'!$D$78</f>
        <v>14.112430769673464</v>
      </c>
      <c r="H57" s="1">
        <f>E57/'Input Messblatt'!$P$6</f>
        <v>111.98187490714605</v>
      </c>
      <c r="I57" s="1">
        <f>H57/'Input Messblatt'!$B$12</f>
        <v>1.4265206994540898</v>
      </c>
      <c r="J57" s="1">
        <f>I57*'Input Messblatt'!$P$9</f>
        <v>1.5812406296851573</v>
      </c>
      <c r="K57" s="188">
        <f>SQRT(((2*'Input Messblatt'!$J$8*'Input Messblatt'!$J$5)/'Input Messblatt'!$J$6)*((1+'Input Messblatt'!$J$27)/('Input Messblatt'!$J$26-'Input Messblatt'!$J$27))*'Input Messung'!C57)*100</f>
        <v>0.36137515133168752</v>
      </c>
      <c r="L57" s="187">
        <f>K57*(('Input Messblatt'!$J$26-'Input Messblatt'!$J$27)/(1+'Input Messblatt'!$J$27))</f>
        <v>0.41065358105873567</v>
      </c>
      <c r="M57">
        <f>('Input Messblatt'!$J$5*'Input Messblatt'!$J$8*'Input Messblatt'!$J$7)/('Input Messblatt'!$J$6*'Input Messung'!K57)</f>
        <v>1.5205804770335258E-9</v>
      </c>
      <c r="N57" s="1">
        <f>J57/'Input Messblatt'!$J$9</f>
        <v>42.166416791604199</v>
      </c>
    </row>
    <row r="58" spans="1:14" x14ac:dyDescent="0.2">
      <c r="A58" s="8">
        <v>2.0486111111111111E-2</v>
      </c>
      <c r="B58" s="131">
        <f t="shared" si="0"/>
        <v>1.2615740740740747E-3</v>
      </c>
      <c r="C58" s="7">
        <f t="shared" si="1"/>
        <v>108</v>
      </c>
      <c r="D58" s="1">
        <f t="shared" si="2"/>
        <v>10.392304845413264</v>
      </c>
      <c r="E58" s="1">
        <v>113.7</v>
      </c>
      <c r="F58" s="1">
        <f>(E58/'Input Messblatt'!$B$51)*100</f>
        <v>14.133704596872434</v>
      </c>
      <c r="G58" s="1">
        <f>F58*'Input Messblatt'!$D$78</f>
        <v>14.262963364549979</v>
      </c>
      <c r="H58" s="1">
        <f>E58/'Input Messblatt'!$P$6</f>
        <v>113.17634823948895</v>
      </c>
      <c r="I58" s="1">
        <f>H58/'Input Messblatt'!$B$12</f>
        <v>1.4417369202482668</v>
      </c>
      <c r="J58" s="1">
        <f>I58*'Input Messblatt'!$P$9</f>
        <v>1.5981071964017992</v>
      </c>
      <c r="K58" s="188">
        <f>SQRT(((2*'Input Messblatt'!$J$8*'Input Messblatt'!$J$5)/'Input Messblatt'!$J$6)*((1+'Input Messblatt'!$J$27)/('Input Messblatt'!$J$26-'Input Messblatt'!$J$27))*'Input Messung'!C58)*100</f>
        <v>0.36476841968569601</v>
      </c>
      <c r="L58" s="187">
        <f>K58*(('Input Messblatt'!$J$26-'Input Messblatt'!$J$27)/(1+'Input Messblatt'!$J$27))</f>
        <v>0.41450956782465442</v>
      </c>
      <c r="M58">
        <f>('Input Messblatt'!$J$5*'Input Messblatt'!$J$8*'Input Messblatt'!$J$7)/('Input Messblatt'!$J$6*'Input Messung'!K58)</f>
        <v>1.5064352349183041E-9</v>
      </c>
      <c r="N58" s="1">
        <f>J58/'Input Messblatt'!$J$9</f>
        <v>42.61619190404798</v>
      </c>
    </row>
    <row r="59" spans="1:14" x14ac:dyDescent="0.2">
      <c r="A59" s="8">
        <v>2.0509259259259258E-2</v>
      </c>
      <c r="B59" s="131">
        <f t="shared" si="0"/>
        <v>1.2847222222222218E-3</v>
      </c>
      <c r="C59" s="7">
        <f t="shared" si="1"/>
        <v>110</v>
      </c>
      <c r="D59" s="1">
        <f t="shared" si="2"/>
        <v>10.488088481701515</v>
      </c>
      <c r="E59" s="1">
        <v>115.1</v>
      </c>
      <c r="F59" s="1">
        <f>(E59/'Input Messblatt'!$B$51)*100</f>
        <v>14.30773438082689</v>
      </c>
      <c r="G59" s="1">
        <f>F59*'Input Messblatt'!$D$78</f>
        <v>14.438584725239251</v>
      </c>
      <c r="H59" s="1">
        <f>E59/'Input Messblatt'!$P$6</f>
        <v>114.56990046055564</v>
      </c>
      <c r="I59" s="1">
        <f>H59/'Input Messblatt'!$B$12</f>
        <v>1.4594891778414731</v>
      </c>
      <c r="J59" s="1">
        <f>I59*'Input Messblatt'!$P$9</f>
        <v>1.6177848575712144</v>
      </c>
      <c r="K59" s="188">
        <f>SQRT(((2*'Input Messblatt'!$J$8*'Input Messblatt'!$J$5)/'Input Messblatt'!$J$6)*((1+'Input Messblatt'!$J$27)/('Input Messblatt'!$J$26-'Input Messblatt'!$J$27))*'Input Messung'!C59)*100</f>
        <v>0.36813041167499327</v>
      </c>
      <c r="L59" s="187">
        <f>K59*(('Input Messblatt'!$J$26-'Input Messblatt'!$J$27)/(1+'Input Messblatt'!$J$27))</f>
        <v>0.41833001326703767</v>
      </c>
      <c r="M59">
        <f>('Input Messblatt'!$J$5*'Input Messblatt'!$J$8*'Input Messblatt'!$J$7)/('Input Messblatt'!$J$6*'Input Messung'!K59)</f>
        <v>1.4926775473392029E-9</v>
      </c>
      <c r="N59" s="1">
        <f>J59/'Input Messblatt'!$J$9</f>
        <v>43.140929535232388</v>
      </c>
    </row>
    <row r="60" spans="1:14" x14ac:dyDescent="0.2">
      <c r="A60" s="8">
        <v>2.0532407407407405E-2</v>
      </c>
      <c r="B60" s="131">
        <f t="shared" si="0"/>
        <v>1.307870370370369E-3</v>
      </c>
      <c r="C60" s="7">
        <f t="shared" si="1"/>
        <v>112</v>
      </c>
      <c r="D60" s="1">
        <f t="shared" si="2"/>
        <v>10.583005244258363</v>
      </c>
      <c r="E60" s="1">
        <v>116.3</v>
      </c>
      <c r="F60" s="1">
        <f>(E60/'Input Messblatt'!$B$51)*100</f>
        <v>14.456902767073565</v>
      </c>
      <c r="G60" s="1">
        <f>F60*'Input Messblatt'!$D$78</f>
        <v>14.589117320115768</v>
      </c>
      <c r="H60" s="1">
        <f>E60/'Input Messblatt'!$P$6</f>
        <v>115.76437379289854</v>
      </c>
      <c r="I60" s="1">
        <f>H60/'Input Messblatt'!$B$12</f>
        <v>1.4747053986356502</v>
      </c>
      <c r="J60" s="1">
        <f>I60*'Input Messblatt'!$P$9</f>
        <v>1.6346514242878563</v>
      </c>
      <c r="K60" s="188">
        <f>SQRT(((2*'Input Messblatt'!$J$8*'Input Messblatt'!$J$5)/'Input Messblatt'!$J$6)*((1+'Input Messblatt'!$J$27)/('Input Messblatt'!$J$26-'Input Messblatt'!$J$27))*'Input Messung'!C60)*100</f>
        <v>0.37146197651980484</v>
      </c>
      <c r="L60" s="187">
        <f>K60*(('Input Messblatt'!$J$26-'Input Messblatt'!$J$27)/(1+'Input Messblatt'!$J$27))</f>
        <v>0.42211588240886899</v>
      </c>
      <c r="M60">
        <f>('Input Messblatt'!$J$5*'Input Messblatt'!$J$8*'Input Messblatt'!$J$7)/('Input Messblatt'!$J$6*'Input Messung'!K60)</f>
        <v>1.4792900343346525E-9</v>
      </c>
      <c r="N60" s="1">
        <f>J60/'Input Messblatt'!$J$9</f>
        <v>43.590704647676169</v>
      </c>
    </row>
    <row r="61" spans="1:14" x14ac:dyDescent="0.2">
      <c r="A61" s="8">
        <v>2.0555555555555556E-2</v>
      </c>
      <c r="B61" s="131">
        <f t="shared" si="0"/>
        <v>1.3310185185185196E-3</v>
      </c>
      <c r="C61" s="7">
        <f t="shared" si="1"/>
        <v>114</v>
      </c>
      <c r="D61" s="1">
        <f t="shared" si="2"/>
        <v>10.677078252031311</v>
      </c>
      <c r="E61" s="1">
        <v>117.5</v>
      </c>
      <c r="F61" s="1">
        <f>(E61/'Input Messblatt'!$B$51)*100</f>
        <v>14.606071153320238</v>
      </c>
      <c r="G61" s="1">
        <f>F61*'Input Messblatt'!$D$78</f>
        <v>14.739649914992285</v>
      </c>
      <c r="H61" s="1">
        <f>E61/'Input Messblatt'!$P$6</f>
        <v>116.95884712524143</v>
      </c>
      <c r="I61" s="1">
        <f>H61/'Input Messblatt'!$B$12</f>
        <v>1.4899216194298273</v>
      </c>
      <c r="J61" s="1">
        <f>I61*'Input Messblatt'!$P$9</f>
        <v>1.6515179910044979</v>
      </c>
      <c r="K61" s="188">
        <f>SQRT(((2*'Input Messblatt'!$J$8*'Input Messblatt'!$J$5)/'Input Messblatt'!$J$6)*((1+'Input Messblatt'!$J$27)/('Input Messblatt'!$J$26-'Input Messblatt'!$J$27))*'Input Messung'!C61)*100</f>
        <v>0.37476392569189482</v>
      </c>
      <c r="L61" s="187">
        <f>K61*(('Input Messblatt'!$J$26-'Input Messblatt'!$J$27)/(1+'Input Messblatt'!$J$27))</f>
        <v>0.42586809737715309</v>
      </c>
      <c r="M61">
        <f>('Input Messblatt'!$J$5*'Input Messblatt'!$J$8*'Input Messblatt'!$J$7)/('Input Messblatt'!$J$6*'Input Messung'!K61)</f>
        <v>1.4662563878994082E-9</v>
      </c>
      <c r="N61" s="1">
        <f>J61/'Input Messblatt'!$J$9</f>
        <v>44.040479760119943</v>
      </c>
    </row>
    <row r="62" spans="1:14" x14ac:dyDescent="0.2">
      <c r="A62" s="8">
        <v>2.0578703703703703E-2</v>
      </c>
      <c r="B62" s="131">
        <f t="shared" si="0"/>
        <v>1.3541666666666667E-3</v>
      </c>
      <c r="C62" s="7">
        <f t="shared" si="1"/>
        <v>116</v>
      </c>
      <c r="D62" s="1">
        <f t="shared" si="2"/>
        <v>10.770329614269007</v>
      </c>
      <c r="E62" s="1">
        <v>118.4</v>
      </c>
      <c r="F62" s="1">
        <f>(E62/'Input Messblatt'!$B$51)*100</f>
        <v>14.717947443005247</v>
      </c>
      <c r="G62" s="1">
        <f>F62*'Input Messblatt'!$D$78</f>
        <v>14.852549361149675</v>
      </c>
      <c r="H62" s="1">
        <f>E62/'Input Messblatt'!$P$6</f>
        <v>117.8547021244986</v>
      </c>
      <c r="I62" s="1">
        <f>H62/'Input Messblatt'!$B$12</f>
        <v>1.50133378502546</v>
      </c>
      <c r="J62" s="1">
        <f>I62*'Input Messblatt'!$P$9</f>
        <v>1.6641679160419793</v>
      </c>
      <c r="K62" s="188">
        <f>SQRT(((2*'Input Messblatt'!$J$8*'Input Messblatt'!$J$5)/'Input Messblatt'!$J$6)*((1+'Input Messblatt'!$J$27)/('Input Messblatt'!$J$26-'Input Messblatt'!$J$27))*'Input Messung'!C62)*100</f>
        <v>0.37803703522274118</v>
      </c>
      <c r="L62" s="187">
        <f>K62*(('Input Messblatt'!$J$26-'Input Messblatt'!$J$27)/(1+'Input Messblatt'!$J$27))</f>
        <v>0.4295875400258421</v>
      </c>
      <c r="M62">
        <f>('Input Messblatt'!$J$5*'Input Messblatt'!$J$8*'Input Messblatt'!$J$7)/('Input Messblatt'!$J$6*'Input Messung'!K62)</f>
        <v>1.4535612884495087E-9</v>
      </c>
      <c r="N62" s="1">
        <f>J62/'Input Messblatt'!$J$9</f>
        <v>44.377811094452781</v>
      </c>
    </row>
    <row r="63" spans="1:14" x14ac:dyDescent="0.2">
      <c r="A63" s="8">
        <v>2.0601851851851854E-2</v>
      </c>
      <c r="B63" s="131">
        <f t="shared" si="0"/>
        <v>1.3773148148148173E-3</v>
      </c>
      <c r="C63" s="7">
        <f t="shared" si="1"/>
        <v>118</v>
      </c>
      <c r="D63" s="1">
        <f t="shared" si="2"/>
        <v>10.862780491200215</v>
      </c>
      <c r="E63" s="1">
        <v>119.7</v>
      </c>
      <c r="F63" s="1">
        <f>(E63/'Input Messblatt'!$B$51)*100</f>
        <v>14.879546528105811</v>
      </c>
      <c r="G63" s="1">
        <f>F63*'Input Messblatt'!$D$78</f>
        <v>15.015626338932567</v>
      </c>
      <c r="H63" s="1">
        <f>E63/'Input Messblatt'!$P$6</f>
        <v>119.14871490120341</v>
      </c>
      <c r="I63" s="1">
        <f>H63/'Input Messblatt'!$B$12</f>
        <v>1.5178180242191517</v>
      </c>
      <c r="J63" s="1">
        <f>I63*'Input Messblatt'!$P$9</f>
        <v>1.6824400299850077</v>
      </c>
      <c r="K63" s="188">
        <f>SQRT(((2*'Input Messblatt'!$J$8*'Input Messblatt'!$J$5)/'Input Messblatt'!$J$6)*((1+'Input Messblatt'!$J$27)/('Input Messblatt'!$J$26-'Input Messblatt'!$J$27))*'Input Messung'!C63)*100</f>
        <v>0.38128204783335923</v>
      </c>
      <c r="L63" s="187">
        <f>K63*(('Input Messblatt'!$J$26-'Input Messblatt'!$J$27)/(1+'Input Messblatt'!$J$27))</f>
        <v>0.43327505435608993</v>
      </c>
      <c r="M63">
        <f>('Input Messblatt'!$J$5*'Input Messblatt'!$J$8*'Input Messblatt'!$J$7)/('Input Messblatt'!$J$6*'Input Messung'!K63)</f>
        <v>1.4411903291081805E-9</v>
      </c>
      <c r="N63" s="1">
        <f>J63/'Input Messblatt'!$J$9</f>
        <v>44.865067466266872</v>
      </c>
    </row>
    <row r="64" spans="1:14" x14ac:dyDescent="0.2">
      <c r="A64" s="8">
        <v>2.0625000000000001E-2</v>
      </c>
      <c r="B64" s="131">
        <f t="shared" si="0"/>
        <v>1.4004629629629645E-3</v>
      </c>
      <c r="C64" s="7">
        <f t="shared" si="1"/>
        <v>120</v>
      </c>
      <c r="D64" s="1">
        <f t="shared" si="2"/>
        <v>10.954451150103322</v>
      </c>
      <c r="E64" s="1">
        <v>121.2</v>
      </c>
      <c r="F64" s="1">
        <f>(E64/'Input Messblatt'!$B$51)*100</f>
        <v>15.066007010914154</v>
      </c>
      <c r="G64" s="1">
        <f>F64*'Input Messblatt'!$D$78</f>
        <v>15.203792082528214</v>
      </c>
      <c r="H64" s="1">
        <f>E64/'Input Messblatt'!$P$6</f>
        <v>120.64180656663201</v>
      </c>
      <c r="I64" s="1">
        <f>H64/'Input Messblatt'!$B$12</f>
        <v>1.5368383002118728</v>
      </c>
      <c r="J64" s="1">
        <f>I64*'Input Messblatt'!$P$9</f>
        <v>1.7035232383808097</v>
      </c>
      <c r="K64" s="188">
        <f>SQRT(((2*'Input Messblatt'!$J$8*'Input Messblatt'!$J$5)/'Input Messblatt'!$J$6)*((1+'Input Messblatt'!$J$27)/('Input Messblatt'!$J$26-'Input Messblatt'!$J$27))*'Input Messung'!C64)*100</f>
        <v>0.38449967490233339</v>
      </c>
      <c r="L64" s="187">
        <f>K64*(('Input Messblatt'!$J$26-'Input Messblatt'!$J$27)/(1+'Input Messblatt'!$J$27))</f>
        <v>0.43693144875265144</v>
      </c>
      <c r="M64">
        <f>('Input Messblatt'!$J$5*'Input Messblatt'!$J$8*'Input Messblatt'!$J$7)/('Input Messblatt'!$J$6*'Input Messung'!K64)</f>
        <v>1.429129946961797E-9</v>
      </c>
      <c r="N64" s="1">
        <f>J64/'Input Messblatt'!$J$9</f>
        <v>45.42728635682159</v>
      </c>
    </row>
    <row r="65" spans="1:14" x14ac:dyDescent="0.2">
      <c r="A65" s="8">
        <v>2.0648148148148148E-2</v>
      </c>
      <c r="B65" s="131">
        <f t="shared" si="0"/>
        <v>1.4236111111111116E-3</v>
      </c>
      <c r="C65" s="7">
        <f t="shared" si="1"/>
        <v>122</v>
      </c>
      <c r="D65" s="1">
        <f t="shared" si="2"/>
        <v>11.045361017187261</v>
      </c>
      <c r="E65" s="1">
        <v>122.6</v>
      </c>
      <c r="F65" s="1">
        <f>(E65/'Input Messblatt'!$B$51)*100</f>
        <v>15.240036794868605</v>
      </c>
      <c r="G65" s="1">
        <f>F65*'Input Messblatt'!$D$78</f>
        <v>15.37941344321748</v>
      </c>
      <c r="H65" s="1">
        <f>E65/'Input Messblatt'!$P$6</f>
        <v>122.03535878769871</v>
      </c>
      <c r="I65" s="1">
        <f>H65/'Input Messblatt'!$B$12</f>
        <v>1.5545905578050792</v>
      </c>
      <c r="J65" s="1">
        <f>I65*'Input Messblatt'!$P$9</f>
        <v>1.7232008995502248</v>
      </c>
      <c r="K65" s="188">
        <f>SQRT(((2*'Input Messblatt'!$J$8*'Input Messblatt'!$J$5)/'Input Messblatt'!$J$6)*((1+'Input Messblatt'!$J$27)/('Input Messblatt'!$J$26-'Input Messblatt'!$J$27))*'Input Messung'!C65)*100</f>
        <v>0.38769059828682984</v>
      </c>
      <c r="L65" s="187">
        <f>K65*(('Input Messblatt'!$J$26-'Input Messblatt'!$J$27)/(1+'Input Messblatt'!$J$27))</f>
        <v>0.44055749805321559</v>
      </c>
      <c r="M65">
        <f>('Input Messblatt'!$J$5*'Input Messblatt'!$J$8*'Input Messblatt'!$J$7)/('Input Messblatt'!$J$6*'Input Messung'!K65)</f>
        <v>1.417367360540058E-9</v>
      </c>
      <c r="N65" s="1">
        <f>J65/'Input Messblatt'!$J$9</f>
        <v>45.952023988005998</v>
      </c>
    </row>
    <row r="66" spans="1:14" x14ac:dyDescent="0.2">
      <c r="A66" s="8">
        <v>2.0671296296296295E-2</v>
      </c>
      <c r="B66" s="131">
        <f t="shared" si="0"/>
        <v>1.4467592592592587E-3</v>
      </c>
      <c r="C66" s="7">
        <f t="shared" si="1"/>
        <v>124</v>
      </c>
      <c r="D66" s="1">
        <f t="shared" si="2"/>
        <v>11.135528725660043</v>
      </c>
      <c r="E66" s="1">
        <v>123.3</v>
      </c>
      <c r="F66" s="1">
        <f>(E66/'Input Messblatt'!$B$51)*100</f>
        <v>15.327051686845833</v>
      </c>
      <c r="G66" s="1">
        <f>F66*'Input Messblatt'!$D$78</f>
        <v>15.467224123562115</v>
      </c>
      <c r="H66" s="1">
        <f>E66/'Input Messblatt'!$P$6</f>
        <v>122.73213489823206</v>
      </c>
      <c r="I66" s="1">
        <f>H66/'Input Messblatt'!$B$12</f>
        <v>1.5634666866016824</v>
      </c>
      <c r="J66" s="1">
        <f>I66*'Input Messblatt'!$P$9</f>
        <v>1.7330397301349325</v>
      </c>
      <c r="K66" s="188">
        <f>SQRT(((2*'Input Messblatt'!$J$8*'Input Messblatt'!$J$5)/'Input Messblatt'!$J$6)*((1+'Input Messblatt'!$J$27)/('Input Messblatt'!$J$26-'Input Messblatt'!$J$27))*'Input Messung'!C66)*100</f>
        <v>0.39085547200979553</v>
      </c>
      <c r="L66" s="187">
        <f>K66*(('Input Messblatt'!$J$26-'Input Messblatt'!$J$27)/(1+'Input Messblatt'!$J$27))</f>
        <v>0.4441539454656766</v>
      </c>
      <c r="M66">
        <f>('Input Messblatt'!$J$5*'Input Messblatt'!$J$8*'Input Messblatt'!$J$7)/('Input Messblatt'!$J$6*'Input Messung'!K66)</f>
        <v>1.4058905128651456E-9</v>
      </c>
      <c r="N66" s="1">
        <f>J66/'Input Messblatt'!$J$9</f>
        <v>46.214392803598201</v>
      </c>
    </row>
    <row r="67" spans="1:14" x14ac:dyDescent="0.2">
      <c r="A67" s="8">
        <v>2.0694444444444446E-2</v>
      </c>
      <c r="B67" s="131">
        <f t="shared" si="0"/>
        <v>1.4699074074074094E-3</v>
      </c>
      <c r="C67" s="7">
        <f t="shared" si="1"/>
        <v>126</v>
      </c>
      <c r="D67" s="1">
        <f t="shared" si="2"/>
        <v>11.224972160321824</v>
      </c>
      <c r="E67" s="1">
        <v>124.8</v>
      </c>
      <c r="F67" s="1">
        <f>(E67/'Input Messblatt'!$B$51)*100</f>
        <v>15.513512169654176</v>
      </c>
      <c r="G67" s="1">
        <f>F67*'Input Messblatt'!$D$78</f>
        <v>15.65538986715776</v>
      </c>
      <c r="H67" s="1">
        <f>E67/'Input Messblatt'!$P$6</f>
        <v>124.22522656366068</v>
      </c>
      <c r="I67" s="1">
        <f>H67/'Input Messblatt'!$B$12</f>
        <v>1.5824869625944036</v>
      </c>
      <c r="J67" s="1">
        <f>I67*'Input Messblatt'!$P$9</f>
        <v>1.7541229385307346</v>
      </c>
      <c r="K67" s="188">
        <f>SQRT(((2*'Input Messblatt'!$J$8*'Input Messblatt'!$J$5)/'Input Messblatt'!$J$6)*((1+'Input Messblatt'!$J$27)/('Input Messblatt'!$J$26-'Input Messblatt'!$J$27))*'Input Messung'!C67)*100</f>
        <v>0.39399492382516815</v>
      </c>
      <c r="L67" s="187">
        <f>K67*(('Input Messblatt'!$J$26-'Input Messblatt'!$J$27)/(1+'Input Messblatt'!$J$27))</f>
        <v>0.44772150434678187</v>
      </c>
      <c r="M67">
        <f>('Input Messblatt'!$J$5*'Input Messblatt'!$J$8*'Input Messblatt'!$J$7)/('Input Messblatt'!$J$6*'Input Messung'!K67)</f>
        <v>1.3946880194929512E-9</v>
      </c>
      <c r="N67" s="1">
        <f>J67/'Input Messblatt'!$J$9</f>
        <v>46.776611694152926</v>
      </c>
    </row>
    <row r="68" spans="1:14" x14ac:dyDescent="0.2">
      <c r="A68" s="8">
        <v>2.071759259259259E-2</v>
      </c>
      <c r="B68" s="131">
        <f t="shared" si="0"/>
        <v>1.493055555555553E-3</v>
      </c>
      <c r="C68" s="7">
        <f t="shared" si="1"/>
        <v>128</v>
      </c>
      <c r="D68" s="1">
        <f t="shared" si="2"/>
        <v>11.313708498984761</v>
      </c>
      <c r="E68" s="1">
        <v>125.7</v>
      </c>
      <c r="F68" s="1">
        <f>(E68/'Input Messblatt'!$B$51)*100</f>
        <v>15.625388459339185</v>
      </c>
      <c r="G68" s="1">
        <f>F68*'Input Messblatt'!$D$78</f>
        <v>15.768289313315151</v>
      </c>
      <c r="H68" s="1">
        <f>E68/'Input Messblatt'!$P$6</f>
        <v>125.12108156291785</v>
      </c>
      <c r="I68" s="1">
        <f>H68/'Input Messblatt'!$B$12</f>
        <v>1.5938991281900363</v>
      </c>
      <c r="J68" s="1">
        <f>I68*'Input Messblatt'!$P$9</f>
        <v>1.7667728635682158</v>
      </c>
      <c r="K68" s="188">
        <f>SQRT(((2*'Input Messblatt'!$J$8*'Input Messblatt'!$J$5)/'Input Messblatt'!$J$6)*((1+'Input Messblatt'!$J$27)/('Input Messblatt'!$J$26-'Input Messblatt'!$J$27))*'Input Messung'!C68)*100</f>
        <v>0.3971095566717075</v>
      </c>
      <c r="L68" s="187">
        <f>K68*(('Input Messblatt'!$J$26-'Input Messblatt'!$J$27)/(1+'Input Messblatt'!$J$27))</f>
        <v>0.45126085985421294</v>
      </c>
      <c r="M68">
        <f>('Input Messblatt'!$J$5*'Input Messblatt'!$J$8*'Input Messblatt'!$J$7)/('Input Messblatt'!$J$6*'Input Messung'!K68)</f>
        <v>1.3837491210373324E-9</v>
      </c>
      <c r="N68" s="1">
        <f>J68/'Input Messblatt'!$J$9</f>
        <v>47.113943028485757</v>
      </c>
    </row>
    <row r="69" spans="1:14" x14ac:dyDescent="0.2">
      <c r="A69" s="8">
        <v>2.074074074074074E-2</v>
      </c>
      <c r="B69" s="131">
        <f t="shared" si="0"/>
        <v>1.5162037037037036E-3</v>
      </c>
      <c r="C69" s="7">
        <f t="shared" si="1"/>
        <v>130</v>
      </c>
      <c r="D69" s="1">
        <f t="shared" si="2"/>
        <v>11.401754250991379</v>
      </c>
      <c r="E69" s="1">
        <v>127.1</v>
      </c>
      <c r="F69" s="1">
        <f>(E69/'Input Messblatt'!$B$51)*100</f>
        <v>15.799418243293637</v>
      </c>
      <c r="G69" s="1">
        <f>F69*'Input Messblatt'!$D$78</f>
        <v>15.943910674004419</v>
      </c>
      <c r="H69" s="1">
        <f>E69/'Input Messblatt'!$P$6</f>
        <v>126.51463378398455</v>
      </c>
      <c r="I69" s="1">
        <f>H69/'Input Messblatt'!$B$12</f>
        <v>1.6116513857832426</v>
      </c>
      <c r="J69" s="1">
        <f>I69*'Input Messblatt'!$P$9</f>
        <v>1.786450524737631</v>
      </c>
      <c r="K69" s="188">
        <f>SQRT(((2*'Input Messblatt'!$J$8*'Input Messblatt'!$J$5)/'Input Messblatt'!$J$6)*((1+'Input Messblatt'!$J$27)/('Input Messblatt'!$J$26-'Input Messblatt'!$J$27))*'Input Messung'!C69)*100</f>
        <v>0.40019995002498449</v>
      </c>
      <c r="L69" s="187">
        <f>K69*(('Input Messblatt'!$J$26-'Input Messblatt'!$J$27)/(1+'Input Messblatt'!$J$27))</f>
        <v>0.45477267048293679</v>
      </c>
      <c r="M69">
        <f>('Input Messblatt'!$J$5*'Input Messblatt'!$J$8*'Input Messblatt'!$J$7)/('Input Messblatt'!$J$6*'Input Messung'!K69)</f>
        <v>1.3730636397273281E-9</v>
      </c>
      <c r="N69" s="1">
        <f>J69/'Input Messblatt'!$J$9</f>
        <v>47.638680659670165</v>
      </c>
    </row>
    <row r="70" spans="1:14" x14ac:dyDescent="0.2">
      <c r="A70" s="8">
        <v>2.0763888888888887E-2</v>
      </c>
      <c r="B70" s="131">
        <f t="shared" ref="B70:B133" si="3">A70-A69+B69</f>
        <v>1.5393518518518508E-3</v>
      </c>
      <c r="C70" s="7">
        <f t="shared" ref="C70:C133" si="4">C69+2</f>
        <v>132</v>
      </c>
      <c r="D70" s="1">
        <f t="shared" si="2"/>
        <v>11.489125293076057</v>
      </c>
      <c r="E70" s="1">
        <v>128.30000000000001</v>
      </c>
      <c r="F70" s="1">
        <f>(E70/'Input Messblatt'!$B$51)*100</f>
        <v>15.948586629540312</v>
      </c>
      <c r="G70" s="1">
        <f>F70*'Input Messblatt'!$D$78</f>
        <v>16.094443268880937</v>
      </c>
      <c r="H70" s="1">
        <f>E70/'Input Messblatt'!$P$6</f>
        <v>127.70910711632746</v>
      </c>
      <c r="I70" s="1">
        <f>H70/'Input Messblatt'!$B$12</f>
        <v>1.6268676065774199</v>
      </c>
      <c r="J70" s="1">
        <f>I70*'Input Messblatt'!$P$9</f>
        <v>1.8033170914542731</v>
      </c>
      <c r="K70" s="188">
        <f>SQRT(((2*'Input Messblatt'!$J$8*'Input Messblatt'!$J$5)/'Input Messblatt'!$J$6)*((1+'Input Messblatt'!$J$27)/('Input Messblatt'!$J$26-'Input Messblatt'!$J$27))*'Input Messung'!C70)*100</f>
        <v>0.40326666115611404</v>
      </c>
      <c r="L70" s="187">
        <f>K70*(('Input Messblatt'!$J$26-'Input Messblatt'!$J$27)/(1+'Input Messblatt'!$J$27))</f>
        <v>0.45825756949558399</v>
      </c>
      <c r="M70">
        <f>('Input Messblatt'!$J$5*'Input Messblatt'!$J$8*'Input Messblatt'!$J$7)/('Input Messblatt'!$J$6*'Input Messung'!K70)</f>
        <v>1.3626219395986112E-9</v>
      </c>
      <c r="N70" s="1">
        <f>J70/'Input Messblatt'!$J$9</f>
        <v>48.088455772113953</v>
      </c>
    </row>
    <row r="71" spans="1:14" x14ac:dyDescent="0.2">
      <c r="A71" s="8">
        <v>2.0787037037037038E-2</v>
      </c>
      <c r="B71" s="131">
        <f t="shared" si="3"/>
        <v>1.5625000000000014E-3</v>
      </c>
      <c r="C71" s="7">
        <f t="shared" si="4"/>
        <v>134</v>
      </c>
      <c r="D71" s="1">
        <f t="shared" si="2"/>
        <v>11.575836902790225</v>
      </c>
      <c r="E71" s="1">
        <v>129.4</v>
      </c>
      <c r="F71" s="1">
        <f>(E71/'Input Messblatt'!$B$51)*100</f>
        <v>16.085324316933097</v>
      </c>
      <c r="G71" s="1">
        <f>F71*'Input Messblatt'!$D$78</f>
        <v>16.232431480851076</v>
      </c>
      <c r="H71" s="1">
        <f>E71/'Input Messblatt'!$P$6</f>
        <v>128.80404100430843</v>
      </c>
      <c r="I71" s="1">
        <f>H71/'Input Messblatt'!$B$12</f>
        <v>1.6408158089720819</v>
      </c>
      <c r="J71" s="1">
        <f>I71*'Input Messblatt'!$P$9</f>
        <v>1.8187781109445278</v>
      </c>
      <c r="K71" s="188">
        <f>SQRT(((2*'Input Messblatt'!$J$8*'Input Messblatt'!$J$5)/'Input Messblatt'!$J$6)*((1+'Input Messblatt'!$J$27)/('Input Messblatt'!$J$26-'Input Messblatt'!$J$27))*'Input Messung'!C71)*100</f>
        <v>0.4063102263049751</v>
      </c>
      <c r="L71" s="187">
        <f>K71*(('Input Messblatt'!$J$26-'Input Messblatt'!$J$27)/(1+'Input Messblatt'!$J$27))</f>
        <v>0.46171616625565337</v>
      </c>
      <c r="M71">
        <f>('Input Messblatt'!$J$5*'Input Messblatt'!$J$8*'Input Messblatt'!$J$7)/('Input Messblatt'!$J$6*'Input Messung'!K71)</f>
        <v>1.3524148899652532E-9</v>
      </c>
      <c r="N71" s="1">
        <f>J71/'Input Messblatt'!$J$9</f>
        <v>48.50074962518741</v>
      </c>
    </row>
    <row r="72" spans="1:14" x14ac:dyDescent="0.2">
      <c r="A72" s="8">
        <v>2.0810185185185185E-2</v>
      </c>
      <c r="B72" s="131">
        <f t="shared" si="3"/>
        <v>1.5856481481481485E-3</v>
      </c>
      <c r="C72" s="7">
        <f t="shared" si="4"/>
        <v>136</v>
      </c>
      <c r="D72" s="1">
        <f t="shared" ref="D72:D135" si="5">SQRT(C72)</f>
        <v>11.661903789690601</v>
      </c>
      <c r="E72" s="1">
        <v>130.6</v>
      </c>
      <c r="F72" s="1">
        <f>(E72/'Input Messblatt'!$B$51)*100</f>
        <v>16.234492703179772</v>
      </c>
      <c r="G72" s="1">
        <f>F72*'Input Messblatt'!$D$78</f>
        <v>16.382964075727596</v>
      </c>
      <c r="H72" s="1">
        <f>E72/'Input Messblatt'!$P$6</f>
        <v>129.99851433665131</v>
      </c>
      <c r="I72" s="1">
        <f>H72/'Input Messblatt'!$B$12</f>
        <v>1.6560320297662587</v>
      </c>
      <c r="J72" s="1">
        <f>I72*'Input Messblatt'!$P$9</f>
        <v>1.8356446776611692</v>
      </c>
      <c r="K72" s="188">
        <f>SQRT(((2*'Input Messblatt'!$J$8*'Input Messblatt'!$J$5)/'Input Messblatt'!$J$6)*((1+'Input Messblatt'!$J$27)/('Input Messblatt'!$J$26-'Input Messblatt'!$J$27))*'Input Messung'!C72)*100</f>
        <v>0.40933116177491308</v>
      </c>
      <c r="L72" s="187">
        <f>K72*(('Input Messblatt'!$J$26-'Input Messblatt'!$J$27)/(1+'Input Messblatt'!$J$27))</f>
        <v>0.46514904747149199</v>
      </c>
      <c r="M72">
        <f>('Input Messblatt'!$J$5*'Input Messblatt'!$J$8*'Input Messblatt'!$J$7)/('Input Messblatt'!$J$6*'Input Messung'!K72)</f>
        <v>1.3424338318570631E-9</v>
      </c>
      <c r="N72" s="1">
        <f>J72/'Input Messblatt'!$J$9</f>
        <v>48.950524737631184</v>
      </c>
    </row>
    <row r="73" spans="1:14" x14ac:dyDescent="0.2">
      <c r="A73" s="8">
        <v>2.0833333333333332E-2</v>
      </c>
      <c r="B73" s="131">
        <f t="shared" si="3"/>
        <v>1.6087962962962957E-3</v>
      </c>
      <c r="C73" s="7">
        <f t="shared" si="4"/>
        <v>138</v>
      </c>
      <c r="D73" s="1">
        <f t="shared" si="5"/>
        <v>11.74734012447073</v>
      </c>
      <c r="E73" s="1">
        <v>131.6</v>
      </c>
      <c r="F73" s="1">
        <f>(E73/'Input Messblatt'!$B$51)*100</f>
        <v>16.358799691718666</v>
      </c>
      <c r="G73" s="1">
        <f>F73*'Input Messblatt'!$D$78</f>
        <v>16.508407904791358</v>
      </c>
      <c r="H73" s="1">
        <f>E73/'Input Messblatt'!$P$6</f>
        <v>130.9939087802704</v>
      </c>
      <c r="I73" s="1">
        <f>H73/'Input Messblatt'!$B$12</f>
        <v>1.6687122137614063</v>
      </c>
      <c r="J73" s="1">
        <f>I73*'Input Messblatt'!$P$9</f>
        <v>1.8497001499250374</v>
      </c>
      <c r="K73" s="188">
        <f>SQRT(((2*'Input Messblatt'!$J$8*'Input Messblatt'!$J$5)/'Input Messblatt'!$J$6)*((1+'Input Messblatt'!$J$27)/('Input Messblatt'!$J$26-'Input Messblatt'!$J$27))*'Input Messung'!C73)*100</f>
        <v>0.41232996495525287</v>
      </c>
      <c r="L73" s="187">
        <f>K73*(('Input Messblatt'!$J$26-'Input Messblatt'!$J$27)/(1+'Input Messblatt'!$J$27))</f>
        <v>0.46855677835824178</v>
      </c>
      <c r="M73">
        <f>('Input Messblatt'!$J$5*'Input Messblatt'!$J$8*'Input Messblatt'!$J$7)/('Input Messblatt'!$J$6*'Input Messung'!K73)</f>
        <v>1.3326705471421006E-9</v>
      </c>
      <c r="N73" s="1">
        <f>J73/'Input Messblatt'!$J$9</f>
        <v>49.325337331334332</v>
      </c>
    </row>
    <row r="74" spans="1:14" x14ac:dyDescent="0.2">
      <c r="A74" s="8">
        <v>2.0856481481481479E-2</v>
      </c>
      <c r="B74" s="131">
        <f t="shared" si="3"/>
        <v>1.6319444444444428E-3</v>
      </c>
      <c r="C74" s="7">
        <f t="shared" si="4"/>
        <v>140</v>
      </c>
      <c r="D74" s="1">
        <f t="shared" si="5"/>
        <v>11.832159566199232</v>
      </c>
      <c r="E74" s="1">
        <v>132.6</v>
      </c>
      <c r="F74" s="1">
        <f>(E74/'Input Messblatt'!$B$51)*100</f>
        <v>16.48310668025756</v>
      </c>
      <c r="G74" s="1">
        <f>F74*'Input Messblatt'!$D$78</f>
        <v>16.633851733855121</v>
      </c>
      <c r="H74" s="1">
        <f>E74/'Input Messblatt'!$P$6</f>
        <v>131.98930322388946</v>
      </c>
      <c r="I74" s="1">
        <f>H74/'Input Messblatt'!$B$12</f>
        <v>1.6813923977565537</v>
      </c>
      <c r="J74" s="1">
        <f>I74*'Input Messblatt'!$P$9</f>
        <v>1.8637556221889053</v>
      </c>
      <c r="K74" s="188">
        <f>SQRT(((2*'Input Messblatt'!$J$8*'Input Messblatt'!$J$5)/'Input Messblatt'!$J$6)*((1+'Input Messblatt'!$J$27)/('Input Messblatt'!$J$26-'Input Messblatt'!$J$27))*'Input Messung'!C74)*100</f>
        <v>0.4153071152773572</v>
      </c>
      <c r="L74" s="187">
        <f>K74*(('Input Messblatt'!$J$26-'Input Messblatt'!$J$27)/(1+'Input Messblatt'!$J$27))</f>
        <v>0.47193990372426942</v>
      </c>
      <c r="M74">
        <f>('Input Messblatt'!$J$5*'Input Messblatt'!$J$8*'Input Messblatt'!$J$7)/('Input Messblatt'!$J$6*'Input Messung'!K74)</f>
        <v>1.3231172300841122E-9</v>
      </c>
      <c r="N74" s="1">
        <f>J74/'Input Messblatt'!$J$9</f>
        <v>49.700149925037479</v>
      </c>
    </row>
    <row r="75" spans="1:14" x14ac:dyDescent="0.2">
      <c r="A75" s="8">
        <v>2.0879629629629626E-2</v>
      </c>
      <c r="B75" s="131">
        <f t="shared" si="3"/>
        <v>1.65509259259259E-3</v>
      </c>
      <c r="C75" s="7">
        <f t="shared" si="4"/>
        <v>142</v>
      </c>
      <c r="D75" s="1">
        <f t="shared" si="5"/>
        <v>11.916375287812984</v>
      </c>
      <c r="E75" s="1">
        <v>134.19999999999999</v>
      </c>
      <c r="F75" s="1">
        <f>(E75/'Input Messblatt'!$B$51)*100</f>
        <v>16.681997861919797</v>
      </c>
      <c r="G75" s="1">
        <f>F75*'Input Messblatt'!$D$78</f>
        <v>16.834561860357145</v>
      </c>
      <c r="H75" s="1">
        <f>E75/'Input Messblatt'!$P$6</f>
        <v>133.58193433367998</v>
      </c>
      <c r="I75" s="1">
        <f>H75/'Input Messblatt'!$B$12</f>
        <v>1.7016806921487895</v>
      </c>
      <c r="J75" s="1">
        <f>I75*'Input Messblatt'!$P$9</f>
        <v>1.8862443778110942</v>
      </c>
      <c r="K75" s="188">
        <f>SQRT(((2*'Input Messblatt'!$J$8*'Input Messblatt'!$J$5)/'Input Messblatt'!$J$6)*((1+'Input Messblatt'!$J$27)/('Input Messblatt'!$J$26-'Input Messblatt'!$J$27))*'Input Messung'!C75)*100</f>
        <v>0.418263075109434</v>
      </c>
      <c r="L75" s="187">
        <f>K75*(('Input Messblatt'!$J$26-'Input Messblatt'!$J$27)/(1+'Input Messblatt'!$J$27))</f>
        <v>0.47529894898799302</v>
      </c>
      <c r="M75">
        <f>('Input Messblatt'!$J$5*'Input Messblatt'!$J$8*'Input Messblatt'!$J$7)/('Input Messblatt'!$J$6*'Input Messung'!K75)</f>
        <v>1.313766461111178E-9</v>
      </c>
      <c r="N75" s="1">
        <f>J75/'Input Messblatt'!$J$9</f>
        <v>50.299850074962514</v>
      </c>
    </row>
    <row r="76" spans="1:14" x14ac:dyDescent="0.2">
      <c r="A76" s="8">
        <v>2.0902777777777781E-2</v>
      </c>
      <c r="B76" s="131">
        <f t="shared" si="3"/>
        <v>1.678240740740744E-3</v>
      </c>
      <c r="C76" s="7">
        <f t="shared" si="4"/>
        <v>144</v>
      </c>
      <c r="D76" s="1">
        <f t="shared" si="5"/>
        <v>12</v>
      </c>
      <c r="E76" s="1">
        <v>135.1</v>
      </c>
      <c r="F76" s="1">
        <f>(E76/'Input Messblatt'!$B$51)*100</f>
        <v>16.7938741516048</v>
      </c>
      <c r="G76" s="1">
        <f>F76*'Input Messblatt'!$D$78</f>
        <v>16.94746130651453</v>
      </c>
      <c r="H76" s="1">
        <f>E76/'Input Messblatt'!$P$6</f>
        <v>134.47778933293716</v>
      </c>
      <c r="I76" s="1">
        <f>H76/'Input Messblatt'!$B$12</f>
        <v>1.7130928577444224</v>
      </c>
      <c r="J76" s="1">
        <f>I76*'Input Messblatt'!$P$9</f>
        <v>1.8988943028485756</v>
      </c>
      <c r="K76" s="188">
        <f>SQRT(((2*'Input Messblatt'!$J$8*'Input Messblatt'!$J$5)/'Input Messblatt'!$J$6)*((1+'Input Messblatt'!$J$27)/('Input Messblatt'!$J$26-'Input Messblatt'!$J$27))*'Input Messung'!C76)*100</f>
        <v>0.42119829059482189</v>
      </c>
      <c r="L76" s="187">
        <f>K76*(('Input Messblatt'!$J$26-'Input Messblatt'!$J$27)/(1+'Input Messblatt'!$J$27))</f>
        <v>0.47863442113047927</v>
      </c>
      <c r="M76">
        <f>('Input Messblatt'!$J$5*'Input Messblatt'!$J$8*'Input Messblatt'!$J$7)/('Input Messblatt'!$J$6*'Input Messung'!K76)</f>
        <v>1.3046111825952302E-9</v>
      </c>
      <c r="N76" s="1">
        <f>J76/'Input Messblatt'!$J$9</f>
        <v>50.637181409295351</v>
      </c>
    </row>
    <row r="77" spans="1:14" x14ac:dyDescent="0.2">
      <c r="A77" s="8">
        <v>2.0925925925925928E-2</v>
      </c>
      <c r="B77" s="131">
        <f t="shared" si="3"/>
        <v>1.7013888888888912E-3</v>
      </c>
      <c r="C77" s="7">
        <f t="shared" si="4"/>
        <v>146</v>
      </c>
      <c r="D77" s="1">
        <f t="shared" si="5"/>
        <v>12.083045973594572</v>
      </c>
      <c r="E77" s="1">
        <v>136</v>
      </c>
      <c r="F77" s="1">
        <f>(E77/'Input Messblatt'!$B$51)*100</f>
        <v>16.905750441289808</v>
      </c>
      <c r="G77" s="1">
        <f>F77*'Input Messblatt'!$D$78</f>
        <v>17.060360752671919</v>
      </c>
      <c r="H77" s="1">
        <f>E77/'Input Messblatt'!$P$6</f>
        <v>135.37364433219435</v>
      </c>
      <c r="I77" s="1">
        <f>H77/'Input Messblatt'!$B$12</f>
        <v>1.7245050233400554</v>
      </c>
      <c r="J77" s="1">
        <f>I77*'Input Messblatt'!$P$9</f>
        <v>1.9115442278860573</v>
      </c>
      <c r="K77" s="188">
        <f>SQRT(((2*'Input Messblatt'!$J$8*'Input Messblatt'!$J$5)/'Input Messblatt'!$J$6)*((1+'Input Messblatt'!$J$27)/('Input Messblatt'!$J$26-'Input Messblatt'!$J$27))*'Input Messung'!C77)*100</f>
        <v>0.42411319243805662</v>
      </c>
      <c r="L77" s="187">
        <f>K77*(('Input Messblatt'!$J$26-'Input Messblatt'!$J$27)/(1+'Input Messblatt'!$J$27))</f>
        <v>0.48194680958870056</v>
      </c>
      <c r="M77">
        <f>('Input Messblatt'!$J$5*'Input Messblatt'!$J$8*'Input Messblatt'!$J$7)/('Input Messblatt'!$J$6*'Input Messung'!K77)</f>
        <v>1.2956446764627737E-9</v>
      </c>
      <c r="N77" s="1">
        <f>J77/'Input Messblatt'!$J$9</f>
        <v>50.974512743628196</v>
      </c>
    </row>
    <row r="78" spans="1:14" x14ac:dyDescent="0.2">
      <c r="A78" s="8">
        <v>2.0949074074074075E-2</v>
      </c>
      <c r="B78" s="131">
        <f t="shared" si="3"/>
        <v>1.7245370370370383E-3</v>
      </c>
      <c r="C78" s="7">
        <f t="shared" si="4"/>
        <v>148</v>
      </c>
      <c r="D78" s="1">
        <f t="shared" si="5"/>
        <v>12.165525060596439</v>
      </c>
      <c r="E78" s="1">
        <v>137.1</v>
      </c>
      <c r="F78" s="1">
        <f>(E78/'Input Messblatt'!$B$51)*100</f>
        <v>17.042488128682592</v>
      </c>
      <c r="G78" s="1">
        <f>F78*'Input Messblatt'!$D$78</f>
        <v>17.198348964642062</v>
      </c>
      <c r="H78" s="1">
        <f>E78/'Input Messblatt'!$P$6</f>
        <v>136.46857822017532</v>
      </c>
      <c r="I78" s="1">
        <f>H78/'Input Messblatt'!$B$12</f>
        <v>1.7384532257347174</v>
      </c>
      <c r="J78" s="1">
        <f>I78*'Input Messblatt'!$P$9</f>
        <v>1.9270052473763117</v>
      </c>
      <c r="K78" s="188">
        <f>SQRT(((2*'Input Messblatt'!$J$8*'Input Messblatt'!$J$5)/'Input Messblatt'!$J$6)*((1+'Input Messblatt'!$J$27)/('Input Messblatt'!$J$26-'Input Messblatt'!$J$27))*'Input Messung'!C78)*100</f>
        <v>0.42700819664264072</v>
      </c>
      <c r="L78" s="187">
        <f>K78*(('Input Messblatt'!$J$26-'Input Messblatt'!$J$27)/(1+'Input Messblatt'!$J$27))</f>
        <v>0.48523658709390977</v>
      </c>
      <c r="M78">
        <f>('Input Messblatt'!$J$5*'Input Messblatt'!$J$8*'Input Messblatt'!$J$7)/('Input Messblatt'!$J$6*'Input Messung'!K78)</f>
        <v>1.286860543475402E-9</v>
      </c>
      <c r="N78" s="1">
        <f>J78/'Input Messblatt'!$J$9</f>
        <v>51.386806596701646</v>
      </c>
    </row>
    <row r="79" spans="1:14" x14ac:dyDescent="0.2">
      <c r="A79" s="8">
        <v>2.0972222222222222E-2</v>
      </c>
      <c r="B79" s="131">
        <f t="shared" si="3"/>
        <v>1.7476851851851855E-3</v>
      </c>
      <c r="C79" s="7">
        <f t="shared" si="4"/>
        <v>150</v>
      </c>
      <c r="D79" s="1">
        <f t="shared" si="5"/>
        <v>12.24744871391589</v>
      </c>
      <c r="E79" s="1">
        <v>138.19999999999999</v>
      </c>
      <c r="F79" s="1">
        <f>(E79/'Input Messblatt'!$B$51)*100</f>
        <v>17.179225816075377</v>
      </c>
      <c r="G79" s="1">
        <f>F79*'Input Messblatt'!$D$78</f>
        <v>17.336337176612201</v>
      </c>
      <c r="H79" s="1">
        <f>E79/'Input Messblatt'!$P$6</f>
        <v>137.56351210815629</v>
      </c>
      <c r="I79" s="1">
        <f>H79/'Input Messblatt'!$B$12</f>
        <v>1.7524014281293794</v>
      </c>
      <c r="J79" s="1">
        <f>I79*'Input Messblatt'!$P$9</f>
        <v>1.9424662668665664</v>
      </c>
      <c r="K79" s="188">
        <f>SQRT(((2*'Input Messblatt'!$J$8*'Input Messblatt'!$J$5)/'Input Messblatt'!$J$6)*((1+'Input Messblatt'!$J$27)/('Input Messblatt'!$J$26-'Input Messblatt'!$J$27))*'Input Messung'!C79)*100</f>
        <v>0.42988370520409364</v>
      </c>
      <c r="L79" s="187">
        <f>K79*(('Input Messblatt'!$J$26-'Input Messblatt'!$J$27)/(1+'Input Messblatt'!$J$27))</f>
        <v>0.48850421045919717</v>
      </c>
      <c r="M79">
        <f>('Input Messblatt'!$J$5*'Input Messblatt'!$J$8*'Input Messblatt'!$J$7)/('Input Messblatt'!$J$6*'Input Messung'!K79)</f>
        <v>1.2782526840348989E-9</v>
      </c>
      <c r="N79" s="1">
        <f>J79/'Input Messblatt'!$J$9</f>
        <v>51.799100449775104</v>
      </c>
    </row>
    <row r="80" spans="1:14" x14ac:dyDescent="0.2">
      <c r="A80" s="8">
        <v>2.0995370370370373E-2</v>
      </c>
      <c r="B80" s="131">
        <f t="shared" si="3"/>
        <v>1.7708333333333361E-3</v>
      </c>
      <c r="C80" s="7">
        <f t="shared" si="4"/>
        <v>152</v>
      </c>
      <c r="D80" s="1">
        <f t="shared" si="5"/>
        <v>12.328828005937952</v>
      </c>
      <c r="E80" s="1">
        <v>139.19999999999999</v>
      </c>
      <c r="F80" s="1">
        <f>(E80/'Input Messblatt'!$B$51)*100</f>
        <v>17.303532804614274</v>
      </c>
      <c r="G80" s="1">
        <f>F80*'Input Messblatt'!$D$78</f>
        <v>17.461781005675967</v>
      </c>
      <c r="H80" s="1">
        <f>E80/'Input Messblatt'!$P$6</f>
        <v>138.55890655177538</v>
      </c>
      <c r="I80" s="1">
        <f>H80/'Input Messblatt'!$B$12</f>
        <v>1.7650816121245272</v>
      </c>
      <c r="J80" s="1">
        <f>I80*'Input Messblatt'!$P$9</f>
        <v>1.9565217391304348</v>
      </c>
      <c r="K80" s="188">
        <f>SQRT(((2*'Input Messblatt'!$J$8*'Input Messblatt'!$J$5)/'Input Messblatt'!$J$6)*((1+'Input Messblatt'!$J$27)/('Input Messblatt'!$J$26-'Input Messblatt'!$J$27))*'Input Messung'!C80)*100</f>
        <v>0.43274010676155278</v>
      </c>
      <c r="L80" s="187">
        <f>K80*(('Input Messblatt'!$J$26-'Input Messblatt'!$J$27)/(1+'Input Messblatt'!$J$27))</f>
        <v>0.49175012131994617</v>
      </c>
      <c r="M80">
        <f>('Input Messblatt'!$J$5*'Input Messblatt'!$J$8*'Input Messblatt'!$J$7)/('Input Messblatt'!$J$6*'Input Messung'!K80)</f>
        <v>1.2698152803820976E-9</v>
      </c>
      <c r="N80" s="1">
        <f>J80/'Input Messblatt'!$J$9</f>
        <v>52.173913043478265</v>
      </c>
    </row>
    <row r="81" spans="1:14" x14ac:dyDescent="0.2">
      <c r="A81" s="8">
        <v>2.101851851851852E-2</v>
      </c>
      <c r="B81" s="131">
        <f t="shared" si="3"/>
        <v>1.7939814814814832E-3</v>
      </c>
      <c r="C81" s="7">
        <f t="shared" si="4"/>
        <v>154</v>
      </c>
      <c r="D81" s="1">
        <f t="shared" si="5"/>
        <v>12.409673645990857</v>
      </c>
      <c r="E81" s="1">
        <v>140.30000000000001</v>
      </c>
      <c r="F81" s="1">
        <f>(E81/'Input Messblatt'!$B$51)*100</f>
        <v>17.440270492007063</v>
      </c>
      <c r="G81" s="1">
        <f>F81*'Input Messblatt'!$D$78</f>
        <v>17.599769217646109</v>
      </c>
      <c r="H81" s="1">
        <f>E81/'Input Messblatt'!$P$6</f>
        <v>139.65384043975638</v>
      </c>
      <c r="I81" s="1">
        <f>H81/'Input Messblatt'!$B$12</f>
        <v>1.7790298145191896</v>
      </c>
      <c r="J81" s="1">
        <f>I81*'Input Messblatt'!$P$9</f>
        <v>1.9719827586206899</v>
      </c>
      <c r="K81" s="188">
        <f>SQRT(((2*'Input Messblatt'!$J$8*'Input Messblatt'!$J$5)/'Input Messblatt'!$J$6)*((1+'Input Messblatt'!$J$27)/('Input Messblatt'!$J$26-'Input Messblatt'!$J$27))*'Input Messung'!C81)*100</f>
        <v>0.43557777721091334</v>
      </c>
      <c r="L81" s="187">
        <f>K81*(('Input Messblatt'!$J$26-'Input Messblatt'!$J$27)/(1+'Input Messblatt'!$J$27))</f>
        <v>0.49497474683058318</v>
      </c>
      <c r="M81">
        <f>('Input Messblatt'!$J$5*'Input Messblatt'!$J$8*'Input Messblatt'!$J$7)/('Input Messblatt'!$J$6*'Input Messung'!K81)</f>
        <v>1.2615427800714537E-9</v>
      </c>
      <c r="N81" s="1">
        <f>J81/'Input Messblatt'!$J$9</f>
        <v>52.586206896551737</v>
      </c>
    </row>
    <row r="82" spans="1:14" x14ac:dyDescent="0.2">
      <c r="A82" s="8">
        <v>2.1041666666666667E-2</v>
      </c>
      <c r="B82" s="131">
        <f t="shared" si="3"/>
        <v>1.8171296296296303E-3</v>
      </c>
      <c r="C82" s="7">
        <f t="shared" si="4"/>
        <v>156</v>
      </c>
      <c r="D82" s="1">
        <f t="shared" si="5"/>
        <v>12.489995996796797</v>
      </c>
      <c r="E82" s="1">
        <v>141.4</v>
      </c>
      <c r="F82" s="1">
        <f>(E82/'Input Messblatt'!$B$51)*100</f>
        <v>17.577008179399844</v>
      </c>
      <c r="G82" s="1">
        <f>F82*'Input Messblatt'!$D$78</f>
        <v>17.737757429616245</v>
      </c>
      <c r="H82" s="1">
        <f>E82/'Input Messblatt'!$P$6</f>
        <v>140.74877432773735</v>
      </c>
      <c r="I82" s="1">
        <f>H82/'Input Messblatt'!$B$12</f>
        <v>1.7929780169138516</v>
      </c>
      <c r="J82" s="1">
        <f>I82*'Input Messblatt'!$P$9</f>
        <v>1.9874437781109446</v>
      </c>
      <c r="K82" s="188">
        <f>SQRT(((2*'Input Messblatt'!$J$8*'Input Messblatt'!$J$5)/'Input Messblatt'!$J$6)*((1+'Input Messblatt'!$J$27)/('Input Messblatt'!$J$26-'Input Messblatt'!$J$27))*'Input Messung'!C82)*100</f>
        <v>0.43839708028224833</v>
      </c>
      <c r="L82" s="187">
        <f>K82*(('Input Messblatt'!$J$26-'Input Messblatt'!$J$27)/(1+'Input Messblatt'!$J$27))</f>
        <v>0.49817850032073657</v>
      </c>
      <c r="M82">
        <f>('Input Messblatt'!$J$5*'Input Messblatt'!$J$8*'Input Messblatt'!$J$7)/('Input Messblatt'!$J$6*'Input Messung'!K82)</f>
        <v>1.2534298806146733E-9</v>
      </c>
      <c r="N82" s="1">
        <f>J82/'Input Messblatt'!$J$9</f>
        <v>52.998500749625194</v>
      </c>
    </row>
    <row r="83" spans="1:14" x14ac:dyDescent="0.2">
      <c r="A83" s="8">
        <v>2.1076388888888891E-2</v>
      </c>
      <c r="B83" s="131">
        <f t="shared" si="3"/>
        <v>1.8518518518518545E-3</v>
      </c>
      <c r="C83" s="7">
        <f t="shared" si="4"/>
        <v>158</v>
      </c>
      <c r="D83" s="1">
        <f t="shared" si="5"/>
        <v>12.569805089976535</v>
      </c>
      <c r="E83" s="1">
        <v>142.6</v>
      </c>
      <c r="F83" s="1">
        <f>(E83/'Input Messblatt'!$B$51)*100</f>
        <v>17.726176565646519</v>
      </c>
      <c r="G83" s="1">
        <f>F83*'Input Messblatt'!$D$78</f>
        <v>17.888290024492765</v>
      </c>
      <c r="H83" s="1">
        <f>E83/'Input Messblatt'!$P$6</f>
        <v>141.94324766008023</v>
      </c>
      <c r="I83" s="1">
        <f>H83/'Input Messblatt'!$B$12</f>
        <v>1.8081942377080285</v>
      </c>
      <c r="J83" s="1">
        <f>I83*'Input Messblatt'!$P$9</f>
        <v>2.0043103448275863</v>
      </c>
      <c r="K83" s="188">
        <f>SQRT(((2*'Input Messblatt'!$J$8*'Input Messblatt'!$J$5)/'Input Messblatt'!$J$6)*((1+'Input Messblatt'!$J$27)/('Input Messblatt'!$J$26-'Input Messblatt'!$J$27))*'Input Messung'!C83)*100</f>
        <v>0.44119836808401736</v>
      </c>
      <c r="L83" s="187">
        <f>K83*(('Input Messblatt'!$J$26-'Input Messblatt'!$J$27)/(1+'Input Messblatt'!$J$27))</f>
        <v>0.50136178191365588</v>
      </c>
      <c r="M83">
        <f>('Input Messblatt'!$J$5*'Input Messblatt'!$J$8*'Input Messblatt'!$J$7)/('Input Messblatt'!$J$6*'Input Messung'!K83)</f>
        <v>1.2454715151968982E-9</v>
      </c>
      <c r="N83" s="1">
        <f>J83/'Input Messblatt'!$J$9</f>
        <v>53.448275862068968</v>
      </c>
    </row>
    <row r="84" spans="1:14" x14ac:dyDescent="0.2">
      <c r="A84" s="8">
        <v>2.1087962962962961E-2</v>
      </c>
      <c r="B84" s="131">
        <f t="shared" si="3"/>
        <v>1.8634259259259246E-3</v>
      </c>
      <c r="C84" s="7">
        <f t="shared" si="4"/>
        <v>160</v>
      </c>
      <c r="D84" s="1">
        <f t="shared" si="5"/>
        <v>12.649110640673518</v>
      </c>
      <c r="E84" s="1">
        <v>143.6</v>
      </c>
      <c r="F84" s="1">
        <f>(E84/'Input Messblatt'!$B$51)*100</f>
        <v>17.850483554185416</v>
      </c>
      <c r="G84" s="1">
        <f>F84*'Input Messblatt'!$D$78</f>
        <v>18.013733853556531</v>
      </c>
      <c r="H84" s="1">
        <f>E84/'Input Messblatt'!$P$6</f>
        <v>142.93864210369929</v>
      </c>
      <c r="I84" s="1">
        <f>H84/'Input Messblatt'!$B$12</f>
        <v>1.8208744217031758</v>
      </c>
      <c r="J84" s="1">
        <f>I84*'Input Messblatt'!$P$9</f>
        <v>2.0183658170914542</v>
      </c>
      <c r="K84" s="188">
        <f>SQRT(((2*'Input Messblatt'!$J$8*'Input Messblatt'!$J$5)/'Input Messblatt'!$J$6)*((1+'Input Messblatt'!$J$27)/('Input Messblatt'!$J$26-'Input Messblatt'!$J$27))*'Input Messung'!C84)*100</f>
        <v>0.44398198161637148</v>
      </c>
      <c r="L84" s="187">
        <f>K84*(('Input Messblatt'!$J$26-'Input Messblatt'!$J$27)/(1+'Input Messblatt'!$J$27))</f>
        <v>0.50452497910951288</v>
      </c>
      <c r="M84">
        <f>('Input Messblatt'!$J$5*'Input Messblatt'!$J$8*'Input Messblatt'!$J$7)/('Input Messblatt'!$J$6*'Input Messung'!K84)</f>
        <v>1.2376628393780242E-9</v>
      </c>
      <c r="N84" s="1">
        <f>J84/'Input Messblatt'!$J$9</f>
        <v>53.823088455772115</v>
      </c>
    </row>
    <row r="85" spans="1:14" x14ac:dyDescent="0.2">
      <c r="A85" s="8">
        <v>2.1122685185185185E-2</v>
      </c>
      <c r="B85" s="131">
        <f t="shared" si="3"/>
        <v>1.8981481481481488E-3</v>
      </c>
      <c r="C85" s="7">
        <f t="shared" si="4"/>
        <v>162</v>
      </c>
      <c r="D85" s="1">
        <f t="shared" si="5"/>
        <v>12.727922061357855</v>
      </c>
      <c r="E85" s="1">
        <v>144.69999999999999</v>
      </c>
      <c r="F85" s="1">
        <f>(E85/'Input Messblatt'!$B$51)*100</f>
        <v>17.987221241578201</v>
      </c>
      <c r="G85" s="1">
        <f>F85*'Input Messblatt'!$D$78</f>
        <v>18.15172206552667</v>
      </c>
      <c r="H85" s="1">
        <f>E85/'Input Messblatt'!$P$6</f>
        <v>144.03357599168029</v>
      </c>
      <c r="I85" s="1">
        <f>H85/'Input Messblatt'!$B$12</f>
        <v>1.8348226240978383</v>
      </c>
      <c r="J85" s="1">
        <f>I85*'Input Messblatt'!$P$9</f>
        <v>2.0338268365817092</v>
      </c>
      <c r="K85" s="188">
        <f>SQRT(((2*'Input Messblatt'!$J$8*'Input Messblatt'!$J$5)/'Input Messblatt'!$J$6)*((1+'Input Messblatt'!$J$27)/('Input Messblatt'!$J$26-'Input Messblatt'!$J$27))*'Input Messung'!C85)*100</f>
        <v>0.44674825125567091</v>
      </c>
      <c r="L85" s="187">
        <f>K85*(('Input Messblatt'!$J$26-'Input Messblatt'!$J$27)/(1+'Input Messblatt'!$J$27))</f>
        <v>0.50766846733598947</v>
      </c>
      <c r="M85">
        <f>('Input Messblatt'!$J$5*'Input Messblatt'!$J$8*'Input Messblatt'!$J$7)/('Input Messblatt'!$J$6*'Input Messung'!K85)</f>
        <v>1.2299992186998509E-9</v>
      </c>
      <c r="N85" s="1">
        <f>J85/'Input Messblatt'!$J$9</f>
        <v>54.23538230884558</v>
      </c>
    </row>
    <row r="86" spans="1:14" x14ac:dyDescent="0.2">
      <c r="A86" s="8">
        <v>2.1145833333333332E-2</v>
      </c>
      <c r="B86" s="131">
        <f t="shared" si="3"/>
        <v>1.9212962962962959E-3</v>
      </c>
      <c r="C86" s="7">
        <f t="shared" si="4"/>
        <v>164</v>
      </c>
      <c r="D86" s="1">
        <f t="shared" si="5"/>
        <v>12.806248474865697</v>
      </c>
      <c r="E86" s="1">
        <v>145.69999999999999</v>
      </c>
      <c r="F86" s="1">
        <f>(E86/'Input Messblatt'!$B$51)*100</f>
        <v>18.111528230117095</v>
      </c>
      <c r="G86" s="1">
        <f>F86*'Input Messblatt'!$D$78</f>
        <v>18.277165894590432</v>
      </c>
      <c r="H86" s="1">
        <f>E86/'Input Messblatt'!$P$6</f>
        <v>145.02897043529936</v>
      </c>
      <c r="I86" s="1">
        <f>H86/'Input Messblatt'!$B$12</f>
        <v>1.8475028080929854</v>
      </c>
      <c r="J86" s="1">
        <f>I86*'Input Messblatt'!$P$9</f>
        <v>2.0478823088455771</v>
      </c>
      <c r="K86" s="188">
        <f>SQRT(((2*'Input Messblatt'!$J$8*'Input Messblatt'!$J$5)/'Input Messblatt'!$J$6)*((1+'Input Messblatt'!$J$27)/('Input Messblatt'!$J$26-'Input Messblatt'!$J$27))*'Input Messung'!C86)*100</f>
        <v>0.44949749721216475</v>
      </c>
      <c r="L86" s="187">
        <f>K86*(('Input Messblatt'!$J$26-'Input Messblatt'!$J$27)/(1+'Input Messblatt'!$J$27))</f>
        <v>0.51079261046836888</v>
      </c>
      <c r="M86">
        <f>('Input Messblatt'!$J$5*'Input Messblatt'!$J$8*'Input Messblatt'!$J$7)/('Input Messblatt'!$J$6*'Input Messung'!K86)</f>
        <v>1.2224762171270415E-9</v>
      </c>
      <c r="N86" s="1">
        <f>J86/'Input Messblatt'!$J$9</f>
        <v>54.610194902548727</v>
      </c>
    </row>
    <row r="87" spans="1:14" x14ac:dyDescent="0.2">
      <c r="A87" s="8">
        <v>2.1157407407407406E-2</v>
      </c>
      <c r="B87" s="131">
        <f t="shared" si="3"/>
        <v>1.9328703703703695E-3</v>
      </c>
      <c r="C87" s="7">
        <f t="shared" si="4"/>
        <v>166</v>
      </c>
      <c r="D87" s="1">
        <f t="shared" si="5"/>
        <v>12.884098726725126</v>
      </c>
      <c r="E87" s="1">
        <v>146.69999999999999</v>
      </c>
      <c r="F87" s="1">
        <f>(E87/'Input Messblatt'!$B$51)*100</f>
        <v>18.235835218655989</v>
      </c>
      <c r="G87" s="1">
        <f>F87*'Input Messblatt'!$D$78</f>
        <v>18.402609723654194</v>
      </c>
      <c r="H87" s="1">
        <f>E87/'Input Messblatt'!$P$6</f>
        <v>146.02436487891845</v>
      </c>
      <c r="I87" s="1">
        <f>H87/'Input Messblatt'!$B$12</f>
        <v>1.860182992088133</v>
      </c>
      <c r="J87" s="1">
        <f>I87*'Input Messblatt'!$P$9</f>
        <v>2.061937781109445</v>
      </c>
      <c r="K87" s="188">
        <f>SQRT(((2*'Input Messblatt'!$J$8*'Input Messblatt'!$J$5)/'Input Messblatt'!$J$6)*((1+'Input Messblatt'!$J$27)/('Input Messblatt'!$J$26-'Input Messblatt'!$J$27))*'Input Messung'!C87)*100</f>
        <v>0.45223002996262873</v>
      </c>
      <c r="L87" s="187">
        <f>K87*(('Input Messblatt'!$J$26-'Input Messblatt'!$J$27)/(1+'Input Messblatt'!$J$27))</f>
        <v>0.51389776132116882</v>
      </c>
      <c r="M87">
        <f>('Input Messblatt'!$J$5*'Input Messblatt'!$J$8*'Input Messblatt'!$J$7)/('Input Messblatt'!$J$6*'Input Messung'!K87)</f>
        <v>1.2150895862563779E-9</v>
      </c>
      <c r="N87" s="1">
        <f>J87/'Input Messblatt'!$J$9</f>
        <v>54.985007496251868</v>
      </c>
    </row>
    <row r="88" spans="1:14" x14ac:dyDescent="0.2">
      <c r="A88" s="8">
        <v>2.119212962962963E-2</v>
      </c>
      <c r="B88" s="131">
        <f t="shared" si="3"/>
        <v>1.9675925925925937E-3</v>
      </c>
      <c r="C88" s="7">
        <f t="shared" si="4"/>
        <v>168</v>
      </c>
      <c r="D88" s="1">
        <f t="shared" si="5"/>
        <v>12.961481396815721</v>
      </c>
      <c r="E88" s="1">
        <v>147.80000000000001</v>
      </c>
      <c r="F88" s="1">
        <f>(E88/'Input Messblatt'!$B$51)*100</f>
        <v>18.372572906048777</v>
      </c>
      <c r="G88" s="1">
        <f>F88*'Input Messblatt'!$D$78</f>
        <v>18.540597935624337</v>
      </c>
      <c r="H88" s="1">
        <f>E88/'Input Messblatt'!$P$6</f>
        <v>147.11929876689945</v>
      </c>
      <c r="I88" s="1">
        <f>H88/'Input Messblatt'!$B$12</f>
        <v>1.8741311944827954</v>
      </c>
      <c r="J88" s="1">
        <f>I88*'Input Messblatt'!$P$9</f>
        <v>2.0773988005997004</v>
      </c>
      <c r="K88" s="188">
        <f>SQRT(((2*'Input Messblatt'!$J$8*'Input Messblatt'!$J$5)/'Input Messblatt'!$J$6)*((1+'Input Messblatt'!$J$27)/('Input Messblatt'!$J$26-'Input Messblatt'!$J$27))*'Input Messung'!C88)*100</f>
        <v>0.45494615065961386</v>
      </c>
      <c r="L88" s="187">
        <f>K88*(('Input Messblatt'!$J$26-'Input Messblatt'!$J$27)/(1+'Input Messblatt'!$J$27))</f>
        <v>0.51698426211319737</v>
      </c>
      <c r="M88">
        <f>('Input Messblatt'!$J$5*'Input Messblatt'!$J$8*'Input Messblatt'!$J$7)/('Input Messblatt'!$J$6*'Input Messung'!K88)</f>
        <v>1.2078352552347023E-9</v>
      </c>
      <c r="N88" s="1">
        <f>J88/'Input Messblatt'!$J$9</f>
        <v>55.397301349325346</v>
      </c>
    </row>
    <row r="89" spans="1:14" x14ac:dyDescent="0.2">
      <c r="A89" s="8">
        <v>2.1215277777777777E-2</v>
      </c>
      <c r="B89" s="131">
        <f t="shared" si="3"/>
        <v>1.9907407407407408E-3</v>
      </c>
      <c r="C89" s="7">
        <f t="shared" si="4"/>
        <v>170</v>
      </c>
      <c r="D89" s="1">
        <f t="shared" si="5"/>
        <v>13.038404810405298</v>
      </c>
      <c r="E89" s="1">
        <v>148.80000000000001</v>
      </c>
      <c r="F89" s="1">
        <f>(E89/'Input Messblatt'!$B$51)*100</f>
        <v>18.496879894587675</v>
      </c>
      <c r="G89" s="1">
        <f>F89*'Input Messblatt'!$D$78</f>
        <v>18.666041764688103</v>
      </c>
      <c r="H89" s="1">
        <f>E89/'Input Messblatt'!$P$6</f>
        <v>148.11469321051851</v>
      </c>
      <c r="I89" s="1">
        <f>H89/'Input Messblatt'!$B$12</f>
        <v>1.8868113784779428</v>
      </c>
      <c r="J89" s="1">
        <f>I89*'Input Messblatt'!$P$9</f>
        <v>2.0914542728635683</v>
      </c>
      <c r="K89" s="188">
        <f>SQRT(((2*'Input Messblatt'!$J$8*'Input Messblatt'!$J$5)/'Input Messblatt'!$J$6)*((1+'Input Messblatt'!$J$27)/('Input Messblatt'!$J$26-'Input Messblatt'!$J$27))*'Input Messung'!C89)*100</f>
        <v>0.45764615151883453</v>
      </c>
      <c r="L89" s="187">
        <f>K89*(('Input Messblatt'!$J$26-'Input Messblatt'!$J$27)/(1+'Input Messblatt'!$J$27))</f>
        <v>0.52005244490776636</v>
      </c>
      <c r="M89">
        <f>('Input Messblatt'!$J$5*'Input Messblatt'!$J$8*'Input Messblatt'!$J$7)/('Input Messblatt'!$J$6*'Input Messung'!K89)</f>
        <v>1.2007093213311664E-9</v>
      </c>
      <c r="N89" s="1">
        <f>J89/'Input Messblatt'!$J$9</f>
        <v>55.772113943028494</v>
      </c>
    </row>
    <row r="90" spans="1:14" x14ac:dyDescent="0.2">
      <c r="A90" s="8">
        <v>2.1238425925925924E-2</v>
      </c>
      <c r="B90" s="131">
        <f t="shared" si="3"/>
        <v>2.013888888888888E-3</v>
      </c>
      <c r="C90" s="7">
        <f t="shared" si="4"/>
        <v>172</v>
      </c>
      <c r="D90" s="1">
        <f t="shared" si="5"/>
        <v>13.114877048604001</v>
      </c>
      <c r="E90" s="1">
        <v>149.69999999999999</v>
      </c>
      <c r="F90" s="1">
        <f>(E90/'Input Messblatt'!$B$51)*100</f>
        <v>18.608756184272675</v>
      </c>
      <c r="G90" s="1">
        <f>F90*'Input Messblatt'!$D$78</f>
        <v>18.778941210845485</v>
      </c>
      <c r="H90" s="1">
        <f>E90/'Input Messblatt'!$P$6</f>
        <v>149.01054820977566</v>
      </c>
      <c r="I90" s="1">
        <f>H90/'Input Messblatt'!$B$12</f>
        <v>1.8982235440735753</v>
      </c>
      <c r="J90" s="1">
        <f>I90*'Input Messblatt'!$P$9</f>
        <v>2.1041041979010493</v>
      </c>
      <c r="K90" s="188">
        <f>SQRT(((2*'Input Messblatt'!$J$8*'Input Messblatt'!$J$5)/'Input Messblatt'!$J$6)*((1+'Input Messblatt'!$J$27)/('Input Messblatt'!$J$26-'Input Messblatt'!$J$27))*'Input Messung'!C90)*100</f>
        <v>0.4603303161861057</v>
      </c>
      <c r="L90" s="187">
        <f>K90*(('Input Messblatt'!$J$26-'Input Messblatt'!$J$27)/(1+'Input Messblatt'!$J$27))</f>
        <v>0.52310263202966545</v>
      </c>
      <c r="M90">
        <f>('Input Messblatt'!$J$5*'Input Messblatt'!$J$8*'Input Messblatt'!$J$7)/('Input Messblatt'!$J$6*'Input Messung'!K90)</f>
        <v>1.1937080411142073E-9</v>
      </c>
      <c r="N90" s="1">
        <f>J90/'Input Messblatt'!$J$9</f>
        <v>56.109445277361317</v>
      </c>
    </row>
    <row r="91" spans="1:14" x14ac:dyDescent="0.2">
      <c r="A91" s="8">
        <v>2.1261574074074075E-2</v>
      </c>
      <c r="B91" s="131">
        <f t="shared" si="3"/>
        <v>2.0370370370370386E-3</v>
      </c>
      <c r="C91" s="7">
        <f t="shared" si="4"/>
        <v>174</v>
      </c>
      <c r="D91" s="1">
        <f t="shared" si="5"/>
        <v>13.19090595827292</v>
      </c>
      <c r="E91" s="1">
        <v>151.4</v>
      </c>
      <c r="F91" s="1">
        <f>(E91/'Input Messblatt'!$B$51)*100</f>
        <v>18.820078064788802</v>
      </c>
      <c r="G91" s="1">
        <f>F91*'Input Messblatt'!$D$78</f>
        <v>18.992195720253889</v>
      </c>
      <c r="H91" s="1">
        <f>E91/'Input Messblatt'!$P$6</f>
        <v>150.70271876392812</v>
      </c>
      <c r="I91" s="1">
        <f>H91/'Input Messblatt'!$B$12</f>
        <v>1.9197798568653264</v>
      </c>
      <c r="J91" s="1">
        <f>I91*'Input Messblatt'!$P$9</f>
        <v>2.1279985007496256</v>
      </c>
      <c r="K91" s="188">
        <f>SQRT(((2*'Input Messblatt'!$J$8*'Input Messblatt'!$J$5)/'Input Messblatt'!$J$6)*((1+'Input Messblatt'!$J$27)/('Input Messblatt'!$J$26-'Input Messblatt'!$J$27))*'Input Messung'!C91)*100</f>
        <v>0.46299892008513377</v>
      </c>
      <c r="L91" s="187">
        <f>K91*(('Input Messblatt'!$J$26-'Input Messblatt'!$J$27)/(1+'Input Messblatt'!$J$27))</f>
        <v>0.52613513646037913</v>
      </c>
      <c r="M91">
        <f>('Input Messblatt'!$J$5*'Input Messblatt'!$J$8*'Input Messblatt'!$J$7)/('Input Messblatt'!$J$6*'Input Messung'!K91)</f>
        <v>1.1868278221879241E-9</v>
      </c>
      <c r="N91" s="1">
        <f>J91/'Input Messblatt'!$J$9</f>
        <v>56.746626686656683</v>
      </c>
    </row>
    <row r="92" spans="1:14" x14ac:dyDescent="0.2">
      <c r="A92" s="8">
        <v>2.1284722222222222E-2</v>
      </c>
      <c r="B92" s="131">
        <f t="shared" si="3"/>
        <v>2.0601851851851857E-3</v>
      </c>
      <c r="C92" s="7">
        <f t="shared" si="4"/>
        <v>176</v>
      </c>
      <c r="D92" s="1">
        <f t="shared" si="5"/>
        <v>13.266499161421599</v>
      </c>
      <c r="E92" s="1">
        <v>151.9</v>
      </c>
      <c r="F92" s="1">
        <f>(E92/'Input Messblatt'!$B$51)*100</f>
        <v>18.882231559058248</v>
      </c>
      <c r="G92" s="1">
        <f>F92*'Input Messblatt'!$D$78</f>
        <v>19.05491763478577</v>
      </c>
      <c r="H92" s="1">
        <f>E92/'Input Messblatt'!$P$6</f>
        <v>151.20041598573764</v>
      </c>
      <c r="I92" s="1">
        <f>H92/'Input Messblatt'!$B$12</f>
        <v>1.9261199488628997</v>
      </c>
      <c r="J92" s="1">
        <f>I92*'Input Messblatt'!$P$9</f>
        <v>2.1350262368815591</v>
      </c>
      <c r="K92" s="188">
        <f>SQRT(((2*'Input Messblatt'!$J$8*'Input Messblatt'!$J$5)/'Input Messblatt'!$J$6)*((1+'Input Messblatt'!$J$27)/('Input Messblatt'!$J$26-'Input Messblatt'!$J$27))*'Input Messung'!C92)*100</f>
        <v>0.46565223074736806</v>
      </c>
      <c r="L92" s="187">
        <f>K92*(('Input Messblatt'!$J$26-'Input Messblatt'!$J$27)/(1+'Input Messblatt'!$J$27))</f>
        <v>0.52915026221291805</v>
      </c>
      <c r="M92">
        <f>('Input Messblatt'!$J$5*'Input Messblatt'!$J$8*'Input Messblatt'!$J$7)/('Input Messblatt'!$J$6*'Input Messung'!K92)</f>
        <v>1.1800652154464221E-9</v>
      </c>
      <c r="N92" s="1">
        <f>J92/'Input Messblatt'!$J$9</f>
        <v>56.934032983508246</v>
      </c>
    </row>
    <row r="93" spans="1:14" x14ac:dyDescent="0.2">
      <c r="A93" s="8">
        <v>2.1296296296296299E-2</v>
      </c>
      <c r="B93" s="131">
        <f t="shared" si="3"/>
        <v>2.0717592592592628E-3</v>
      </c>
      <c r="C93" s="7">
        <f t="shared" si="4"/>
        <v>178</v>
      </c>
      <c r="D93" s="1">
        <f t="shared" si="5"/>
        <v>13.341664064126334</v>
      </c>
      <c r="E93" s="1">
        <v>152.9</v>
      </c>
      <c r="F93" s="1">
        <f>(E93/'Input Messblatt'!$B$51)*100</f>
        <v>19.006538547597145</v>
      </c>
      <c r="G93" s="1">
        <f>F93*'Input Messblatt'!$D$78</f>
        <v>19.180361463849536</v>
      </c>
      <c r="H93" s="1">
        <f>E93/'Input Messblatt'!$P$6</f>
        <v>152.19581042935673</v>
      </c>
      <c r="I93" s="1">
        <f>H93/'Input Messblatt'!$B$12</f>
        <v>1.9388001328580475</v>
      </c>
      <c r="J93" s="1">
        <f>I93*'Input Messblatt'!$P$9</f>
        <v>2.1490817091454275</v>
      </c>
      <c r="K93" s="188">
        <f>SQRT(((2*'Input Messblatt'!$J$8*'Input Messblatt'!$J$5)/'Input Messblatt'!$J$6)*((1+'Input Messblatt'!$J$27)/('Input Messblatt'!$J$26-'Input Messblatt'!$J$27))*'Input Messung'!C93)*100</f>
        <v>0.46829050812503142</v>
      </c>
      <c r="L93" s="187">
        <f>K93*(('Input Messblatt'!$J$26-'Input Messblatt'!$J$27)/(1+'Input Messblatt'!$J$27))</f>
        <v>0.5321483046875356</v>
      </c>
      <c r="M93">
        <f>('Input Messblatt'!$J$5*'Input Messblatt'!$J$8*'Input Messblatt'!$J$7)/('Input Messblatt'!$J$6*'Input Messung'!K93)</f>
        <v>1.1734169078081891E-9</v>
      </c>
      <c r="N93" s="1">
        <f>J93/'Input Messblatt'!$J$9</f>
        <v>57.3088455772114</v>
      </c>
    </row>
    <row r="94" spans="1:14" x14ac:dyDescent="0.2">
      <c r="A94" s="8">
        <v>2.1331018518518517E-2</v>
      </c>
      <c r="B94" s="131">
        <f t="shared" si="3"/>
        <v>2.10648148148148E-3</v>
      </c>
      <c r="C94" s="7">
        <f t="shared" si="4"/>
        <v>180</v>
      </c>
      <c r="D94" s="1">
        <f t="shared" si="5"/>
        <v>13.416407864998739</v>
      </c>
      <c r="E94" s="1">
        <v>154</v>
      </c>
      <c r="F94" s="1">
        <f>(E94/'Input Messblatt'!$B$51)*100</f>
        <v>19.14327623498993</v>
      </c>
      <c r="G94" s="1">
        <f>F94*'Input Messblatt'!$D$78</f>
        <v>19.318349675819675</v>
      </c>
      <c r="H94" s="1">
        <f>E94/'Input Messblatt'!$P$6</f>
        <v>153.2907443173377</v>
      </c>
      <c r="I94" s="1">
        <f>H94/'Input Messblatt'!$B$12</f>
        <v>1.9527483352527095</v>
      </c>
      <c r="J94" s="1">
        <f>I94*'Input Messblatt'!$P$9</f>
        <v>2.164542728635682</v>
      </c>
      <c r="K94" s="188">
        <f>SQRT(((2*'Input Messblatt'!$J$8*'Input Messblatt'!$J$5)/'Input Messblatt'!$J$6)*((1+'Input Messblatt'!$J$27)/('Input Messblatt'!$J$26-'Input Messblatt'!$J$27))*'Input Messung'!C94)*100</f>
        <v>0.47091400488836604</v>
      </c>
      <c r="L94" s="187">
        <f>K94*(('Input Messblatt'!$J$26-'Input Messblatt'!$J$27)/(1+'Input Messblatt'!$J$27))</f>
        <v>0.53512955100950665</v>
      </c>
      <c r="M94">
        <f>('Input Messblatt'!$J$5*'Input Messblatt'!$J$8*'Input Messblatt'!$J$7)/('Input Messblatt'!$J$6*'Input Messung'!K94)</f>
        <v>1.1668797153957301E-9</v>
      </c>
      <c r="N94" s="1">
        <f>J94/'Input Messblatt'!$J$9</f>
        <v>57.721139430284857</v>
      </c>
    </row>
    <row r="95" spans="1:14" x14ac:dyDescent="0.2">
      <c r="A95" s="8">
        <v>2.1354166666666664E-2</v>
      </c>
      <c r="B95" s="131">
        <f t="shared" si="3"/>
        <v>2.1296296296296272E-3</v>
      </c>
      <c r="C95" s="7">
        <f t="shared" si="4"/>
        <v>182</v>
      </c>
      <c r="D95" s="1">
        <f t="shared" si="5"/>
        <v>13.490737563232042</v>
      </c>
      <c r="E95" s="1">
        <v>154.9</v>
      </c>
      <c r="F95" s="1">
        <f>(E95/'Input Messblatt'!$B$51)*100</f>
        <v>19.255152524674937</v>
      </c>
      <c r="G95" s="1">
        <f>F95*'Input Messblatt'!$D$78</f>
        <v>19.431249121977064</v>
      </c>
      <c r="H95" s="1">
        <f>E95/'Input Messblatt'!$P$6</f>
        <v>154.18659931659488</v>
      </c>
      <c r="I95" s="1">
        <f>H95/'Input Messblatt'!$B$12</f>
        <v>1.9641605008483425</v>
      </c>
      <c r="J95" s="1">
        <f>I95*'Input Messblatt'!$P$9</f>
        <v>2.1771926536731638</v>
      </c>
      <c r="K95" s="188">
        <f>SQRT(((2*'Input Messblatt'!$J$8*'Input Messblatt'!$J$5)/'Input Messblatt'!$J$6)*((1+'Input Messblatt'!$J$27)/('Input Messblatt'!$J$26-'Input Messblatt'!$J$27))*'Input Messung'!C95)*100</f>
        <v>0.47352296670805744</v>
      </c>
      <c r="L95" s="187">
        <f>K95*(('Input Messblatt'!$J$26-'Input Messblatt'!$J$27)/(1+'Input Messblatt'!$J$27))</f>
        <v>0.53809428035006512</v>
      </c>
      <c r="M95">
        <f>('Input Messblatt'!$J$5*'Input Messblatt'!$J$8*'Input Messblatt'!$J$7)/('Input Messblatt'!$J$6*'Input Messung'!K95)</f>
        <v>1.1604505771285744E-9</v>
      </c>
      <c r="N95" s="1">
        <f>J95/'Input Messblatt'!$J$9</f>
        <v>58.058470764617702</v>
      </c>
    </row>
    <row r="96" spans="1:14" x14ac:dyDescent="0.2">
      <c r="A96" s="8">
        <v>2.1365740740740741E-2</v>
      </c>
      <c r="B96" s="131">
        <f t="shared" si="3"/>
        <v>2.1412037037037042E-3</v>
      </c>
      <c r="C96" s="7">
        <f t="shared" si="4"/>
        <v>184</v>
      </c>
      <c r="D96" s="1">
        <f t="shared" si="5"/>
        <v>13.564659966250536</v>
      </c>
      <c r="E96" s="1">
        <v>155.69999999999999</v>
      </c>
      <c r="F96" s="1">
        <f>(E96/'Input Messblatt'!$B$51)*100</f>
        <v>19.354598115506054</v>
      </c>
      <c r="G96" s="1">
        <f>F96*'Input Messblatt'!$D$78</f>
        <v>19.531604185228076</v>
      </c>
      <c r="H96" s="1">
        <f>E96/'Input Messblatt'!$P$6</f>
        <v>154.98291487149012</v>
      </c>
      <c r="I96" s="1">
        <f>H96/'Input Messblatt'!$B$12</f>
        <v>1.9743046480444602</v>
      </c>
      <c r="J96" s="1">
        <f>I96*'Input Messblatt'!$P$9</f>
        <v>2.1884370314842578</v>
      </c>
      <c r="K96" s="188">
        <f>SQRT(((2*'Input Messblatt'!$J$8*'Input Messblatt'!$J$5)/'Input Messblatt'!$J$6)*((1+'Input Messblatt'!$J$27)/('Input Messblatt'!$J$26-'Input Messblatt'!$J$27))*'Input Messung'!C96)*100</f>
        <v>0.47611763252372841</v>
      </c>
      <c r="L96" s="187">
        <f>K96*(('Input Messblatt'!$J$26-'Input Messblatt'!$J$27)/(1+'Input Messblatt'!$J$27))</f>
        <v>0.54104276423150943</v>
      </c>
      <c r="M96">
        <f>('Input Messblatt'!$J$5*'Input Messblatt'!$J$8*'Input Messblatt'!$J$7)/('Input Messblatt'!$J$6*'Input Messung'!K96)</f>
        <v>1.1541265487003665E-9</v>
      </c>
      <c r="N96" s="1">
        <f>J96/'Input Messblatt'!$J$9</f>
        <v>58.358320839580209</v>
      </c>
    </row>
    <row r="97" spans="1:14" x14ac:dyDescent="0.2">
      <c r="A97" s="8">
        <v>2.1400462962962965E-2</v>
      </c>
      <c r="B97" s="131">
        <f t="shared" si="3"/>
        <v>2.1759259259259284E-3</v>
      </c>
      <c r="C97" s="7">
        <f t="shared" si="4"/>
        <v>186</v>
      </c>
      <c r="D97" s="1">
        <f t="shared" si="5"/>
        <v>13.638181696985855</v>
      </c>
      <c r="E97" s="1">
        <v>156.80000000000001</v>
      </c>
      <c r="F97" s="1">
        <f>(E97/'Input Messblatt'!$B$51)*100</f>
        <v>19.491335802898842</v>
      </c>
      <c r="G97" s="1">
        <f>F97*'Input Messblatt'!$D$78</f>
        <v>19.669592397198219</v>
      </c>
      <c r="H97" s="1">
        <f>E97/'Input Messblatt'!$P$6</f>
        <v>156.07784875947112</v>
      </c>
      <c r="I97" s="1">
        <f>H97/'Input Messblatt'!$B$12</f>
        <v>1.9882528504391226</v>
      </c>
      <c r="J97" s="1">
        <f>I97*'Input Messblatt'!$P$9</f>
        <v>2.2038980509745127</v>
      </c>
      <c r="K97" s="188">
        <f>SQRT(((2*'Input Messblatt'!$J$8*'Input Messblatt'!$J$5)/'Input Messblatt'!$J$6)*((1+'Input Messblatt'!$J$27)/('Input Messblatt'!$J$26-'Input Messblatt'!$J$27))*'Input Messung'!C97)*100</f>
        <v>0.47869823479933582</v>
      </c>
      <c r="L97" s="187">
        <f>K97*(('Input Messblatt'!$J$26-'Input Messblatt'!$J$27)/(1+'Input Messblatt'!$J$27))</f>
        <v>0.54397526681742692</v>
      </c>
      <c r="M97">
        <f>('Input Messblatt'!$J$5*'Input Messblatt'!$J$8*'Input Messblatt'!$J$7)/('Input Messblatt'!$J$6*'Input Messung'!K97)</f>
        <v>1.1479047969131185E-9</v>
      </c>
      <c r="N97" s="1">
        <f>J97/'Input Messblatt'!$J$9</f>
        <v>58.770614692653673</v>
      </c>
    </row>
    <row r="98" spans="1:14" x14ac:dyDescent="0.2">
      <c r="A98" s="8">
        <v>2.1423611111111112E-2</v>
      </c>
      <c r="B98" s="131">
        <f t="shared" si="3"/>
        <v>2.1990740740740755E-3</v>
      </c>
      <c r="C98" s="7">
        <f t="shared" si="4"/>
        <v>188</v>
      </c>
      <c r="D98" s="1">
        <f t="shared" si="5"/>
        <v>13.711309200802088</v>
      </c>
      <c r="E98" s="1">
        <v>157.80000000000001</v>
      </c>
      <c r="F98" s="1">
        <f>(E98/'Input Messblatt'!$B$51)*100</f>
        <v>19.615642791437736</v>
      </c>
      <c r="G98" s="1">
        <f>F98*'Input Messblatt'!$D$78</f>
        <v>19.795036226261981</v>
      </c>
      <c r="H98" s="1">
        <f>E98/'Input Messblatt'!$P$6</f>
        <v>157.07324320309021</v>
      </c>
      <c r="I98" s="1">
        <f>H98/'Input Messblatt'!$B$12</f>
        <v>2.0009330344342704</v>
      </c>
      <c r="J98" s="1">
        <f>I98*'Input Messblatt'!$P$9</f>
        <v>2.2179535232383811</v>
      </c>
      <c r="K98" s="188">
        <f>SQRT(((2*'Input Messblatt'!$J$8*'Input Messblatt'!$J$5)/'Input Messblatt'!$J$6)*((1+'Input Messblatt'!$J$27)/('Input Messblatt'!$J$26-'Input Messblatt'!$J$27))*'Input Messung'!C98)*100</f>
        <v>0.48126499976624115</v>
      </c>
      <c r="L98" s="187">
        <f>K98*(('Input Messblatt'!$J$26-'Input Messblatt'!$J$27)/(1+'Input Messblatt'!$J$27))</f>
        <v>0.54689204518891021</v>
      </c>
      <c r="M98">
        <f>('Input Messblatt'!$J$5*'Input Messblatt'!$J$8*'Input Messblatt'!$J$7)/('Input Messblatt'!$J$6*'Input Messung'!K98)</f>
        <v>1.1417825943438682E-9</v>
      </c>
      <c r="N98" s="1">
        <f>J98/'Input Messblatt'!$J$9</f>
        <v>59.145427286356835</v>
      </c>
    </row>
    <row r="99" spans="1:14" x14ac:dyDescent="0.2">
      <c r="A99" s="8">
        <v>2.1446759259259259E-2</v>
      </c>
      <c r="B99" s="131">
        <f t="shared" si="3"/>
        <v>2.2222222222222227E-3</v>
      </c>
      <c r="C99" s="7">
        <f t="shared" si="4"/>
        <v>190</v>
      </c>
      <c r="D99" s="1">
        <f t="shared" si="5"/>
        <v>13.784048752090222</v>
      </c>
      <c r="E99" s="1">
        <v>158.69999999999999</v>
      </c>
      <c r="F99" s="1">
        <f>(E99/'Input Messblatt'!$B$51)*100</f>
        <v>19.72751908112274</v>
      </c>
      <c r="G99" s="1">
        <f>F99*'Input Messblatt'!$D$78</f>
        <v>19.907935672419367</v>
      </c>
      <c r="H99" s="1">
        <f>E99/'Input Messblatt'!$P$6</f>
        <v>157.96909820234734</v>
      </c>
      <c r="I99" s="1">
        <f>H99/'Input Messblatt'!$B$12</f>
        <v>2.0123452000299022</v>
      </c>
      <c r="J99" s="1">
        <f>I99*'Input Messblatt'!$P$9</f>
        <v>2.2306034482758617</v>
      </c>
      <c r="K99" s="188">
        <f>SQRT(((2*'Input Messblatt'!$J$8*'Input Messblatt'!$J$5)/'Input Messblatt'!$J$6)*((1+'Input Messblatt'!$J$27)/('Input Messblatt'!$J$26-'Input Messblatt'!$J$27))*'Input Messung'!C99)*100</f>
        <v>0.48381814765467418</v>
      </c>
      <c r="L99" s="187">
        <f>K99*(('Input Messblatt'!$J$26-'Input Messblatt'!$J$27)/(1+'Input Messblatt'!$J$27))</f>
        <v>0.54979334960758408</v>
      </c>
      <c r="M99">
        <f>('Input Messblatt'!$J$5*'Input Messblatt'!$J$8*'Input Messblatt'!$J$7)/('Input Messblatt'!$J$6*'Input Messung'!K99)</f>
        <v>1.1357573143209302E-9</v>
      </c>
      <c r="N99" s="1">
        <f>J99/'Input Messblatt'!$J$9</f>
        <v>59.482758620689644</v>
      </c>
    </row>
    <row r="100" spans="1:14" x14ac:dyDescent="0.2">
      <c r="A100" s="8">
        <v>2.146990740740741E-2</v>
      </c>
      <c r="B100" s="131">
        <f t="shared" si="3"/>
        <v>2.2453703703703733E-3</v>
      </c>
      <c r="C100" s="7">
        <f t="shared" si="4"/>
        <v>192</v>
      </c>
      <c r="D100" s="1">
        <f t="shared" si="5"/>
        <v>13.856406460551018</v>
      </c>
      <c r="E100" s="1">
        <v>159.69999999999999</v>
      </c>
      <c r="F100" s="1">
        <f>(E100/'Input Messblatt'!$B$51)*100</f>
        <v>19.851826069661634</v>
      </c>
      <c r="G100" s="1">
        <f>F100*'Input Messblatt'!$D$78</f>
        <v>20.033379501483129</v>
      </c>
      <c r="H100" s="1">
        <f>E100/'Input Messblatt'!$P$6</f>
        <v>158.96449264596643</v>
      </c>
      <c r="I100" s="1">
        <f>H100/'Input Messblatt'!$B$12</f>
        <v>2.0250253840250503</v>
      </c>
      <c r="J100" s="1">
        <f>I100*'Input Messblatt'!$P$9</f>
        <v>2.2446589205397305</v>
      </c>
      <c r="K100" s="188">
        <f>SQRT(((2*'Input Messblatt'!$J$8*'Input Messblatt'!$J$5)/'Input Messblatt'!$J$6)*((1+'Input Messblatt'!$J$27)/('Input Messblatt'!$J$26-'Input Messblatt'!$J$27))*'Input Messung'!C100)*100</f>
        <v>0.48635789291426129</v>
      </c>
      <c r="L100" s="187">
        <f>K100*(('Input Messblatt'!$J$26-'Input Messblatt'!$J$27)/(1+'Input Messblatt'!$J$27))</f>
        <v>0.55267942376620582</v>
      </c>
      <c r="M100">
        <f>('Input Messblatt'!$J$5*'Input Messblatt'!$J$8*'Input Messblatt'!$J$7)/('Input Messblatt'!$J$6*'Input Messung'!K100)</f>
        <v>1.1298264261887281E-9</v>
      </c>
      <c r="N100" s="1">
        <f>J100/'Input Messblatt'!$J$9</f>
        <v>59.857571214392813</v>
      </c>
    </row>
    <row r="101" spans="1:14" x14ac:dyDescent="0.2">
      <c r="A101" s="8">
        <v>2.1493055555555557E-2</v>
      </c>
      <c r="B101" s="131">
        <f t="shared" si="3"/>
        <v>2.2685185185185204E-3</v>
      </c>
      <c r="C101" s="7">
        <f t="shared" si="4"/>
        <v>194</v>
      </c>
      <c r="D101" s="1">
        <f t="shared" si="5"/>
        <v>13.928388277184119</v>
      </c>
      <c r="E101" s="1">
        <v>160.80000000000001</v>
      </c>
      <c r="F101" s="1">
        <f>(E101/'Input Messblatt'!$B$51)*100</f>
        <v>19.988563757054422</v>
      </c>
      <c r="G101" s="1">
        <f>F101*'Input Messblatt'!$D$78</f>
        <v>20.171367713453272</v>
      </c>
      <c r="H101" s="1">
        <f>E101/'Input Messblatt'!$P$6</f>
        <v>160.05942653394743</v>
      </c>
      <c r="I101" s="1">
        <f>H101/'Input Messblatt'!$B$12</f>
        <v>2.0389735864197123</v>
      </c>
      <c r="J101" s="1">
        <f>I101*'Input Messblatt'!$P$9</f>
        <v>2.260119940029985</v>
      </c>
      <c r="K101" s="188">
        <f>SQRT(((2*'Input Messblatt'!$J$8*'Input Messblatt'!$J$5)/'Input Messblatt'!$J$6)*((1+'Input Messblatt'!$J$27)/('Input Messblatt'!$J$26-'Input Messblatt'!$J$27))*'Input Messung'!C101)*100</f>
        <v>0.48888444442424228</v>
      </c>
      <c r="L101" s="187">
        <f>K101*(('Input Messblatt'!$J$26-'Input Messblatt'!$J$27)/(1+'Input Messblatt'!$J$27))</f>
        <v>0.55555050502754788</v>
      </c>
      <c r="M101">
        <f>('Input Messblatt'!$J$5*'Input Messblatt'!$J$8*'Input Messblatt'!$J$7)/('Input Messblatt'!$J$6*'Input Messung'!K101)</f>
        <v>1.1239874908418173E-9</v>
      </c>
      <c r="N101" s="1">
        <f>J101/'Input Messblatt'!$J$9</f>
        <v>60.26986506746627</v>
      </c>
    </row>
    <row r="102" spans="1:14" x14ac:dyDescent="0.2">
      <c r="A102" s="8">
        <v>2.1516203703703704E-2</v>
      </c>
      <c r="B102" s="131">
        <f t="shared" si="3"/>
        <v>2.2916666666666675E-3</v>
      </c>
      <c r="C102" s="7">
        <f t="shared" si="4"/>
        <v>196</v>
      </c>
      <c r="D102" s="1">
        <f t="shared" si="5"/>
        <v>14</v>
      </c>
      <c r="E102" s="1">
        <v>161.69999999999999</v>
      </c>
      <c r="F102" s="1">
        <f>(E102/'Input Messblatt'!$B$51)*100</f>
        <v>20.100440046739426</v>
      </c>
      <c r="G102" s="1">
        <f>F102*'Input Messblatt'!$D$78</f>
        <v>20.284267159610657</v>
      </c>
      <c r="H102" s="1">
        <f>E102/'Input Messblatt'!$P$6</f>
        <v>160.95528153320458</v>
      </c>
      <c r="I102" s="1">
        <f>H102/'Input Messblatt'!$B$12</f>
        <v>2.050385752015345</v>
      </c>
      <c r="J102" s="1">
        <f>I102*'Input Messblatt'!$P$9</f>
        <v>2.2727698650674664</v>
      </c>
      <c r="K102" s="188">
        <f>SQRT(((2*'Input Messblatt'!$J$8*'Input Messblatt'!$J$5)/'Input Messblatt'!$J$6)*((1+'Input Messblatt'!$J$27)/('Input Messblatt'!$J$26-'Input Messblatt'!$J$27))*'Input Messung'!C102)*100</f>
        <v>0.49139800569395892</v>
      </c>
      <c r="L102" s="187">
        <f>K102*(('Input Messblatt'!$J$26-'Input Messblatt'!$J$27)/(1+'Input Messblatt'!$J$27))</f>
        <v>0.55840682465222591</v>
      </c>
      <c r="M102">
        <f>('Input Messblatt'!$J$5*'Input Messblatt'!$J$8*'Input Messblatt'!$J$7)/('Input Messblatt'!$J$6*'Input Messung'!K102)</f>
        <v>1.1182381565101971E-9</v>
      </c>
      <c r="N102" s="1">
        <f>J102/'Input Messblatt'!$J$9</f>
        <v>60.607196401799108</v>
      </c>
    </row>
    <row r="103" spans="1:14" x14ac:dyDescent="0.2">
      <c r="A103" s="8">
        <v>2.1539351851851851E-2</v>
      </c>
      <c r="B103" s="131">
        <f t="shared" si="3"/>
        <v>2.3148148148148147E-3</v>
      </c>
      <c r="C103" s="7">
        <f t="shared" si="4"/>
        <v>198</v>
      </c>
      <c r="D103" s="1">
        <f t="shared" si="5"/>
        <v>14.071247279470288</v>
      </c>
      <c r="E103" s="1">
        <v>162.69999999999999</v>
      </c>
      <c r="F103" s="1">
        <f>(E103/'Input Messblatt'!$B$51)*100</f>
        <v>20.22474703527832</v>
      </c>
      <c r="G103" s="1">
        <f>F103*'Input Messblatt'!$D$78</f>
        <v>20.409710988674419</v>
      </c>
      <c r="H103" s="1">
        <f>E103/'Input Messblatt'!$P$6</f>
        <v>161.95067597682365</v>
      </c>
      <c r="I103" s="1">
        <f>H103/'Input Messblatt'!$B$12</f>
        <v>2.0630659360104922</v>
      </c>
      <c r="J103" s="1">
        <f>I103*'Input Messblatt'!$P$9</f>
        <v>2.2868253373313339</v>
      </c>
      <c r="K103" s="188">
        <f>SQRT(((2*'Input Messblatt'!$J$8*'Input Messblatt'!$J$5)/'Input Messblatt'!$J$6)*((1+'Input Messblatt'!$J$27)/('Input Messblatt'!$J$26-'Input Messblatt'!$J$27))*'Input Messung'!C103)*100</f>
        <v>0.49389877505416035</v>
      </c>
      <c r="L103" s="187">
        <f>K103*(('Input Messblatt'!$J$26-'Input Messblatt'!$J$27)/(1+'Input Messblatt'!$J$27))</f>
        <v>0.56124860801609111</v>
      </c>
      <c r="M103">
        <f>('Input Messblatt'!$J$5*'Input Messblatt'!$J$8*'Input Messblatt'!$J$7)/('Input Messblatt'!$J$6*'Input Messung'!K103)</f>
        <v>1.1125761547793726E-9</v>
      </c>
      <c r="N103" s="1">
        <f>J103/'Input Messblatt'!$J$9</f>
        <v>60.982008995502241</v>
      </c>
    </row>
    <row r="104" spans="1:14" x14ac:dyDescent="0.2">
      <c r="A104" s="8">
        <v>2.1562499999999998E-2</v>
      </c>
      <c r="B104" s="131">
        <f t="shared" si="3"/>
        <v>2.3379629629629618E-3</v>
      </c>
      <c r="C104" s="7">
        <f t="shared" si="4"/>
        <v>200</v>
      </c>
      <c r="D104" s="1">
        <f t="shared" si="5"/>
        <v>14.142135623730951</v>
      </c>
      <c r="E104" s="1">
        <v>163.69999999999999</v>
      </c>
      <c r="F104" s="1">
        <f>(E104/'Input Messblatt'!$B$51)*100</f>
        <v>20.349054023817217</v>
      </c>
      <c r="G104" s="1">
        <f>F104*'Input Messblatt'!$D$78</f>
        <v>20.535154817738185</v>
      </c>
      <c r="H104" s="1">
        <f>E104/'Input Messblatt'!$P$6</f>
        <v>162.94607042044274</v>
      </c>
      <c r="I104" s="1">
        <f>H104/'Input Messblatt'!$B$12</f>
        <v>2.0757461200056402</v>
      </c>
      <c r="J104" s="1">
        <f>I104*'Input Messblatt'!$P$9</f>
        <v>2.3008808095952027</v>
      </c>
      <c r="K104" s="188">
        <f>SQRT(((2*'Input Messblatt'!$J$8*'Input Messblatt'!$J$5)/'Input Messblatt'!$J$6)*((1+'Input Messblatt'!$J$27)/('Input Messblatt'!$J$26-'Input Messblatt'!$J$27))*'Input Messung'!C104)*100</f>
        <v>0.49638694583963433</v>
      </c>
      <c r="L104" s="187">
        <f>K104*(('Input Messblatt'!$J$26-'Input Messblatt'!$J$27)/(1+'Input Messblatt'!$J$27))</f>
        <v>0.56407607481776612</v>
      </c>
      <c r="M104">
        <f>('Input Messblatt'!$J$5*'Input Messblatt'!$J$8*'Input Messblatt'!$J$7)/('Input Messblatt'!$J$6*'Input Messung'!K104)</f>
        <v>1.1069992968298661E-9</v>
      </c>
      <c r="N104" s="1">
        <f>J104/'Input Messblatt'!$J$9</f>
        <v>61.35682158920541</v>
      </c>
    </row>
    <row r="105" spans="1:14" x14ac:dyDescent="0.2">
      <c r="A105" s="8">
        <v>2.1585648148148145E-2</v>
      </c>
      <c r="B105" s="131">
        <f t="shared" si="3"/>
        <v>2.361111111111109E-3</v>
      </c>
      <c r="C105" s="7">
        <f t="shared" si="4"/>
        <v>202</v>
      </c>
      <c r="D105" s="1">
        <f t="shared" si="5"/>
        <v>14.212670403551895</v>
      </c>
      <c r="E105" s="1">
        <v>164.8</v>
      </c>
      <c r="F105" s="1">
        <f>(E105/'Input Messblatt'!$B$51)*100</f>
        <v>20.485791711210005</v>
      </c>
      <c r="G105" s="1">
        <f>F105*'Input Messblatt'!$D$78</f>
        <v>20.673143029708331</v>
      </c>
      <c r="H105" s="1">
        <f>E105/'Input Messblatt'!$P$6</f>
        <v>164.04100430842374</v>
      </c>
      <c r="I105" s="1">
        <f>H105/'Input Messblatt'!$B$12</f>
        <v>2.0896943224003022</v>
      </c>
      <c r="J105" s="1">
        <f>I105*'Input Messblatt'!$P$9</f>
        <v>2.3163418290854572</v>
      </c>
      <c r="K105" s="188">
        <f>SQRT(((2*'Input Messblatt'!$J$8*'Input Messblatt'!$J$5)/'Input Messblatt'!$J$6)*((1+'Input Messblatt'!$J$27)/('Input Messblatt'!$J$26-'Input Messblatt'!$J$27))*'Input Messung'!C105)*100</f>
        <v>0.49886270656363974</v>
      </c>
      <c r="L105" s="187">
        <f>K105*(('Input Messblatt'!$J$26-'Input Messblatt'!$J$27)/(1+'Input Messblatt'!$J$27))</f>
        <v>0.56688943927686319</v>
      </c>
      <c r="M105">
        <f>('Input Messblatt'!$J$5*'Input Messblatt'!$J$8*'Input Messblatt'!$J$7)/('Input Messblatt'!$J$6*'Input Messung'!K105)</f>
        <v>1.1015054698820235E-9</v>
      </c>
      <c r="N105" s="1">
        <f>J105/'Input Messblatt'!$J$9</f>
        <v>61.76911544227886</v>
      </c>
    </row>
    <row r="106" spans="1:14" x14ac:dyDescent="0.2">
      <c r="A106" s="8">
        <v>2.1608796296296296E-2</v>
      </c>
      <c r="B106" s="131">
        <f t="shared" si="3"/>
        <v>2.3842592592592596E-3</v>
      </c>
      <c r="C106" s="7">
        <f t="shared" si="4"/>
        <v>204</v>
      </c>
      <c r="D106" s="1">
        <f t="shared" si="5"/>
        <v>14.282856857085701</v>
      </c>
      <c r="E106" s="1">
        <v>165.5</v>
      </c>
      <c r="F106" s="1">
        <f>(E106/'Input Messblatt'!$B$51)*100</f>
        <v>20.572806603187228</v>
      </c>
      <c r="G106" s="1">
        <f>F106*'Input Messblatt'!$D$78</f>
        <v>20.760953710052959</v>
      </c>
      <c r="H106" s="1">
        <f>E106/'Input Messblatt'!$P$6</f>
        <v>164.73778041895707</v>
      </c>
      <c r="I106" s="1">
        <f>H106/'Input Messblatt'!$B$12</f>
        <v>2.0985704511969052</v>
      </c>
      <c r="J106" s="1">
        <f>I106*'Input Messblatt'!$P$9</f>
        <v>2.3261806596701646</v>
      </c>
      <c r="K106" s="188">
        <f>SQRT(((2*'Input Messblatt'!$J$8*'Input Messblatt'!$J$5)/'Input Messblatt'!$J$6)*((1+'Input Messblatt'!$J$27)/('Input Messblatt'!$J$26-'Input Messblatt'!$J$27))*'Input Messung'!C106)*100</f>
        <v>0.50132624108458568</v>
      </c>
      <c r="L106" s="187">
        <f>K106*(('Input Messblatt'!$J$26-'Input Messblatt'!$J$27)/(1+'Input Messblatt'!$J$27))</f>
        <v>0.56968891032339264</v>
      </c>
      <c r="M106">
        <f>('Input Messblatt'!$J$5*'Input Messblatt'!$J$8*'Input Messblatt'!$J$7)/('Input Messblatt'!$J$6*'Input Messung'!K106)</f>
        <v>1.0960926338329978E-9</v>
      </c>
      <c r="N106" s="1">
        <f>J106/'Input Messblatt'!$J$9</f>
        <v>62.031484257871057</v>
      </c>
    </row>
    <row r="107" spans="1:14" x14ac:dyDescent="0.2">
      <c r="A107" s="8">
        <v>2.1631944444444443E-2</v>
      </c>
      <c r="B107" s="131">
        <f t="shared" si="3"/>
        <v>2.4074074074074067E-3</v>
      </c>
      <c r="C107" s="7">
        <f t="shared" si="4"/>
        <v>206</v>
      </c>
      <c r="D107" s="1">
        <f t="shared" si="5"/>
        <v>14.352700094407323</v>
      </c>
      <c r="E107" s="1">
        <v>166.4</v>
      </c>
      <c r="F107" s="1">
        <f>(E107/'Input Messblatt'!$B$51)*100</f>
        <v>20.684682892872235</v>
      </c>
      <c r="G107" s="1">
        <f>F107*'Input Messblatt'!$D$78</f>
        <v>20.873853156210348</v>
      </c>
      <c r="H107" s="1">
        <f>E107/'Input Messblatt'!$P$6</f>
        <v>165.63363541821425</v>
      </c>
      <c r="I107" s="1">
        <f>H107/'Input Messblatt'!$B$12</f>
        <v>2.1099826167925384</v>
      </c>
      <c r="J107" s="1">
        <f>I107*'Input Messblatt'!$P$9</f>
        <v>2.3388305847076465</v>
      </c>
      <c r="K107" s="188">
        <f>SQRT(((2*'Input Messblatt'!$J$8*'Input Messblatt'!$J$5)/'Input Messblatt'!$J$6)*((1+'Input Messblatt'!$J$27)/('Input Messblatt'!$J$26-'Input Messblatt'!$J$27))*'Input Messung'!C107)*100</f>
        <v>0.5037777287653753</v>
      </c>
      <c r="L107" s="187">
        <f>K107*(('Input Messblatt'!$J$26-'Input Messblatt'!$J$27)/(1+'Input Messblatt'!$J$27))</f>
        <v>0.57247469177883537</v>
      </c>
      <c r="M107">
        <f>('Input Messblatt'!$J$5*'Input Messblatt'!$J$8*'Input Messblatt'!$J$7)/('Input Messblatt'!$J$6*'Input Messung'!K107)</f>
        <v>1.0907588180737519E-9</v>
      </c>
      <c r="N107" s="1">
        <f>J107/'Input Messblatt'!$J$9</f>
        <v>62.368815592203909</v>
      </c>
    </row>
    <row r="108" spans="1:14" x14ac:dyDescent="0.2">
      <c r="A108" s="8">
        <v>2.165509259259259E-2</v>
      </c>
      <c r="B108" s="131">
        <f t="shared" si="3"/>
        <v>2.4305555555555539E-3</v>
      </c>
      <c r="C108" s="7">
        <f t="shared" si="4"/>
        <v>208</v>
      </c>
      <c r="D108" s="1">
        <f t="shared" si="5"/>
        <v>14.422205101855956</v>
      </c>
      <c r="E108" s="1">
        <v>167.3</v>
      </c>
      <c r="F108" s="1">
        <f>(E108/'Input Messblatt'!$B$51)*100</f>
        <v>20.796559182557246</v>
      </c>
      <c r="G108" s="1">
        <f>F108*'Input Messblatt'!$D$78</f>
        <v>20.986752602367741</v>
      </c>
      <c r="H108" s="1">
        <f>E108/'Input Messblatt'!$P$6</f>
        <v>166.52949041747144</v>
      </c>
      <c r="I108" s="1">
        <f>H108/'Input Messblatt'!$B$12</f>
        <v>2.1213947823881711</v>
      </c>
      <c r="J108" s="1">
        <f>I108*'Input Messblatt'!$P$9</f>
        <v>2.3514805097451279</v>
      </c>
      <c r="K108" s="188">
        <f>SQRT(((2*'Input Messblatt'!$J$8*'Input Messblatt'!$J$5)/'Input Messblatt'!$J$6)*((1+'Input Messblatt'!$J$27)/('Input Messblatt'!$J$26-'Input Messblatt'!$J$27))*'Input Messung'!C108)*100</f>
        <v>0.50621734462580403</v>
      </c>
      <c r="L108" s="187">
        <f>K108*(('Input Messblatt'!$J$26-'Input Messblatt'!$J$27)/(1+'Input Messblatt'!$J$27))</f>
        <v>0.5752469825293226</v>
      </c>
      <c r="M108">
        <f>('Input Messblatt'!$J$5*'Input Messblatt'!$J$8*'Input Messblatt'!$J$7)/('Input Messblatt'!$J$6*'Input Messung'!K108)</f>
        <v>1.0855021184748036E-9</v>
      </c>
      <c r="N108" s="1">
        <f>J108/'Input Messblatt'!$J$9</f>
        <v>62.706146926536746</v>
      </c>
    </row>
    <row r="109" spans="1:14" x14ac:dyDescent="0.2">
      <c r="A109" s="8">
        <v>2.1678240740740738E-2</v>
      </c>
      <c r="B109" s="131">
        <f t="shared" si="3"/>
        <v>2.453703703703701E-3</v>
      </c>
      <c r="C109" s="7">
        <f t="shared" si="4"/>
        <v>210</v>
      </c>
      <c r="D109" s="1">
        <f t="shared" si="5"/>
        <v>14.491376746189438</v>
      </c>
      <c r="E109" s="1">
        <v>168.3</v>
      </c>
      <c r="F109" s="1">
        <f>(E109/'Input Messblatt'!$B$51)*100</f>
        <v>20.92086617109614</v>
      </c>
      <c r="G109" s="1">
        <f>F109*'Input Messblatt'!$D$78</f>
        <v>21.112196431431503</v>
      </c>
      <c r="H109" s="1">
        <f>E109/'Input Messblatt'!$P$6</f>
        <v>167.5248848610905</v>
      </c>
      <c r="I109" s="1">
        <f>H109/'Input Messblatt'!$B$12</f>
        <v>2.1340749663833183</v>
      </c>
      <c r="J109" s="1">
        <f>I109*'Input Messblatt'!$P$9</f>
        <v>2.3655359820089954</v>
      </c>
      <c r="K109" s="188">
        <f>SQRT(((2*'Input Messblatt'!$J$8*'Input Messblatt'!$J$5)/'Input Messblatt'!$J$6)*((1+'Input Messblatt'!$J$27)/('Input Messblatt'!$J$26-'Input Messblatt'!$J$27))*'Input Messung'!C109)*100</f>
        <v>0.50864525948837869</v>
      </c>
      <c r="L109" s="187">
        <f>K109*(('Input Messblatt'!$J$26-'Input Messblatt'!$J$27)/(1+'Input Messblatt'!$J$27))</f>
        <v>0.57800597669133924</v>
      </c>
      <c r="M109">
        <f>('Input Messblatt'!$J$5*'Input Messblatt'!$J$8*'Input Messblatt'!$J$7)/('Input Messblatt'!$J$6*'Input Messung'!K109)</f>
        <v>1.080320694530241E-9</v>
      </c>
      <c r="N109" s="1">
        <f>J109/'Input Messblatt'!$J$9</f>
        <v>63.08095952023988</v>
      </c>
    </row>
    <row r="110" spans="1:14" x14ac:dyDescent="0.2">
      <c r="A110" s="8">
        <v>2.1701388888888892E-2</v>
      </c>
      <c r="B110" s="131">
        <f t="shared" si="3"/>
        <v>2.4768518518518551E-3</v>
      </c>
      <c r="C110" s="7">
        <f t="shared" si="4"/>
        <v>212</v>
      </c>
      <c r="D110" s="1">
        <f t="shared" si="5"/>
        <v>14.560219778561036</v>
      </c>
      <c r="E110" s="1">
        <v>169.2</v>
      </c>
      <c r="F110" s="1">
        <f>(E110/'Input Messblatt'!$B$51)*100</f>
        <v>21.032742460781144</v>
      </c>
      <c r="G110" s="1">
        <f>F110*'Input Messblatt'!$D$78</f>
        <v>21.225095877588888</v>
      </c>
      <c r="H110" s="1">
        <f>E110/'Input Messblatt'!$P$6</f>
        <v>168.42073986034765</v>
      </c>
      <c r="I110" s="1">
        <f>H110/'Input Messblatt'!$B$12</f>
        <v>2.145487131978951</v>
      </c>
      <c r="J110" s="1">
        <f>I110*'Input Messblatt'!$P$9</f>
        <v>2.3781859070464768</v>
      </c>
      <c r="K110" s="188">
        <f>SQRT(((2*'Input Messblatt'!$J$8*'Input Messblatt'!$J$5)/'Input Messblatt'!$J$6)*((1+'Input Messblatt'!$J$27)/('Input Messblatt'!$J$26-'Input Messblatt'!$J$27))*'Input Messung'!C110)*100</f>
        <v>0.51106164011790212</v>
      </c>
      <c r="L110" s="187">
        <f>K110*(('Input Messblatt'!$J$26-'Input Messblatt'!$J$27)/(1+'Input Messblatt'!$J$27))</f>
        <v>0.58075186377034316</v>
      </c>
      <c r="M110">
        <f>('Input Messblatt'!$J$5*'Input Messblatt'!$J$8*'Input Messblatt'!$J$7)/('Input Messblatt'!$J$6*'Input Messung'!K110)</f>
        <v>1.0752127666502814E-9</v>
      </c>
      <c r="N110" s="1">
        <f>J110/'Input Messblatt'!$J$9</f>
        <v>63.418290854572717</v>
      </c>
    </row>
    <row r="111" spans="1:14" x14ac:dyDescent="0.2">
      <c r="A111" s="8">
        <v>2.1724537037037039E-2</v>
      </c>
      <c r="B111" s="131">
        <f t="shared" si="3"/>
        <v>2.5000000000000022E-3</v>
      </c>
      <c r="C111" s="7">
        <f t="shared" si="4"/>
        <v>214</v>
      </c>
      <c r="D111" s="1">
        <f t="shared" si="5"/>
        <v>14.628738838327793</v>
      </c>
      <c r="E111" s="1">
        <v>170.7</v>
      </c>
      <c r="F111" s="1">
        <f>(E111/'Input Messblatt'!$B$51)*100</f>
        <v>21.219202943589487</v>
      </c>
      <c r="G111" s="1">
        <f>F111*'Input Messblatt'!$D$78</f>
        <v>21.413261621184535</v>
      </c>
      <c r="H111" s="1">
        <f>E111/'Input Messblatt'!$P$6</f>
        <v>169.91383152577626</v>
      </c>
      <c r="I111" s="1">
        <f>H111/'Input Messblatt'!$B$12</f>
        <v>2.164507407971672</v>
      </c>
      <c r="J111" s="1">
        <f>I111*'Input Messblatt'!$P$9</f>
        <v>2.3992691154422787</v>
      </c>
      <c r="K111" s="188">
        <f>SQRT(((2*'Input Messblatt'!$J$8*'Input Messblatt'!$J$5)/'Input Messblatt'!$J$6)*((1+'Input Messblatt'!$J$27)/('Input Messblatt'!$J$26-'Input Messblatt'!$J$27))*'Input Messung'!C111)*100</f>
        <v>0.51346664935514563</v>
      </c>
      <c r="L111" s="187">
        <f>K111*(('Input Messblatt'!$J$26-'Input Messblatt'!$J$27)/(1+'Input Messblatt'!$J$27))</f>
        <v>0.58348482881266528</v>
      </c>
      <c r="M111">
        <f>('Input Messblatt'!$J$5*'Input Messblatt'!$J$8*'Input Messblatt'!$J$7)/('Input Messblatt'!$J$6*'Input Messung'!K111)</f>
        <v>1.070176613593323E-9</v>
      </c>
      <c r="N111" s="1">
        <f>J111/'Input Messblatt'!$J$9</f>
        <v>63.980509745127435</v>
      </c>
    </row>
    <row r="112" spans="1:14" x14ac:dyDescent="0.2">
      <c r="A112" s="8">
        <v>2.1747685185185186E-2</v>
      </c>
      <c r="B112" s="131">
        <f t="shared" si="3"/>
        <v>2.5231481481481494E-3</v>
      </c>
      <c r="C112" s="7">
        <f t="shared" si="4"/>
        <v>216</v>
      </c>
      <c r="D112" s="1">
        <f t="shared" si="5"/>
        <v>14.696938456699069</v>
      </c>
      <c r="E112" s="1">
        <v>171.1</v>
      </c>
      <c r="F112" s="1">
        <f>(E112/'Input Messblatt'!$B$51)*100</f>
        <v>21.268925739005045</v>
      </c>
      <c r="G112" s="1">
        <f>F112*'Input Messblatt'!$D$78</f>
        <v>21.463439152810039</v>
      </c>
      <c r="H112" s="1">
        <f>E112/'Input Messblatt'!$P$6</f>
        <v>170.3119893032239</v>
      </c>
      <c r="I112" s="1">
        <f>H112/'Input Messblatt'!$B$12</f>
        <v>2.1695794815697313</v>
      </c>
      <c r="J112" s="1">
        <f>I112*'Input Messblatt'!$P$9</f>
        <v>2.4048913043478262</v>
      </c>
      <c r="K112" s="188">
        <f>SQRT(((2*'Input Messblatt'!$J$8*'Input Messblatt'!$J$5)/'Input Messblatt'!$J$6)*((1+'Input Messblatt'!$J$27)/('Input Messblatt'!$J$26-'Input Messblatt'!$J$27))*'Input Messung'!C112)*100</f>
        <v>0.51586044624491234</v>
      </c>
      <c r="L112" s="187">
        <f>K112*(('Input Messblatt'!$J$26-'Input Messblatt'!$J$27)/(1+'Input Messblatt'!$J$27))</f>
        <v>0.58620505255103661</v>
      </c>
      <c r="M112">
        <f>('Input Messblatt'!$J$5*'Input Messblatt'!$J$8*'Input Messblatt'!$J$7)/('Input Messblatt'!$J$6*'Input Messung'!K112)</f>
        <v>1.0652105700290826E-9</v>
      </c>
      <c r="N112" s="1">
        <f>J112/'Input Messblatt'!$J$9</f>
        <v>64.130434782608702</v>
      </c>
    </row>
    <row r="113" spans="1:14" x14ac:dyDescent="0.2">
      <c r="A113" s="8">
        <v>2.1770833333333336E-2</v>
      </c>
      <c r="B113" s="131">
        <f t="shared" si="3"/>
        <v>2.5462962962963E-3</v>
      </c>
      <c r="C113" s="7">
        <f t="shared" si="4"/>
        <v>218</v>
      </c>
      <c r="D113" s="1">
        <f t="shared" si="5"/>
        <v>14.7648230602334</v>
      </c>
      <c r="E113" s="1">
        <v>172</v>
      </c>
      <c r="F113" s="1">
        <f>(E113/'Input Messblatt'!$B$51)*100</f>
        <v>21.380802028690052</v>
      </c>
      <c r="G113" s="1">
        <f>F113*'Input Messblatt'!$D$78</f>
        <v>21.576338598967428</v>
      </c>
      <c r="H113" s="1">
        <f>E113/'Input Messblatt'!$P$6</f>
        <v>171.20784430248108</v>
      </c>
      <c r="I113" s="1">
        <f>H113/'Input Messblatt'!$B$12</f>
        <v>2.1809916471653641</v>
      </c>
      <c r="J113" s="1">
        <f>I113*'Input Messblatt'!$P$9</f>
        <v>2.4175412293853076</v>
      </c>
      <c r="K113" s="188">
        <f>SQRT(((2*'Input Messblatt'!$J$8*'Input Messblatt'!$J$5)/'Input Messblatt'!$J$6)*((1+'Input Messblatt'!$J$27)/('Input Messblatt'!$J$26-'Input Messblatt'!$J$27))*'Input Messung'!C113)*100</f>
        <v>0.51824318615877629</v>
      </c>
      <c r="L113" s="187">
        <f>K113*(('Input Messblatt'!$J$26-'Input Messblatt'!$J$27)/(1+'Input Messblatt'!$J$27))</f>
        <v>0.58891271154406377</v>
      </c>
      <c r="M113">
        <f>('Input Messblatt'!$J$5*'Input Messblatt'!$J$8*'Input Messblatt'!$J$7)/('Input Messblatt'!$J$6*'Input Messung'!K113)</f>
        <v>1.0603130242249772E-9</v>
      </c>
      <c r="N113" s="1">
        <f>J113/'Input Messblatt'!$J$9</f>
        <v>64.467766116941533</v>
      </c>
    </row>
    <row r="114" spans="1:14" x14ac:dyDescent="0.2">
      <c r="A114" s="8">
        <v>2.179398148148148E-2</v>
      </c>
      <c r="B114" s="131">
        <f t="shared" si="3"/>
        <v>2.5694444444444436E-3</v>
      </c>
      <c r="C114" s="7">
        <f t="shared" si="4"/>
        <v>220</v>
      </c>
      <c r="D114" s="1">
        <f t="shared" si="5"/>
        <v>14.832396974191326</v>
      </c>
      <c r="E114" s="1">
        <v>172.9</v>
      </c>
      <c r="F114" s="1">
        <f>(E114/'Input Messblatt'!$B$51)*100</f>
        <v>21.492678318375059</v>
      </c>
      <c r="G114" s="1">
        <f>F114*'Input Messblatt'!$D$78</f>
        <v>21.689238045124817</v>
      </c>
      <c r="H114" s="1">
        <f>E114/'Input Messblatt'!$P$6</f>
        <v>172.10369930173823</v>
      </c>
      <c r="I114" s="1">
        <f>H114/'Input Messblatt'!$B$12</f>
        <v>2.1924038127609964</v>
      </c>
      <c r="J114" s="1">
        <f>I114*'Input Messblatt'!$P$9</f>
        <v>2.4301911544227885</v>
      </c>
      <c r="K114" s="188">
        <f>SQRT(((2*'Input Messblatt'!$J$8*'Input Messblatt'!$J$5)/'Input Messblatt'!$J$6)*((1+'Input Messblatt'!$J$27)/('Input Messblatt'!$J$26-'Input Messblatt'!$J$27))*'Input Messung'!C114)*100</f>
        <v>0.52061502091276624</v>
      </c>
      <c r="L114" s="187">
        <f>K114*(('Input Messblatt'!$J$26-'Input Messblatt'!$J$27)/(1+'Input Messblatt'!$J$27))</f>
        <v>0.59160797830996148</v>
      </c>
      <c r="M114">
        <f>('Input Messblatt'!$J$5*'Input Messblatt'!$J$8*'Input Messblatt'!$J$7)/('Input Messblatt'!$J$6*'Input Messung'!K114)</f>
        <v>1.0554824158484543E-9</v>
      </c>
      <c r="N114" s="1">
        <f>J114/'Input Messblatt'!$J$9</f>
        <v>64.805097451274364</v>
      </c>
    </row>
    <row r="115" spans="1:14" x14ac:dyDescent="0.2">
      <c r="A115" s="8">
        <v>2.1817129629629631E-2</v>
      </c>
      <c r="B115" s="131">
        <f t="shared" si="3"/>
        <v>2.5925925925925943E-3</v>
      </c>
      <c r="C115" s="7">
        <f t="shared" si="4"/>
        <v>222</v>
      </c>
      <c r="D115" s="1">
        <f t="shared" si="5"/>
        <v>14.89966442575134</v>
      </c>
      <c r="E115" s="1">
        <v>173.8</v>
      </c>
      <c r="F115" s="1">
        <f>(E115/'Input Messblatt'!$B$51)*100</f>
        <v>21.604554608060063</v>
      </c>
      <c r="G115" s="1">
        <f>F115*'Input Messblatt'!$D$78</f>
        <v>21.802137491282203</v>
      </c>
      <c r="H115" s="1">
        <f>E115/'Input Messblatt'!$P$6</f>
        <v>172.99955430099541</v>
      </c>
      <c r="I115" s="1">
        <f>H115/'Input Messblatt'!$B$12</f>
        <v>2.2038159783566296</v>
      </c>
      <c r="J115" s="1">
        <f>I115*'Input Messblatt'!$P$9</f>
        <v>2.44284107946027</v>
      </c>
      <c r="K115" s="188">
        <f>SQRT(((2*'Input Messblatt'!$J$8*'Input Messblatt'!$J$5)/'Input Messblatt'!$J$6)*((1+'Input Messblatt'!$J$27)/('Input Messblatt'!$J$26-'Input Messblatt'!$J$27))*'Input Messung'!C115)*100</f>
        <v>0.52297609888024532</v>
      </c>
      <c r="L115" s="187">
        <f>K115*(('Input Messblatt'!$J$26-'Input Messblatt'!$J$27)/(1+'Input Messblatt'!$J$27))</f>
        <v>0.59429102145482404</v>
      </c>
      <c r="M115">
        <f>('Input Messblatt'!$J$5*'Input Messblatt'!$J$8*'Input Messblatt'!$J$7)/('Input Messblatt'!$J$6*'Input Messung'!K115)</f>
        <v>1.0507172338784612E-9</v>
      </c>
      <c r="N115" s="1">
        <f>J115/'Input Messblatt'!$J$9</f>
        <v>65.142428785607208</v>
      </c>
    </row>
    <row r="116" spans="1:14" x14ac:dyDescent="0.2">
      <c r="A116" s="8">
        <v>2.1840277777777778E-2</v>
      </c>
      <c r="B116" s="131">
        <f t="shared" si="3"/>
        <v>2.6157407407407414E-3</v>
      </c>
      <c r="C116" s="7">
        <f t="shared" si="4"/>
        <v>224</v>
      </c>
      <c r="D116" s="1">
        <f t="shared" si="5"/>
        <v>14.966629547095765</v>
      </c>
      <c r="E116" s="1">
        <v>174.7</v>
      </c>
      <c r="F116" s="1">
        <f>(E116/'Input Messblatt'!$B$51)*100</f>
        <v>21.716430897745067</v>
      </c>
      <c r="G116" s="1">
        <f>F116*'Input Messblatt'!$D$78</f>
        <v>21.915036937439588</v>
      </c>
      <c r="H116" s="1">
        <f>E116/'Input Messblatt'!$P$6</f>
        <v>173.89540930025257</v>
      </c>
      <c r="I116" s="1">
        <f>H116/'Input Messblatt'!$B$12</f>
        <v>2.2152281439522619</v>
      </c>
      <c r="J116" s="1">
        <f>I116*'Input Messblatt'!$P$9</f>
        <v>2.4554910044977509</v>
      </c>
      <c r="K116" s="188">
        <f>SQRT(((2*'Input Messblatt'!$J$8*'Input Messblatt'!$J$5)/'Input Messblatt'!$J$6)*((1+'Input Messblatt'!$J$27)/('Input Messblatt'!$J$26-'Input Messblatt'!$J$27))*'Input Messung'!C116)*100</f>
        <v>0.52532656510022413</v>
      </c>
      <c r="L116" s="187">
        <f>K116*(('Input Messblatt'!$J$26-'Input Messblatt'!$J$27)/(1+'Input Messblatt'!$J$27))</f>
        <v>0.59696200579570902</v>
      </c>
      <c r="M116">
        <f>('Input Messblatt'!$J$5*'Input Messblatt'!$J$8*'Input Messblatt'!$J$7)/('Input Messblatt'!$J$6*'Input Messung'!K116)</f>
        <v>1.0460160146197136E-9</v>
      </c>
      <c r="N116" s="1">
        <f>J116/'Input Messblatt'!$J$9</f>
        <v>65.479760119940025</v>
      </c>
    </row>
    <row r="117" spans="1:14" x14ac:dyDescent="0.2">
      <c r="A117" s="8">
        <v>2.1863425925925925E-2</v>
      </c>
      <c r="B117" s="131">
        <f t="shared" si="3"/>
        <v>2.6388888888888885E-3</v>
      </c>
      <c r="C117" s="7">
        <f t="shared" si="4"/>
        <v>226</v>
      </c>
      <c r="D117" s="1">
        <f t="shared" si="5"/>
        <v>15.033296378372908</v>
      </c>
      <c r="E117" s="1">
        <v>175.6</v>
      </c>
      <c r="F117" s="1">
        <f>(E117/'Input Messblatt'!$B$51)*100</f>
        <v>21.828307187430077</v>
      </c>
      <c r="G117" s="1">
        <f>F117*'Input Messblatt'!$D$78</f>
        <v>22.02793638359698</v>
      </c>
      <c r="H117" s="1">
        <f>E117/'Input Messblatt'!$P$6</f>
        <v>174.79126429950975</v>
      </c>
      <c r="I117" s="1">
        <f>H117/'Input Messblatt'!$B$12</f>
        <v>2.226640309547895</v>
      </c>
      <c r="J117" s="1">
        <f>I117*'Input Messblatt'!$P$9</f>
        <v>2.4681409295352328</v>
      </c>
      <c r="K117" s="188">
        <f>SQRT(((2*'Input Messblatt'!$J$8*'Input Messblatt'!$J$5)/'Input Messblatt'!$J$6)*((1+'Input Messblatt'!$J$27)/('Input Messblatt'!$J$26-'Input Messblatt'!$J$27))*'Input Messung'!C117)*100</f>
        <v>0.52766656138133305</v>
      </c>
      <c r="L117" s="187">
        <f>K117*(('Input Messblatt'!$J$26-'Input Messblatt'!$J$27)/(1+'Input Messblatt'!$J$27))</f>
        <v>0.59962109247878737</v>
      </c>
      <c r="M117">
        <f>('Input Messblatt'!$J$5*'Input Messblatt'!$J$8*'Input Messblatt'!$J$7)/('Input Messblatt'!$J$6*'Input Messung'!K117)</f>
        <v>1.0413773398138231E-9</v>
      </c>
      <c r="N117" s="1">
        <f>J117/'Input Messblatt'!$J$9</f>
        <v>65.817091454272884</v>
      </c>
    </row>
    <row r="118" spans="1:14" x14ac:dyDescent="0.2">
      <c r="A118" s="8">
        <v>2.1886574074074072E-2</v>
      </c>
      <c r="B118" s="131">
        <f t="shared" si="3"/>
        <v>2.6620370370370357E-3</v>
      </c>
      <c r="C118" s="7">
        <f t="shared" si="4"/>
        <v>228</v>
      </c>
      <c r="D118" s="1">
        <f t="shared" si="5"/>
        <v>15.0996688705415</v>
      </c>
      <c r="E118" s="1">
        <v>176.5</v>
      </c>
      <c r="F118" s="1">
        <f>(E118/'Input Messblatt'!$B$51)*100</f>
        <v>21.940183477115085</v>
      </c>
      <c r="G118" s="1">
        <f>F118*'Input Messblatt'!$D$78</f>
        <v>22.140835829754369</v>
      </c>
      <c r="H118" s="1">
        <f>E118/'Input Messblatt'!$P$6</f>
        <v>175.6871192987669</v>
      </c>
      <c r="I118" s="1">
        <f>H118/'Input Messblatt'!$B$12</f>
        <v>2.2380524751435273</v>
      </c>
      <c r="J118" s="1">
        <f>I118*'Input Messblatt'!$P$9</f>
        <v>2.4807908545727133</v>
      </c>
      <c r="K118" s="188">
        <f>SQRT(((2*'Input Messblatt'!$J$8*'Input Messblatt'!$J$5)/'Input Messblatt'!$J$6)*((1+'Input Messblatt'!$J$27)/('Input Messblatt'!$J$26-'Input Messblatt'!$J$27))*'Input Messung'!C118)*100</f>
        <v>0.52999622640166044</v>
      </c>
      <c r="L118" s="187">
        <f>K118*(('Input Messblatt'!$J$26-'Input Messblatt'!$J$27)/(1+'Input Messblatt'!$J$27))</f>
        <v>0.60226843909279582</v>
      </c>
      <c r="M118">
        <f>('Input Messblatt'!$J$5*'Input Messblatt'!$J$8*'Input Messblatt'!$J$7)/('Input Messblatt'!$J$6*'Input Messung'!K118)</f>
        <v>1.0367998348417645E-9</v>
      </c>
      <c r="N118" s="1">
        <f>J118/'Input Messblatt'!$J$9</f>
        <v>66.154422788605686</v>
      </c>
    </row>
    <row r="119" spans="1:14" x14ac:dyDescent="0.2">
      <c r="A119" s="8">
        <v>2.1909722222222223E-2</v>
      </c>
      <c r="B119" s="131">
        <f t="shared" si="3"/>
        <v>2.6851851851851863E-3</v>
      </c>
      <c r="C119" s="7">
        <f t="shared" si="4"/>
        <v>230</v>
      </c>
      <c r="D119" s="1">
        <f t="shared" si="5"/>
        <v>15.165750888103101</v>
      </c>
      <c r="E119" s="1">
        <v>177.3</v>
      </c>
      <c r="F119" s="1">
        <f>(E119/'Input Messblatt'!$B$51)*100</f>
        <v>22.039629067946201</v>
      </c>
      <c r="G119" s="1">
        <f>F119*'Input Messblatt'!$D$78</f>
        <v>22.241190893005381</v>
      </c>
      <c r="H119" s="1">
        <f>E119/'Input Messblatt'!$P$6</f>
        <v>176.48343485366217</v>
      </c>
      <c r="I119" s="1">
        <f>H119/'Input Messblatt'!$B$12</f>
        <v>2.2481966223396457</v>
      </c>
      <c r="J119" s="1">
        <f>I119*'Input Messblatt'!$P$9</f>
        <v>2.4920352323838082</v>
      </c>
      <c r="K119" s="188">
        <f>SQRT(((2*'Input Messblatt'!$J$8*'Input Messblatt'!$J$5)/'Input Messblatt'!$J$6)*((1+'Input Messblatt'!$J$27)/('Input Messblatt'!$J$26-'Input Messblatt'!$J$27))*'Input Messung'!C119)*100</f>
        <v>0.53231569580466076</v>
      </c>
      <c r="L119" s="187">
        <f>K119*(('Input Messblatt'!$J$26-'Input Messblatt'!$J$27)/(1+'Input Messblatt'!$J$27))</f>
        <v>0.60490419977802345</v>
      </c>
      <c r="M119">
        <f>('Input Messblatt'!$J$5*'Input Messblatt'!$J$8*'Input Messblatt'!$J$7)/('Input Messblatt'!$J$6*'Input Messung'!K119)</f>
        <v>1.0322821670124962E-9</v>
      </c>
      <c r="N119" s="1">
        <f>J119/'Input Messblatt'!$J$9</f>
        <v>66.454272863568221</v>
      </c>
    </row>
    <row r="120" spans="1:14" x14ac:dyDescent="0.2">
      <c r="A120" s="8">
        <v>2.193287037037037E-2</v>
      </c>
      <c r="B120" s="131">
        <f t="shared" si="3"/>
        <v>2.7083333333333334E-3</v>
      </c>
      <c r="C120" s="7">
        <f t="shared" si="4"/>
        <v>232</v>
      </c>
      <c r="D120" s="1">
        <f t="shared" si="5"/>
        <v>15.231546211727817</v>
      </c>
      <c r="E120" s="1">
        <v>178.2</v>
      </c>
      <c r="F120" s="1">
        <f>(E120/'Input Messblatt'!$B$51)*100</f>
        <v>22.151505357631205</v>
      </c>
      <c r="G120" s="1">
        <f>F120*'Input Messblatt'!$D$78</f>
        <v>22.354090339162767</v>
      </c>
      <c r="H120" s="1">
        <f>E120/'Input Messblatt'!$P$6</f>
        <v>177.37928985291933</v>
      </c>
      <c r="I120" s="1">
        <f>H120/'Input Messblatt'!$B$12</f>
        <v>2.259608787935278</v>
      </c>
      <c r="J120" s="1">
        <f>I120*'Input Messblatt'!$P$9</f>
        <v>2.5046851574212892</v>
      </c>
      <c r="K120" s="188">
        <f>SQRT(((2*'Input Messblatt'!$J$8*'Input Messblatt'!$J$5)/'Input Messblatt'!$J$6)*((1+'Input Messblatt'!$J$27)/('Input Messblatt'!$J$26-'Input Messblatt'!$J$27))*'Input Messung'!C120)*100</f>
        <v>0.53462510229131599</v>
      </c>
      <c r="L120" s="187">
        <f>K120*(('Input Messblatt'!$J$26-'Input Messblatt'!$J$27)/(1+'Input Messblatt'!$J$27))</f>
        <v>0.60752852533104074</v>
      </c>
      <c r="M120">
        <f>('Input Messblatt'!$J$5*'Input Messblatt'!$J$8*'Input Messblatt'!$J$7)/('Input Messblatt'!$J$6*'Input Messung'!K120)</f>
        <v>1.027823043932903E-9</v>
      </c>
      <c r="N120" s="1">
        <f>J120/'Input Messblatt'!$J$9</f>
        <v>66.791604197901052</v>
      </c>
    </row>
    <row r="121" spans="1:14" x14ac:dyDescent="0.2">
      <c r="A121" s="8">
        <v>2.1956018518518517E-2</v>
      </c>
      <c r="B121" s="131">
        <f t="shared" si="3"/>
        <v>2.7314814814814806E-3</v>
      </c>
      <c r="C121" s="7">
        <f t="shared" si="4"/>
        <v>234</v>
      </c>
      <c r="D121" s="1">
        <f t="shared" si="5"/>
        <v>15.297058540778355</v>
      </c>
      <c r="E121" s="1">
        <v>179.1</v>
      </c>
      <c r="F121" s="1">
        <f>(E121/'Input Messblatt'!$B$51)*100</f>
        <v>22.263381647316212</v>
      </c>
      <c r="G121" s="1">
        <f>F121*'Input Messblatt'!$D$78</f>
        <v>22.466989785320155</v>
      </c>
      <c r="H121" s="1">
        <f>E121/'Input Messblatt'!$P$6</f>
        <v>178.27514485217651</v>
      </c>
      <c r="I121" s="1">
        <f>H121/'Input Messblatt'!$B$12</f>
        <v>2.2710209535309112</v>
      </c>
      <c r="J121" s="1">
        <f>I121*'Input Messblatt'!$P$9</f>
        <v>2.517335082458771</v>
      </c>
      <c r="K121" s="188">
        <f>SQRT(((2*'Input Messblatt'!$J$8*'Input Messblatt'!$J$5)/'Input Messblatt'!$J$6)*((1+'Input Messblatt'!$J$27)/('Input Messblatt'!$J$26-'Input Messblatt'!$J$27))*'Input Messung'!C121)*100</f>
        <v>0.53692457570873031</v>
      </c>
      <c r="L121" s="187">
        <f>K121*(('Input Messblatt'!$J$26-'Input Messblatt'!$J$27)/(1+'Input Messblatt'!$J$27))</f>
        <v>0.61014156330537517</v>
      </c>
      <c r="M121">
        <f>('Input Messblatt'!$J$5*'Input Messblatt'!$J$8*'Input Messblatt'!$J$7)/('Input Messblatt'!$J$6*'Input Messung'!K121)</f>
        <v>1.0234212119545289E-9</v>
      </c>
      <c r="N121" s="1">
        <f>J121/'Input Messblatt'!$J$9</f>
        <v>67.128935532233896</v>
      </c>
    </row>
    <row r="122" spans="1:14" x14ac:dyDescent="0.2">
      <c r="A122" s="8">
        <v>2.1979166666666664E-2</v>
      </c>
      <c r="B122" s="131">
        <f t="shared" si="3"/>
        <v>2.7546296296296277E-3</v>
      </c>
      <c r="C122" s="7">
        <f t="shared" si="4"/>
        <v>236</v>
      </c>
      <c r="D122" s="1">
        <f t="shared" si="5"/>
        <v>15.362291495737216</v>
      </c>
      <c r="E122" s="1">
        <v>179.9</v>
      </c>
      <c r="F122" s="1">
        <f>(E122/'Input Messblatt'!$B$51)*100</f>
        <v>22.362827238147329</v>
      </c>
      <c r="G122" s="1">
        <f>F122*'Input Messblatt'!$D$78</f>
        <v>22.567344848571167</v>
      </c>
      <c r="H122" s="1">
        <f>E122/'Input Messblatt'!$P$6</f>
        <v>179.07146040707178</v>
      </c>
      <c r="I122" s="1">
        <f>H122/'Input Messblatt'!$B$12</f>
        <v>2.281165100727029</v>
      </c>
      <c r="J122" s="1">
        <f>I122*'Input Messblatt'!$P$9</f>
        <v>2.5285794602698655</v>
      </c>
      <c r="K122" s="188">
        <f>SQRT(((2*'Input Messblatt'!$J$8*'Input Messblatt'!$J$5)/'Input Messblatt'!$J$6)*((1+'Input Messblatt'!$J$27)/('Input Messblatt'!$J$26-'Input Messblatt'!$J$27))*'Input Messung'!C122)*100</f>
        <v>0.53921424313532373</v>
      </c>
      <c r="L122" s="187">
        <f>K122*(('Input Messblatt'!$J$26-'Input Messblatt'!$J$27)/(1+'Input Messblatt'!$J$27))</f>
        <v>0.6127434581083222</v>
      </c>
      <c r="M122">
        <f>('Input Messblatt'!$J$5*'Input Messblatt'!$J$8*'Input Messblatt'!$J$7)/('Input Messblatt'!$J$6*'Input Messung'!K122)</f>
        <v>1.0190754546928667E-9</v>
      </c>
      <c r="N122" s="1">
        <f>J122/'Input Messblatt'!$J$9</f>
        <v>67.428785607196417</v>
      </c>
    </row>
    <row r="123" spans="1:14" x14ac:dyDescent="0.2">
      <c r="A123" s="8">
        <v>2.2002314814814818E-2</v>
      </c>
      <c r="B123" s="131">
        <f t="shared" si="3"/>
        <v>2.7777777777777818E-3</v>
      </c>
      <c r="C123" s="7">
        <f t="shared" si="4"/>
        <v>238</v>
      </c>
      <c r="D123" s="1">
        <f t="shared" si="5"/>
        <v>15.427248620541512</v>
      </c>
      <c r="E123" s="1">
        <v>181</v>
      </c>
      <c r="F123" s="1">
        <f>(E123/'Input Messblatt'!$B$51)*100</f>
        <v>22.499564925540113</v>
      </c>
      <c r="G123" s="1">
        <f>F123*'Input Messblatt'!$D$78</f>
        <v>22.705333060541307</v>
      </c>
      <c r="H123" s="1">
        <f>E123/'Input Messblatt'!$P$6</f>
        <v>180.16639429505275</v>
      </c>
      <c r="I123" s="1">
        <f>H123/'Input Messblatt'!$B$12</f>
        <v>2.295113303121691</v>
      </c>
      <c r="J123" s="1">
        <f>I123*'Input Messblatt'!$P$9</f>
        <v>2.5440404797601199</v>
      </c>
      <c r="K123" s="188">
        <f>SQRT(((2*'Input Messblatt'!$J$8*'Input Messblatt'!$J$5)/'Input Messblatt'!$J$6)*((1+'Input Messblatt'!$J$27)/('Input Messblatt'!$J$26-'Input Messblatt'!$J$27))*'Input Messung'!C123)*100</f>
        <v>0.54149422896278421</v>
      </c>
      <c r="L123" s="187">
        <f>K123*(('Input Messblatt'!$J$26-'Input Messblatt'!$J$27)/(1+'Input Messblatt'!$J$27))</f>
        <v>0.61533435109407275</v>
      </c>
      <c r="M123">
        <f>('Input Messblatt'!$J$5*'Input Messblatt'!$J$8*'Input Messblatt'!$J$7)/('Input Messblatt'!$J$6*'Input Messung'!K123)</f>
        <v>1.0147845916152249E-9</v>
      </c>
      <c r="N123" s="1">
        <f>J123/'Input Messblatt'!$J$9</f>
        <v>67.841079460269867</v>
      </c>
    </row>
    <row r="124" spans="1:14" x14ac:dyDescent="0.2">
      <c r="A124" s="8">
        <v>2.2025462962962958E-2</v>
      </c>
      <c r="B124" s="131">
        <f t="shared" si="3"/>
        <v>2.800925925925922E-3</v>
      </c>
      <c r="C124" s="7">
        <f t="shared" si="4"/>
        <v>240</v>
      </c>
      <c r="D124" s="1">
        <f t="shared" si="5"/>
        <v>15.491933384829668</v>
      </c>
      <c r="E124" s="1">
        <v>181.8</v>
      </c>
      <c r="F124" s="1">
        <f>(E124/'Input Messblatt'!$B$51)*100</f>
        <v>22.59901051637123</v>
      </c>
      <c r="G124" s="1">
        <f>F124*'Input Messblatt'!$D$78</f>
        <v>22.805688123792319</v>
      </c>
      <c r="H124" s="1">
        <f>E124/'Input Messblatt'!$P$6</f>
        <v>180.96270984994803</v>
      </c>
      <c r="I124" s="1">
        <f>H124/'Input Messblatt'!$B$12</f>
        <v>2.3052574503178094</v>
      </c>
      <c r="J124" s="1">
        <f>I124*'Input Messblatt'!$P$9</f>
        <v>2.5552848575712148</v>
      </c>
      <c r="K124" s="188">
        <f>SQRT(((2*'Input Messblatt'!$J$8*'Input Messblatt'!$J$5)/'Input Messblatt'!$J$6)*((1+'Input Messblatt'!$J$27)/('Input Messblatt'!$J$26-'Input Messblatt'!$J$27))*'Input Messung'!C124)*100</f>
        <v>0.54376465497492588</v>
      </c>
      <c r="L124" s="187">
        <f>K124*(('Input Messblatt'!$J$26-'Input Messblatt'!$J$27)/(1+'Input Messblatt'!$J$27))</f>
        <v>0.61791438065332471</v>
      </c>
      <c r="M124">
        <f>('Input Messblatt'!$J$5*'Input Messblatt'!$J$8*'Input Messblatt'!$J$7)/('Input Messblatt'!$J$6*'Input Messung'!K124)</f>
        <v>1.0105474766934577E-9</v>
      </c>
      <c r="N124" s="1">
        <f>J124/'Input Messblatt'!$J$9</f>
        <v>68.140929535232402</v>
      </c>
    </row>
    <row r="125" spans="1:14" x14ac:dyDescent="0.2">
      <c r="A125" s="8">
        <v>2.2048611111111113E-2</v>
      </c>
      <c r="B125" s="131">
        <f t="shared" si="3"/>
        <v>2.8240740740740761E-3</v>
      </c>
      <c r="C125" s="7">
        <f t="shared" si="4"/>
        <v>242</v>
      </c>
      <c r="D125" s="1">
        <f t="shared" si="5"/>
        <v>15.556349186104045</v>
      </c>
      <c r="E125" s="1">
        <v>182.7</v>
      </c>
      <c r="F125" s="1">
        <f>(E125/'Input Messblatt'!$B$51)*100</f>
        <v>22.710886806056234</v>
      </c>
      <c r="G125" s="1">
        <f>F125*'Input Messblatt'!$D$78</f>
        <v>22.918587569949704</v>
      </c>
      <c r="H125" s="1">
        <f>E125/'Input Messblatt'!$P$6</f>
        <v>181.85856484920518</v>
      </c>
      <c r="I125" s="1">
        <f>H125/'Input Messblatt'!$B$12</f>
        <v>2.3166696159134417</v>
      </c>
      <c r="J125" s="1">
        <f>I125*'Input Messblatt'!$P$9</f>
        <v>2.5679347826086953</v>
      </c>
      <c r="K125" s="188">
        <f>SQRT(((2*'Input Messblatt'!$J$8*'Input Messblatt'!$J$5)/'Input Messblatt'!$J$6)*((1+'Input Messblatt'!$J$27)/('Input Messblatt'!$J$26-'Input Messblatt'!$J$27))*'Input Messung'!C125)*100</f>
        <v>0.5460256404235978</v>
      </c>
      <c r="L125" s="187">
        <f>K125*(('Input Messblatt'!$J$26-'Input Messblatt'!$J$27)/(1+'Input Messblatt'!$J$27))</f>
        <v>0.62048368229954276</v>
      </c>
      <c r="M125">
        <f>('Input Messblatt'!$J$5*'Input Messblatt'!$J$8*'Input Messblatt'!$J$7)/('Input Messblatt'!$J$6*'Input Messung'!K125)</f>
        <v>1.0063629971180599E-9</v>
      </c>
      <c r="N125" s="1">
        <f>J125/'Input Messblatt'!$J$9</f>
        <v>68.478260869565219</v>
      </c>
    </row>
    <row r="126" spans="1:14" x14ac:dyDescent="0.2">
      <c r="A126" s="8">
        <v>2.207175925925926E-2</v>
      </c>
      <c r="B126" s="131">
        <f t="shared" si="3"/>
        <v>2.8472222222222232E-3</v>
      </c>
      <c r="C126" s="7">
        <f t="shared" si="4"/>
        <v>244</v>
      </c>
      <c r="D126" s="1">
        <f t="shared" si="5"/>
        <v>15.620499351813308</v>
      </c>
      <c r="E126" s="1">
        <v>183.6</v>
      </c>
      <c r="F126" s="1">
        <f>(E126/'Input Messblatt'!$B$51)*100</f>
        <v>22.822763095741241</v>
      </c>
      <c r="G126" s="1">
        <f>F126*'Input Messblatt'!$D$78</f>
        <v>23.031487016107093</v>
      </c>
      <c r="H126" s="1">
        <f>E126/'Input Messblatt'!$P$6</f>
        <v>182.75441984846233</v>
      </c>
      <c r="I126" s="1">
        <f>H126/'Input Messblatt'!$B$12</f>
        <v>2.3280817815090744</v>
      </c>
      <c r="J126" s="1">
        <f>I126*'Input Messblatt'!$P$9</f>
        <v>2.5805847076461768</v>
      </c>
      <c r="K126" s="188">
        <f>SQRT(((2*'Input Messblatt'!$J$8*'Input Messblatt'!$J$5)/'Input Messblatt'!$J$6)*((1+'Input Messblatt'!$J$27)/('Input Messblatt'!$J$26-'Input Messblatt'!$J$27))*'Input Messung'!C126)*100</f>
        <v>0.54827730210177417</v>
      </c>
      <c r="L126" s="187">
        <f>K126*(('Input Messblatt'!$J$26-'Input Messblatt'!$J$27)/(1+'Input Messblatt'!$J$27))</f>
        <v>0.6230423887520159</v>
      </c>
      <c r="M126">
        <f>('Input Messblatt'!$J$5*'Input Messblatt'!$J$8*'Input Messblatt'!$J$7)/('Input Messblatt'!$J$6*'Input Messung'!K126)</f>
        <v>1.0022300720703531E-9</v>
      </c>
      <c r="N126" s="1">
        <f>J126/'Input Messblatt'!$J$9</f>
        <v>68.815592203898049</v>
      </c>
    </row>
    <row r="127" spans="1:14" x14ac:dyDescent="0.2">
      <c r="A127" s="8">
        <v>2.2094907407407407E-2</v>
      </c>
      <c r="B127" s="131">
        <f t="shared" si="3"/>
        <v>2.8703703703703703E-3</v>
      </c>
      <c r="C127" s="7">
        <f t="shared" si="4"/>
        <v>246</v>
      </c>
      <c r="D127" s="1">
        <f t="shared" si="5"/>
        <v>15.684387141358123</v>
      </c>
      <c r="E127" s="1">
        <v>184.4</v>
      </c>
      <c r="F127" s="1">
        <f>(E127/'Input Messblatt'!$B$51)*100</f>
        <v>22.922208686572361</v>
      </c>
      <c r="G127" s="1">
        <f>F127*'Input Messblatt'!$D$78</f>
        <v>23.131842079358108</v>
      </c>
      <c r="H127" s="1">
        <f>E127/'Input Messblatt'!$P$6</f>
        <v>183.55073540335761</v>
      </c>
      <c r="I127" s="1">
        <f>H127/'Input Messblatt'!$B$12</f>
        <v>2.3382259287051923</v>
      </c>
      <c r="J127" s="1">
        <f>I127*'Input Messblatt'!$P$9</f>
        <v>2.5918290854572712</v>
      </c>
      <c r="K127" s="188">
        <f>SQRT(((2*'Input Messblatt'!$J$8*'Input Messblatt'!$J$5)/'Input Messblatt'!$J$6)*((1+'Input Messblatt'!$J$27)/('Input Messblatt'!$J$26-'Input Messblatt'!$J$27))*'Input Messung'!C127)*100</f>
        <v>0.55051975441395384</v>
      </c>
      <c r="L127" s="187">
        <f>K127*(('Input Messblatt'!$J$26-'Input Messblatt'!$J$27)/(1+'Input Messblatt'!$J$27))</f>
        <v>0.62559063001585646</v>
      </c>
      <c r="M127">
        <f>('Input Messblatt'!$J$5*'Input Messblatt'!$J$8*'Input Messblatt'!$J$7)/('Input Messblatt'!$J$6*'Input Messung'!K127)</f>
        <v>9.9814765154968978E-10</v>
      </c>
      <c r="N127" s="1">
        <f>J127/'Input Messblatt'!$J$9</f>
        <v>69.11544227886057</v>
      </c>
    </row>
    <row r="128" spans="1:14" x14ac:dyDescent="0.2">
      <c r="A128" s="8">
        <v>2.2118055555555557E-2</v>
      </c>
      <c r="B128" s="131">
        <f t="shared" si="3"/>
        <v>2.893518518518521E-3</v>
      </c>
      <c r="C128" s="7">
        <f t="shared" si="4"/>
        <v>248</v>
      </c>
      <c r="D128" s="1">
        <f t="shared" si="5"/>
        <v>15.748015748023622</v>
      </c>
      <c r="E128" s="1">
        <v>185.2</v>
      </c>
      <c r="F128" s="1">
        <f>(E128/'Input Messblatt'!$B$51)*100</f>
        <v>23.021654277403471</v>
      </c>
      <c r="G128" s="1">
        <f>F128*'Input Messblatt'!$D$78</f>
        <v>23.232197142609113</v>
      </c>
      <c r="H128" s="1">
        <f>E128/'Input Messblatt'!$P$6</f>
        <v>184.34705095825285</v>
      </c>
      <c r="I128" s="1">
        <f>H128/'Input Messblatt'!$B$12</f>
        <v>2.3483700759013102</v>
      </c>
      <c r="J128" s="1">
        <f>I128*'Input Messblatt'!$P$9</f>
        <v>2.6030734632683656</v>
      </c>
      <c r="K128" s="188">
        <f>SQRT(((2*'Input Messblatt'!$J$8*'Input Messblatt'!$J$5)/'Input Messblatt'!$J$6)*((1+'Input Messblatt'!$J$27)/('Input Messblatt'!$J$26-'Input Messblatt'!$J$27))*'Input Messung'!C128)*100</f>
        <v>0.55275310944399048</v>
      </c>
      <c r="L128" s="187">
        <f>K128*(('Input Messblatt'!$J$26-'Input Messblatt'!$J$27)/(1+'Input Messblatt'!$J$27))</f>
        <v>0.62812853345907993</v>
      </c>
      <c r="M128">
        <f>('Input Messblatt'!$J$5*'Input Messblatt'!$J$8*'Input Messblatt'!$J$7)/('Input Messblatt'!$J$6*'Input Messung'!K128)</f>
        <v>9.9411471525277751E-10</v>
      </c>
      <c r="N128" s="1">
        <f>J128/'Input Messblatt'!$J$9</f>
        <v>69.415292353823091</v>
      </c>
    </row>
    <row r="129" spans="1:14" x14ac:dyDescent="0.2">
      <c r="A129" s="8">
        <v>2.2141203703703705E-2</v>
      </c>
      <c r="B129" s="131">
        <f t="shared" si="3"/>
        <v>2.9166666666666681E-3</v>
      </c>
      <c r="C129" s="7">
        <f t="shared" si="4"/>
        <v>250</v>
      </c>
      <c r="D129" s="1">
        <f t="shared" si="5"/>
        <v>15.811388300841896</v>
      </c>
      <c r="E129" s="1">
        <v>186.1</v>
      </c>
      <c r="F129" s="1">
        <f>(E129/'Input Messblatt'!$B$51)*100</f>
        <v>23.133530567088481</v>
      </c>
      <c r="G129" s="1">
        <f>F129*'Input Messblatt'!$D$78</f>
        <v>23.345096588766506</v>
      </c>
      <c r="H129" s="1">
        <f>E129/'Input Messblatt'!$P$6</f>
        <v>185.24290595751003</v>
      </c>
      <c r="I129" s="1">
        <f>H129/'Input Messblatt'!$B$12</f>
        <v>2.3597822414969429</v>
      </c>
      <c r="J129" s="1">
        <f>I129*'Input Messblatt'!$P$9</f>
        <v>2.6157233883058466</v>
      </c>
      <c r="K129" s="188">
        <f>SQRT(((2*'Input Messblatt'!$J$8*'Input Messblatt'!$J$5)/'Input Messblatt'!$J$6)*((1+'Input Messblatt'!$J$27)/('Input Messblatt'!$J$26-'Input Messblatt'!$J$27))*'Input Messung'!C129)*100</f>
        <v>0.5549774770204644</v>
      </c>
      <c r="L129" s="187">
        <f>K129*(('Input Messblatt'!$J$26-'Input Messblatt'!$J$27)/(1+'Input Messblatt'!$J$27))</f>
        <v>0.63065622388689113</v>
      </c>
      <c r="M129">
        <f>('Input Messblatt'!$J$5*'Input Messblatt'!$J$8*'Input Messblatt'!$J$7)/('Input Messblatt'!$J$6*'Input Messung'!K129)</f>
        <v>9.9013027150241904E-10</v>
      </c>
      <c r="N129" s="1">
        <f>J129/'Input Messblatt'!$J$9</f>
        <v>69.752623688155907</v>
      </c>
    </row>
    <row r="130" spans="1:14" x14ac:dyDescent="0.2">
      <c r="A130" s="8">
        <v>2.2164351851851852E-2</v>
      </c>
      <c r="B130" s="131">
        <f t="shared" si="3"/>
        <v>2.9398148148148152E-3</v>
      </c>
      <c r="C130" s="7">
        <f t="shared" si="4"/>
        <v>252</v>
      </c>
      <c r="D130" s="1">
        <f t="shared" si="5"/>
        <v>15.874507866387544</v>
      </c>
      <c r="E130" s="1">
        <v>186.8</v>
      </c>
      <c r="F130" s="1">
        <f>(E130/'Input Messblatt'!$B$51)*100</f>
        <v>23.220545459065708</v>
      </c>
      <c r="G130" s="1">
        <f>F130*'Input Messblatt'!$D$78</f>
        <v>23.432907269111137</v>
      </c>
      <c r="H130" s="1">
        <f>E130/'Input Messblatt'!$P$6</f>
        <v>185.9396820680434</v>
      </c>
      <c r="I130" s="1">
        <f>H130/'Input Messblatt'!$B$12</f>
        <v>2.3686583702935464</v>
      </c>
      <c r="J130" s="1">
        <f>I130*'Input Messblatt'!$P$9</f>
        <v>2.625562218890555</v>
      </c>
      <c r="K130" s="188">
        <f>SQRT(((2*'Input Messblatt'!$J$8*'Input Messblatt'!$J$5)/'Input Messblatt'!$J$6)*((1+'Input Messblatt'!$J$27)/('Input Messblatt'!$J$26-'Input Messblatt'!$J$27))*'Input Messung'!C130)*100</f>
        <v>0.55719296477970726</v>
      </c>
      <c r="L130" s="187">
        <f>K130*(('Input Messblatt'!$J$26-'Input Messblatt'!$J$27)/(1+'Input Messblatt'!$J$27))</f>
        <v>0.63317382361330354</v>
      </c>
      <c r="M130">
        <f>('Input Messblatt'!$J$5*'Input Messblatt'!$J$8*'Input Messblatt'!$J$7)/('Input Messblatt'!$J$6*'Input Messung'!K130)</f>
        <v>9.8619335622310155E-10</v>
      </c>
      <c r="N130" s="1">
        <f>J130/'Input Messblatt'!$J$9</f>
        <v>70.014992503748132</v>
      </c>
    </row>
    <row r="131" spans="1:14" x14ac:dyDescent="0.2">
      <c r="A131" s="8">
        <v>2.2187499999999999E-2</v>
      </c>
      <c r="B131" s="131">
        <f t="shared" si="3"/>
        <v>2.9629629629629624E-3</v>
      </c>
      <c r="C131" s="7">
        <f t="shared" si="4"/>
        <v>254</v>
      </c>
      <c r="D131" s="1">
        <f t="shared" si="5"/>
        <v>15.937377450509228</v>
      </c>
      <c r="E131" s="1">
        <v>187.7</v>
      </c>
      <c r="F131" s="1">
        <f>(E131/'Input Messblatt'!$B$51)*100</f>
        <v>23.332421748750711</v>
      </c>
      <c r="G131" s="1">
        <f>F131*'Input Messblatt'!$D$78</f>
        <v>23.545806715268522</v>
      </c>
      <c r="H131" s="1">
        <f>E131/'Input Messblatt'!$P$6</f>
        <v>186.83553706730055</v>
      </c>
      <c r="I131" s="1">
        <f>H131/'Input Messblatt'!$B$12</f>
        <v>2.3800705358891792</v>
      </c>
      <c r="J131" s="1">
        <f>I131*'Input Messblatt'!$P$9</f>
        <v>2.6382121439280359</v>
      </c>
      <c r="K131" s="188">
        <f>SQRT(((2*'Input Messblatt'!$J$8*'Input Messblatt'!$J$5)/'Input Messblatt'!$J$6)*((1+'Input Messblatt'!$J$27)/('Input Messblatt'!$J$26-'Input Messblatt'!$J$27))*'Input Messung'!C131)*100</f>
        <v>0.55939967822657899</v>
      </c>
      <c r="L131" s="187">
        <f>K131*(('Input Messblatt'!$J$26-'Input Messblatt'!$J$27)/(1+'Input Messblatt'!$J$27))</f>
        <v>0.63568145253020325</v>
      </c>
      <c r="M131">
        <f>('Input Messblatt'!$J$5*'Input Messblatt'!$J$8*'Input Messblatt'!$J$7)/('Input Messblatt'!$J$6*'Input Messung'!K131)</f>
        <v>9.8230303196104223E-10</v>
      </c>
      <c r="N131" s="1">
        <f>J131/'Input Messblatt'!$J$9</f>
        <v>70.352323838080963</v>
      </c>
    </row>
    <row r="132" spans="1:14" x14ac:dyDescent="0.2">
      <c r="A132" s="8">
        <v>2.2210648148148149E-2</v>
      </c>
      <c r="B132" s="131">
        <f t="shared" si="3"/>
        <v>2.986111111111113E-3</v>
      </c>
      <c r="C132" s="7">
        <f t="shared" si="4"/>
        <v>256</v>
      </c>
      <c r="D132" s="1">
        <f t="shared" si="5"/>
        <v>16</v>
      </c>
      <c r="E132" s="1">
        <v>188.6</v>
      </c>
      <c r="F132" s="1">
        <f>(E132/'Input Messblatt'!$B$51)*100</f>
        <v>23.444298038435718</v>
      </c>
      <c r="G132" s="1">
        <f>F132*'Input Messblatt'!$D$78</f>
        <v>23.658706161425911</v>
      </c>
      <c r="H132" s="1">
        <f>E132/'Input Messblatt'!$P$6</f>
        <v>187.73139206655773</v>
      </c>
      <c r="I132" s="1">
        <f>H132/'Input Messblatt'!$B$12</f>
        <v>2.3914827014848119</v>
      </c>
      <c r="J132" s="1">
        <f>I132*'Input Messblatt'!$P$9</f>
        <v>2.6508620689655173</v>
      </c>
      <c r="K132" s="188">
        <f>SQRT(((2*'Input Messblatt'!$J$8*'Input Messblatt'!$J$5)/'Input Messblatt'!$J$6)*((1+'Input Messblatt'!$J$27)/('Input Messblatt'!$J$26-'Input Messblatt'!$J$27))*'Input Messung'!C132)*100</f>
        <v>0.56159772079309589</v>
      </c>
      <c r="L132" s="187">
        <f>K132*(('Input Messblatt'!$J$26-'Input Messblatt'!$J$27)/(1+'Input Messblatt'!$J$27))</f>
        <v>0.63817922817397243</v>
      </c>
      <c r="M132">
        <f>('Input Messblatt'!$J$5*'Input Messblatt'!$J$8*'Input Messblatt'!$J$7)/('Input Messblatt'!$J$6*'Input Messung'!K132)</f>
        <v>9.7845838694642246E-10</v>
      </c>
      <c r="N132" s="1">
        <f>J132/'Input Messblatt'!$J$9</f>
        <v>70.689655172413794</v>
      </c>
    </row>
    <row r="133" spans="1:14" x14ac:dyDescent="0.2">
      <c r="A133" s="8">
        <v>2.2233796296296297E-2</v>
      </c>
      <c r="B133" s="131">
        <f t="shared" si="3"/>
        <v>3.0092592592592601E-3</v>
      </c>
      <c r="C133" s="7">
        <f t="shared" si="4"/>
        <v>258</v>
      </c>
      <c r="D133" s="1">
        <f t="shared" si="5"/>
        <v>16.06237840420901</v>
      </c>
      <c r="E133" s="1">
        <v>189.4</v>
      </c>
      <c r="F133" s="1">
        <f>(E133/'Input Messblatt'!$B$51)*100</f>
        <v>23.543743629266835</v>
      </c>
      <c r="G133" s="1">
        <f>F133*'Input Messblatt'!$D$78</f>
        <v>23.759061224676923</v>
      </c>
      <c r="H133" s="1">
        <f>E133/'Input Messblatt'!$P$6</f>
        <v>188.527707621453</v>
      </c>
      <c r="I133" s="1">
        <f>H133/'Input Messblatt'!$B$12</f>
        <v>2.4016268486809298</v>
      </c>
      <c r="J133" s="1">
        <f>I133*'Input Messblatt'!$P$9</f>
        <v>2.6621064467766118</v>
      </c>
      <c r="K133" s="188">
        <f>SQRT(((2*'Input Messblatt'!$J$8*'Input Messblatt'!$J$5)/'Input Messblatt'!$J$6)*((1+'Input Messblatt'!$J$27)/('Input Messblatt'!$J$26-'Input Messblatt'!$J$27))*'Input Messung'!C133)*100</f>
        <v>0.56378719389500154</v>
      </c>
      <c r="L133" s="187">
        <f>K133*(('Input Messblatt'!$J$26-'Input Messblatt'!$J$27)/(1+'Input Messblatt'!$J$27))</f>
        <v>0.64066726578977429</v>
      </c>
      <c r="M133">
        <f>('Input Messblatt'!$J$5*'Input Messblatt'!$J$8*'Input Messblatt'!$J$7)/('Input Messblatt'!$J$6*'Input Messung'!K133)</f>
        <v>9.7465853419568391E-10</v>
      </c>
      <c r="N133" s="1">
        <f>J133/'Input Messblatt'!$J$9</f>
        <v>70.989505247376314</v>
      </c>
    </row>
    <row r="134" spans="1:14" x14ac:dyDescent="0.2">
      <c r="A134" s="8">
        <v>2.225694444444444E-2</v>
      </c>
      <c r="B134" s="131">
        <f t="shared" ref="B134:B197" si="6">A134-A133+B133</f>
        <v>3.0324074074074038E-3</v>
      </c>
      <c r="C134" s="7">
        <f t="shared" ref="C134:C197" si="7">C133+2</f>
        <v>260</v>
      </c>
      <c r="D134" s="1">
        <f t="shared" si="5"/>
        <v>16.124515496597098</v>
      </c>
      <c r="E134" s="1">
        <v>190.2</v>
      </c>
      <c r="F134" s="1">
        <f>(E134/'Input Messblatt'!$B$51)*100</f>
        <v>23.643189220097952</v>
      </c>
      <c r="G134" s="1">
        <f>F134*'Input Messblatt'!$D$78</f>
        <v>23.859416287927935</v>
      </c>
      <c r="H134" s="1">
        <f>E134/'Input Messblatt'!$P$6</f>
        <v>189.32402317634825</v>
      </c>
      <c r="I134" s="1">
        <f>H134/'Input Messblatt'!$B$12</f>
        <v>2.4117709958770477</v>
      </c>
      <c r="J134" s="1">
        <f>I134*'Input Messblatt'!$P$9</f>
        <v>2.6733508245877062</v>
      </c>
      <c r="K134" s="188">
        <f>SQRT(((2*'Input Messblatt'!$J$8*'Input Messblatt'!$J$5)/'Input Messblatt'!$J$6)*((1+'Input Messblatt'!$J$27)/('Input Messblatt'!$J$26-'Input Messblatt'!$J$27))*'Input Messung'!C134)*100</f>
        <v>0.56596819698636791</v>
      </c>
      <c r="L134" s="187">
        <f>K134*(('Input Messblatt'!$J$26-'Input Messblatt'!$J$27)/(1+'Input Messblatt'!$J$27))</f>
        <v>0.64314567839359971</v>
      </c>
      <c r="M134">
        <f>('Input Messblatt'!$J$5*'Input Messblatt'!$J$8*'Input Messblatt'!$J$7)/('Input Messblatt'!$J$6*'Input Messung'!K134)</f>
        <v>9.709026106518763E-10</v>
      </c>
      <c r="N134" s="1">
        <f>J134/'Input Messblatt'!$J$9</f>
        <v>71.289355322338835</v>
      </c>
    </row>
    <row r="135" spans="1:14" x14ac:dyDescent="0.2">
      <c r="A135" s="8">
        <v>2.2280092592592591E-2</v>
      </c>
      <c r="B135" s="131">
        <f t="shared" si="6"/>
        <v>3.0555555555555544E-3</v>
      </c>
      <c r="C135" s="7">
        <f t="shared" si="7"/>
        <v>262</v>
      </c>
      <c r="D135" s="1">
        <f t="shared" si="5"/>
        <v>16.186414056238647</v>
      </c>
      <c r="E135" s="1">
        <v>191.1</v>
      </c>
      <c r="F135" s="1">
        <f>(E135/'Input Messblatt'!$B$51)*100</f>
        <v>23.755065509782959</v>
      </c>
      <c r="G135" s="1">
        <f>F135*'Input Messblatt'!$D$78</f>
        <v>23.972315734085324</v>
      </c>
      <c r="H135" s="1">
        <f>E135/'Input Messblatt'!$P$6</f>
        <v>190.2198781756054</v>
      </c>
      <c r="I135" s="1">
        <f>H135/'Input Messblatt'!$B$12</f>
        <v>2.4231831614726804</v>
      </c>
      <c r="J135" s="1">
        <f>I135*'Input Messblatt'!$P$9</f>
        <v>2.6860007496251872</v>
      </c>
      <c r="K135" s="188">
        <f>SQRT(((2*'Input Messblatt'!$J$8*'Input Messblatt'!$J$5)/'Input Messblatt'!$J$6)*((1+'Input Messblatt'!$J$27)/('Input Messblatt'!$J$26-'Input Messblatt'!$J$27))*'Input Messung'!C135)*100</f>
        <v>0.56814082761230966</v>
      </c>
      <c r="L135" s="187">
        <f>K135*(('Input Messblatt'!$J$26-'Input Messblatt'!$J$27)/(1+'Input Messblatt'!$J$27))</f>
        <v>0.64561457683216983</v>
      </c>
      <c r="M135">
        <f>('Input Messblatt'!$J$5*'Input Messblatt'!$J$8*'Input Messblatt'!$J$7)/('Input Messblatt'!$J$6*'Input Messung'!K135)</f>
        <v>9.6718977636117014E-10</v>
      </c>
      <c r="N135" s="1">
        <f>J135/'Input Messblatt'!$J$9</f>
        <v>71.626686656671666</v>
      </c>
    </row>
    <row r="136" spans="1:14" x14ac:dyDescent="0.2">
      <c r="A136" s="8">
        <v>2.2303240740740738E-2</v>
      </c>
      <c r="B136" s="131">
        <f t="shared" si="6"/>
        <v>3.0787037037037016E-3</v>
      </c>
      <c r="C136" s="7">
        <f t="shared" si="7"/>
        <v>264</v>
      </c>
      <c r="D136" s="1">
        <f t="shared" ref="D136:D199" si="8">SQRT(C136)</f>
        <v>16.248076809271922</v>
      </c>
      <c r="E136" s="1">
        <v>191.9</v>
      </c>
      <c r="F136" s="1">
        <f>(E136/'Input Messblatt'!$B$51)*100</f>
        <v>23.854511100614076</v>
      </c>
      <c r="G136" s="1">
        <f>F136*'Input Messblatt'!$D$78</f>
        <v>24.072670797336336</v>
      </c>
      <c r="H136" s="1">
        <f>E136/'Input Messblatt'!$P$6</f>
        <v>191.01619373050067</v>
      </c>
      <c r="I136" s="1">
        <f>H136/'Input Messblatt'!$B$12</f>
        <v>2.4333273086687983</v>
      </c>
      <c r="J136" s="1">
        <f>I136*'Input Messblatt'!$P$9</f>
        <v>2.6972451274362816</v>
      </c>
      <c r="K136" s="188">
        <f>SQRT(((2*'Input Messblatt'!$J$8*'Input Messblatt'!$J$5)/'Input Messblatt'!$J$6)*((1+'Input Messblatt'!$J$27)/('Input Messblatt'!$J$26-'Input Messblatt'!$J$27))*'Input Messung'!C136)*100</f>
        <v>0.57030518145989173</v>
      </c>
      <c r="L136" s="187">
        <f>K136*(('Input Messblatt'!$J$26-'Input Messblatt'!$J$27)/(1+'Input Messblatt'!$J$27))</f>
        <v>0.64807406984078586</v>
      </c>
      <c r="M136">
        <f>('Input Messblatt'!$J$5*'Input Messblatt'!$J$8*'Input Messblatt'!$J$7)/('Input Messblatt'!$J$6*'Input Messung'!K136)</f>
        <v>9.6351921368374421E-10</v>
      </c>
      <c r="N136" s="1">
        <f>J136/'Input Messblatt'!$J$9</f>
        <v>71.926536731634187</v>
      </c>
    </row>
    <row r="137" spans="1:14" x14ac:dyDescent="0.2">
      <c r="A137" s="8">
        <v>2.2326388888888885E-2</v>
      </c>
      <c r="B137" s="131">
        <f t="shared" si="6"/>
        <v>3.1018518518518487E-3</v>
      </c>
      <c r="C137" s="7">
        <f t="shared" si="7"/>
        <v>266</v>
      </c>
      <c r="D137" s="1">
        <f t="shared" si="8"/>
        <v>16.30950643030009</v>
      </c>
      <c r="E137" s="1">
        <v>192.9</v>
      </c>
      <c r="F137" s="1">
        <f>(E137/'Input Messblatt'!$B$51)*100</f>
        <v>23.978818089152973</v>
      </c>
      <c r="G137" s="1">
        <f>F137*'Input Messblatt'!$D$78</f>
        <v>24.198114626400102</v>
      </c>
      <c r="H137" s="1">
        <f>E137/'Input Messblatt'!$P$6</f>
        <v>192.01158817411977</v>
      </c>
      <c r="I137" s="1">
        <f>H137/'Input Messblatt'!$B$12</f>
        <v>2.4460074926639459</v>
      </c>
      <c r="J137" s="1">
        <f>I137*'Input Messblatt'!$P$9</f>
        <v>2.71130059970015</v>
      </c>
      <c r="K137" s="188">
        <f>SQRT(((2*'Input Messblatt'!$J$8*'Input Messblatt'!$J$5)/'Input Messblatt'!$J$6)*((1+'Input Messblatt'!$J$27)/('Input Messblatt'!$J$26-'Input Messblatt'!$J$27))*'Input Messung'!C137)*100</f>
        <v>0.57246135240730456</v>
      </c>
      <c r="L137" s="187">
        <f>K137*(('Input Messblatt'!$J$26-'Input Messblatt'!$J$27)/(1+'Input Messblatt'!$J$27))</f>
        <v>0.65052426409920949</v>
      </c>
      <c r="M137">
        <f>('Input Messblatt'!$J$5*'Input Messblatt'!$J$8*'Input Messblatt'!$J$7)/('Input Messblatt'!$J$6*'Input Messung'!K137)</f>
        <v>9.598901265373672E-10</v>
      </c>
      <c r="N137" s="1">
        <f>J137/'Input Messblatt'!$J$9</f>
        <v>72.301349325337341</v>
      </c>
    </row>
    <row r="138" spans="1:14" x14ac:dyDescent="0.2">
      <c r="A138" s="8">
        <v>2.2349537037037032E-2</v>
      </c>
      <c r="B138" s="131">
        <f t="shared" si="6"/>
        <v>3.1249999999999958E-3</v>
      </c>
      <c r="C138" s="7">
        <f t="shared" si="7"/>
        <v>268</v>
      </c>
      <c r="D138" s="1">
        <f t="shared" si="8"/>
        <v>16.370705543744901</v>
      </c>
      <c r="E138" s="1">
        <v>193.8</v>
      </c>
      <c r="F138" s="1">
        <f>(E138/'Input Messblatt'!$B$51)*100</f>
        <v>24.090694378837981</v>
      </c>
      <c r="G138" s="1">
        <f>F138*'Input Messblatt'!$D$78</f>
        <v>24.311014072557491</v>
      </c>
      <c r="H138" s="1">
        <f>E138/'Input Messblatt'!$P$6</f>
        <v>192.90744317337695</v>
      </c>
      <c r="I138" s="1">
        <f>H138/'Input Messblatt'!$B$12</f>
        <v>2.4574196582595791</v>
      </c>
      <c r="J138" s="1">
        <f>I138*'Input Messblatt'!$P$9</f>
        <v>2.7239505247376319</v>
      </c>
      <c r="K138" s="188">
        <f>SQRT(((2*'Input Messblatt'!$J$8*'Input Messblatt'!$J$5)/'Input Messblatt'!$J$6)*((1+'Input Messblatt'!$J$27)/('Input Messblatt'!$J$26-'Input Messblatt'!$J$27))*'Input Messung'!C138)*100</f>
        <v>0.5746094325713772</v>
      </c>
      <c r="L138" s="187">
        <f>K138*(('Input Messblatt'!$J$26-'Input Messblatt'!$J$27)/(1+'Input Messblatt'!$J$27))</f>
        <v>0.65296526428565571</v>
      </c>
      <c r="M138">
        <f>('Input Messblatt'!$J$5*'Input Messblatt'!$J$8*'Input Messblatt'!$J$7)/('Input Messblatt'!$J$6*'Input Messung'!K138)</f>
        <v>9.5630173967208905E-10</v>
      </c>
      <c r="N138" s="1">
        <f>J138/'Input Messblatt'!$J$9</f>
        <v>72.638680659670186</v>
      </c>
    </row>
    <row r="139" spans="1:14" x14ac:dyDescent="0.2">
      <c r="A139" s="8">
        <v>2.2372685185185186E-2</v>
      </c>
      <c r="B139" s="131">
        <f t="shared" si="6"/>
        <v>3.1481481481481499E-3</v>
      </c>
      <c r="C139" s="7">
        <f t="shared" si="7"/>
        <v>270</v>
      </c>
      <c r="D139" s="1">
        <f t="shared" si="8"/>
        <v>16.431676725154983</v>
      </c>
      <c r="E139" s="1">
        <v>194.4</v>
      </c>
      <c r="F139" s="1">
        <f>(E139/'Input Messblatt'!$B$51)*100</f>
        <v>24.165278571961316</v>
      </c>
      <c r="G139" s="1">
        <f>F139*'Input Messblatt'!$D$78</f>
        <v>24.386280369995749</v>
      </c>
      <c r="H139" s="1">
        <f>E139/'Input Messblatt'!$P$6</f>
        <v>193.50467983954837</v>
      </c>
      <c r="I139" s="1">
        <f>H139/'Input Messblatt'!$B$12</f>
        <v>2.4650277686566673</v>
      </c>
      <c r="J139" s="1">
        <f>I139*'Input Messblatt'!$P$9</f>
        <v>2.7323838080959524</v>
      </c>
      <c r="K139" s="188">
        <f>SQRT(((2*'Input Messblatt'!$J$8*'Input Messblatt'!$J$5)/'Input Messblatt'!$J$6)*((1+'Input Messblatt'!$J$27)/('Input Messblatt'!$J$26-'Input Messblatt'!$J$27))*'Input Messung'!C139)*100</f>
        <v>0.57674951235350014</v>
      </c>
      <c r="L139" s="187">
        <f>K139*(('Input Messblatt'!$J$26-'Input Messblatt'!$J$27)/(1+'Input Messblatt'!$J$27))</f>
        <v>0.65539717312897727</v>
      </c>
      <c r="M139">
        <f>('Input Messblatt'!$J$5*'Input Messblatt'!$J$8*'Input Messblatt'!$J$7)/('Input Messblatt'!$J$6*'Input Messung'!K139)</f>
        <v>9.5275329797453149E-10</v>
      </c>
      <c r="N139" s="1">
        <f>J139/'Input Messblatt'!$J$9</f>
        <v>72.863568215892073</v>
      </c>
    </row>
    <row r="140" spans="1:14" x14ac:dyDescent="0.2">
      <c r="A140" s="8">
        <v>2.2395833333333334E-2</v>
      </c>
      <c r="B140" s="131">
        <f t="shared" si="6"/>
        <v>3.1712962962962971E-3</v>
      </c>
      <c r="C140" s="7">
        <f t="shared" si="7"/>
        <v>272</v>
      </c>
      <c r="D140" s="1">
        <f t="shared" si="8"/>
        <v>16.492422502470642</v>
      </c>
      <c r="E140" s="1">
        <v>195.4</v>
      </c>
      <c r="F140" s="1">
        <f>(E140/'Input Messblatt'!$B$51)*100</f>
        <v>24.28958556050021</v>
      </c>
      <c r="G140" s="1">
        <f>F140*'Input Messblatt'!$D$78</f>
        <v>24.511724199059511</v>
      </c>
      <c r="H140" s="1">
        <f>E140/'Input Messblatt'!$P$6</f>
        <v>194.50007428316746</v>
      </c>
      <c r="I140" s="1">
        <f>H140/'Input Messblatt'!$B$12</f>
        <v>2.4777079526518149</v>
      </c>
      <c r="J140" s="1">
        <f>I140*'Input Messblatt'!$P$9</f>
        <v>2.7464392803598203</v>
      </c>
      <c r="K140" s="188">
        <f>SQRT(((2*'Input Messblatt'!$J$8*'Input Messblatt'!$J$5)/'Input Messblatt'!$J$6)*((1+'Input Messblatt'!$J$27)/('Input Messblatt'!$J$26-'Input Messblatt'!$J$27))*'Input Messung'!C140)*100</f>
        <v>0.57888168048401745</v>
      </c>
      <c r="L140" s="187">
        <f>K140*(('Input Messblatt'!$J$26-'Input Messblatt'!$J$27)/(1+'Input Messblatt'!$J$27))</f>
        <v>0.65782009145911058</v>
      </c>
      <c r="M140">
        <f>('Input Messblatt'!$J$5*'Input Messblatt'!$J$8*'Input Messblatt'!$J$7)/('Input Messblatt'!$J$6*'Input Messung'!K140)</f>
        <v>9.49244065800371E-10</v>
      </c>
      <c r="N140" s="1">
        <f>J140/'Input Messblatt'!$J$9</f>
        <v>73.238380809595213</v>
      </c>
    </row>
    <row r="141" spans="1:14" x14ac:dyDescent="0.2">
      <c r="A141" s="8">
        <v>2.2418981481481481E-2</v>
      </c>
      <c r="B141" s="131">
        <f t="shared" si="6"/>
        <v>3.1944444444444442E-3</v>
      </c>
      <c r="C141" s="7">
        <f t="shared" si="7"/>
        <v>274</v>
      </c>
      <c r="D141" s="1">
        <f t="shared" si="8"/>
        <v>16.552945357246848</v>
      </c>
      <c r="E141" s="1">
        <v>196.2</v>
      </c>
      <c r="F141" s="1">
        <f>(E141/'Input Messblatt'!$B$51)*100</f>
        <v>24.389031151331324</v>
      </c>
      <c r="G141" s="1">
        <f>F141*'Input Messblatt'!$D$78</f>
        <v>24.61207926231052</v>
      </c>
      <c r="H141" s="1">
        <f>E141/'Input Messblatt'!$P$6</f>
        <v>195.29638983806271</v>
      </c>
      <c r="I141" s="1">
        <f>H141/'Input Messblatt'!$B$12</f>
        <v>2.4878520998479328</v>
      </c>
      <c r="J141" s="1">
        <f>I141*'Input Messblatt'!$P$9</f>
        <v>2.7576836581709148</v>
      </c>
      <c r="K141" s="188">
        <f>SQRT(((2*'Input Messblatt'!$J$8*'Input Messblatt'!$J$5)/'Input Messblatt'!$J$6)*((1+'Input Messblatt'!$J$27)/('Input Messblatt'!$J$26-'Input Messblatt'!$J$27))*'Input Messung'!C141)*100</f>
        <v>0.58100602406515556</v>
      </c>
      <c r="L141" s="187">
        <f>K141*(('Input Messblatt'!$J$26-'Input Messblatt'!$J$27)/(1+'Input Messblatt'!$J$27))</f>
        <v>0.66023411825585843</v>
      </c>
      <c r="M141">
        <f>('Input Messblatt'!$J$5*'Input Messblatt'!$J$8*'Input Messblatt'!$J$7)/('Input Messblatt'!$J$6*'Input Messung'!K141)</f>
        <v>9.4577332633366574E-10</v>
      </c>
      <c r="N141" s="1">
        <f>J141/'Input Messblatt'!$J$9</f>
        <v>73.538230884557734</v>
      </c>
    </row>
    <row r="142" spans="1:14" x14ac:dyDescent="0.2">
      <c r="A142" s="8">
        <v>2.2442129629629631E-2</v>
      </c>
      <c r="B142" s="131">
        <f t="shared" si="6"/>
        <v>3.2175925925925948E-3</v>
      </c>
      <c r="C142" s="7">
        <f t="shared" si="7"/>
        <v>276</v>
      </c>
      <c r="D142" s="1">
        <f t="shared" si="8"/>
        <v>16.61324772583615</v>
      </c>
      <c r="E142" s="1">
        <v>196.9</v>
      </c>
      <c r="F142" s="1">
        <f>(E142/'Input Messblatt'!$B$51)*100</f>
        <v>24.476046043308557</v>
      </c>
      <c r="G142" s="1">
        <f>F142*'Input Messblatt'!$D$78</f>
        <v>24.699889942655158</v>
      </c>
      <c r="H142" s="1">
        <f>E142/'Input Messblatt'!$P$6</f>
        <v>195.99316594859607</v>
      </c>
      <c r="I142" s="1">
        <f>H142/'Input Messblatt'!$B$12</f>
        <v>2.4967282286445358</v>
      </c>
      <c r="J142" s="1">
        <f>I142*'Input Messblatt'!$P$9</f>
        <v>2.7675224887556222</v>
      </c>
      <c r="K142" s="188">
        <f>SQRT(((2*'Input Messblatt'!$J$8*'Input Messblatt'!$J$5)/'Input Messblatt'!$J$6)*((1+'Input Messblatt'!$J$27)/('Input Messblatt'!$J$26-'Input Messblatt'!$J$27))*'Input Messung'!C142)*100</f>
        <v>0.5831226286125416</v>
      </c>
      <c r="L142" s="187">
        <f>K142*(('Input Messblatt'!$J$26-'Input Messblatt'!$J$27)/(1+'Input Messblatt'!$J$27))</f>
        <v>0.66263935069606983</v>
      </c>
      <c r="M142">
        <f>('Input Messblatt'!$J$5*'Input Messblatt'!$J$8*'Input Messblatt'!$J$7)/('Input Messblatt'!$J$6*'Input Messung'!K142)</f>
        <v>9.423403809717659E-10</v>
      </c>
      <c r="N142" s="1">
        <f>J142/'Input Messblatt'!$J$9</f>
        <v>73.800599700149931</v>
      </c>
    </row>
    <row r="143" spans="1:14" x14ac:dyDescent="0.2">
      <c r="A143" s="8">
        <v>2.2465277777777778E-2</v>
      </c>
      <c r="B143" s="131">
        <f t="shared" si="6"/>
        <v>3.2407407407407419E-3</v>
      </c>
      <c r="C143" s="7">
        <f t="shared" si="7"/>
        <v>278</v>
      </c>
      <c r="D143" s="1">
        <f t="shared" si="8"/>
        <v>16.673332000533065</v>
      </c>
      <c r="E143" s="1">
        <v>197.7</v>
      </c>
      <c r="F143" s="1">
        <f>(E143/'Input Messblatt'!$B$51)*100</f>
        <v>24.575491634139667</v>
      </c>
      <c r="G143" s="1">
        <f>F143*'Input Messblatt'!$D$78</f>
        <v>24.800245005906163</v>
      </c>
      <c r="H143" s="1">
        <f>E143/'Input Messblatt'!$P$6</f>
        <v>196.78948150349132</v>
      </c>
      <c r="I143" s="1">
        <f>H143/'Input Messblatt'!$B$12</f>
        <v>2.5068723758406537</v>
      </c>
      <c r="J143" s="1">
        <f>I143*'Input Messblatt'!$P$9</f>
        <v>2.7787668665667167</v>
      </c>
      <c r="K143" s="188">
        <f>SQRT(((2*'Input Messblatt'!$J$8*'Input Messblatt'!$J$5)/'Input Messblatt'!$J$6)*((1+'Input Messblatt'!$J$27)/('Input Messblatt'!$J$26-'Input Messblatt'!$J$27))*'Input Messung'!C143)*100</f>
        <v>0.58523157809537252</v>
      </c>
      <c r="L143" s="187">
        <f>K143*(('Input Messblatt'!$J$26-'Input Messblatt'!$J$27)/(1+'Input Messblatt'!$J$27))</f>
        <v>0.66503588419928672</v>
      </c>
      <c r="M143">
        <f>('Input Messblatt'!$J$5*'Input Messblatt'!$J$8*'Input Messblatt'!$J$7)/('Input Messblatt'!$J$6*'Input Messung'!K143)</f>
        <v>9.389445487346044E-10</v>
      </c>
      <c r="N143" s="1">
        <f>J143/'Input Messblatt'!$J$9</f>
        <v>74.100449775112452</v>
      </c>
    </row>
    <row r="144" spans="1:14" x14ac:dyDescent="0.2">
      <c r="A144" s="8">
        <v>2.2488425925925926E-2</v>
      </c>
      <c r="B144" s="131">
        <f t="shared" si="6"/>
        <v>3.2638888888888891E-3</v>
      </c>
      <c r="C144" s="7">
        <f t="shared" si="7"/>
        <v>280</v>
      </c>
      <c r="D144" s="1">
        <f t="shared" si="8"/>
        <v>16.733200530681511</v>
      </c>
      <c r="E144" s="1">
        <v>198.6</v>
      </c>
      <c r="F144" s="1">
        <f>(E144/'Input Messblatt'!$B$51)*100</f>
        <v>24.687367923824677</v>
      </c>
      <c r="G144" s="1">
        <f>F144*'Input Messblatt'!$D$78</f>
        <v>24.913144452063555</v>
      </c>
      <c r="H144" s="1">
        <f>E144/'Input Messblatt'!$P$6</f>
        <v>197.6853365027485</v>
      </c>
      <c r="I144" s="1">
        <f>H144/'Input Messblatt'!$B$12</f>
        <v>2.5182845414362864</v>
      </c>
      <c r="J144" s="1">
        <f>I144*'Input Messblatt'!$P$9</f>
        <v>2.7914167916041981</v>
      </c>
      <c r="K144" s="188">
        <f>SQRT(((2*'Input Messblatt'!$J$8*'Input Messblatt'!$J$5)/'Input Messblatt'!$J$6)*((1+'Input Messblatt'!$J$27)/('Input Messblatt'!$J$26-'Input Messblatt'!$J$27))*'Input Messung'!C144)*100</f>
        <v>0.58733295497528493</v>
      </c>
      <c r="L144" s="187">
        <f>K144*(('Input Messblatt'!$J$26-'Input Messblatt'!$J$27)/(1+'Input Messblatt'!$J$27))</f>
        <v>0.66742381247191451</v>
      </c>
      <c r="M144">
        <f>('Input Messblatt'!$J$5*'Input Messblatt'!$J$8*'Input Messblatt'!$J$7)/('Input Messblatt'!$J$6*'Input Messung'!K144)</f>
        <v>9.355851656972373E-10</v>
      </c>
      <c r="N144" s="1">
        <f>J144/'Input Messblatt'!$J$9</f>
        <v>74.437781109445282</v>
      </c>
    </row>
    <row r="145" spans="1:14" x14ac:dyDescent="0.2">
      <c r="A145" s="8">
        <v>2.2511574074074073E-2</v>
      </c>
      <c r="B145" s="131">
        <f t="shared" si="6"/>
        <v>3.2870370370370362E-3</v>
      </c>
      <c r="C145" s="7">
        <f t="shared" si="7"/>
        <v>282</v>
      </c>
      <c r="D145" s="1">
        <f t="shared" si="8"/>
        <v>16.792855623746664</v>
      </c>
      <c r="E145" s="1">
        <v>199.4</v>
      </c>
      <c r="F145" s="1">
        <f>(E145/'Input Messblatt'!$B$51)*100</f>
        <v>24.78681351465579</v>
      </c>
      <c r="G145" s="1">
        <f>F145*'Input Messblatt'!$D$78</f>
        <v>25.013499515314564</v>
      </c>
      <c r="H145" s="1">
        <f>E145/'Input Messblatt'!$P$6</f>
        <v>198.48165205764377</v>
      </c>
      <c r="I145" s="1">
        <f>H145/'Input Messblatt'!$B$12</f>
        <v>2.5284286886324048</v>
      </c>
      <c r="J145" s="1">
        <f>I145*'Input Messblatt'!$P$9</f>
        <v>2.8026611694152925</v>
      </c>
      <c r="K145" s="188">
        <f>SQRT(((2*'Input Messblatt'!$J$8*'Input Messblatt'!$J$5)/'Input Messblatt'!$J$6)*((1+'Input Messblatt'!$J$27)/('Input Messblatt'!$J$26-'Input Messblatt'!$J$27))*'Input Messung'!C145)*100</f>
        <v>0.58942684024397818</v>
      </c>
      <c r="L145" s="187">
        <f>K145*(('Input Messblatt'!$J$26-'Input Messblatt'!$J$27)/(1+'Input Messblatt'!$J$27))</f>
        <v>0.66980322754997501</v>
      </c>
      <c r="M145">
        <f>('Input Messblatt'!$J$5*'Input Messblatt'!$J$8*'Input Messblatt'!$J$7)/('Input Messblatt'!$J$6*'Input Messung'!K145)</f>
        <v>9.3226158444455729E-10</v>
      </c>
      <c r="N145" s="1">
        <f>J145/'Input Messblatt'!$J$9</f>
        <v>74.737631184407803</v>
      </c>
    </row>
    <row r="146" spans="1:14" x14ac:dyDescent="0.2">
      <c r="A146" s="8">
        <v>2.2534722222222223E-2</v>
      </c>
      <c r="B146" s="131">
        <f t="shared" si="6"/>
        <v>3.3101851851851868E-3</v>
      </c>
      <c r="C146" s="7">
        <f t="shared" si="7"/>
        <v>284</v>
      </c>
      <c r="D146" s="1">
        <f t="shared" si="8"/>
        <v>16.852299546352718</v>
      </c>
      <c r="E146" s="1">
        <v>200.1</v>
      </c>
      <c r="F146" s="1">
        <f>(E146/'Input Messblatt'!$B$51)*100</f>
        <v>24.87382840663302</v>
      </c>
      <c r="G146" s="1">
        <f>F146*'Input Messblatt'!$D$78</f>
        <v>25.101310195659202</v>
      </c>
      <c r="H146" s="1">
        <f>E146/'Input Messblatt'!$P$6</f>
        <v>199.17842816817711</v>
      </c>
      <c r="I146" s="1">
        <f>H146/'Input Messblatt'!$B$12</f>
        <v>2.5373048174290078</v>
      </c>
      <c r="J146" s="1">
        <f>I146*'Input Messblatt'!$P$9</f>
        <v>2.8125</v>
      </c>
      <c r="K146" s="188">
        <f>SQRT(((2*'Input Messblatt'!$J$8*'Input Messblatt'!$J$5)/'Input Messblatt'!$J$6)*((1+'Input Messblatt'!$J$27)/('Input Messblatt'!$J$26-'Input Messblatt'!$J$27))*'Input Messung'!C146)*100</f>
        <v>0.59151331345963809</v>
      </c>
      <c r="L146" s="187">
        <f>K146*(('Input Messblatt'!$J$26-'Input Messblatt'!$J$27)/(1+'Input Messblatt'!$J$27))</f>
        <v>0.67217421984049763</v>
      </c>
      <c r="M146">
        <f>('Input Messblatt'!$J$5*'Input Messblatt'!$J$8*'Input Messblatt'!$J$7)/('Input Messblatt'!$J$6*'Input Messung'!K146)</f>
        <v>9.2897317354716668E-10</v>
      </c>
      <c r="N146" s="1">
        <f>J146/'Input Messblatt'!$J$9</f>
        <v>75</v>
      </c>
    </row>
    <row r="147" spans="1:14" x14ac:dyDescent="0.2">
      <c r="A147" s="8">
        <v>2.255787037037037E-2</v>
      </c>
      <c r="B147" s="131">
        <f t="shared" si="6"/>
        <v>3.333333333333334E-3</v>
      </c>
      <c r="C147" s="7">
        <f t="shared" si="7"/>
        <v>286</v>
      </c>
      <c r="D147" s="1">
        <f t="shared" si="8"/>
        <v>16.911534525287763</v>
      </c>
      <c r="E147" s="1">
        <v>201</v>
      </c>
      <c r="F147" s="1">
        <f>(E147/'Input Messblatt'!$B$51)*100</f>
        <v>24.985704696318027</v>
      </c>
      <c r="G147" s="1">
        <f>F147*'Input Messblatt'!$D$78</f>
        <v>25.214209641816591</v>
      </c>
      <c r="H147" s="1">
        <f>E147/'Input Messblatt'!$P$6</f>
        <v>200.07428316743426</v>
      </c>
      <c r="I147" s="1">
        <f>H147/'Input Messblatt'!$B$12</f>
        <v>2.5487169830246401</v>
      </c>
      <c r="J147" s="1">
        <f>I147*'Input Messblatt'!$P$9</f>
        <v>2.825149925037481</v>
      </c>
      <c r="K147" s="188">
        <f>SQRT(((2*'Input Messblatt'!$J$8*'Input Messblatt'!$J$5)/'Input Messblatt'!$J$6)*((1+'Input Messblatt'!$J$27)/('Input Messblatt'!$J$26-'Input Messblatt'!$J$27))*'Input Messung'!C147)*100</f>
        <v>0.59359245278220985</v>
      </c>
      <c r="L147" s="187">
        <f>K147*(('Input Messblatt'!$J$26-'Input Messblatt'!$J$27)/(1+'Input Messblatt'!$J$27))</f>
        <v>0.6745368781616019</v>
      </c>
      <c r="M147">
        <f>('Input Messblatt'!$J$5*'Input Messblatt'!$J$8*'Input Messblatt'!$J$7)/('Input Messblatt'!$J$6*'Input Messung'!K147)</f>
        <v>9.2571931705744327E-10</v>
      </c>
      <c r="N147" s="1">
        <f>J147/'Input Messblatt'!$J$9</f>
        <v>75.337331334332831</v>
      </c>
    </row>
    <row r="148" spans="1:14" x14ac:dyDescent="0.2">
      <c r="A148" s="8">
        <v>2.2581018518518518E-2</v>
      </c>
      <c r="B148" s="131">
        <f t="shared" si="6"/>
        <v>3.3564814814814811E-3</v>
      </c>
      <c r="C148" s="7">
        <f t="shared" si="7"/>
        <v>288</v>
      </c>
      <c r="D148" s="1">
        <f t="shared" si="8"/>
        <v>16.970562748477139</v>
      </c>
      <c r="E148" s="1">
        <v>201.7</v>
      </c>
      <c r="F148" s="1">
        <f>(E148/'Input Messblatt'!$B$51)*100</f>
        <v>25.07271958829525</v>
      </c>
      <c r="G148" s="1">
        <f>F148*'Input Messblatt'!$D$78</f>
        <v>25.302020322161223</v>
      </c>
      <c r="H148" s="1">
        <f>E148/'Input Messblatt'!$P$6</f>
        <v>200.77105927796762</v>
      </c>
      <c r="I148" s="1">
        <f>H148/'Input Messblatt'!$B$12</f>
        <v>2.5575931118212436</v>
      </c>
      <c r="J148" s="1">
        <f>I148*'Input Messblatt'!$P$9</f>
        <v>2.8349887556221889</v>
      </c>
      <c r="K148" s="188">
        <f>SQRT(((2*'Input Messblatt'!$J$8*'Input Messblatt'!$J$5)/'Input Messblatt'!$J$6)*((1+'Input Messblatt'!$J$27)/('Input Messblatt'!$J$26-'Input Messblatt'!$J$27))*'Input Messung'!C148)*100</f>
        <v>0.59566433500756122</v>
      </c>
      <c r="L148" s="187">
        <f>K148*(('Input Messblatt'!$J$26-'Input Messblatt'!$J$27)/(1+'Input Messblatt'!$J$27))</f>
        <v>0.67689128978131941</v>
      </c>
      <c r="M148">
        <f>('Input Messblatt'!$J$5*'Input Messblatt'!$J$8*'Input Messblatt'!$J$7)/('Input Messblatt'!$J$6*'Input Messung'!K148)</f>
        <v>9.2249941402488821E-10</v>
      </c>
      <c r="N148" s="1">
        <f>J148/'Input Messblatt'!$J$9</f>
        <v>75.599700149925042</v>
      </c>
    </row>
    <row r="149" spans="1:14" x14ac:dyDescent="0.2">
      <c r="A149" s="8">
        <v>2.2604166666666665E-2</v>
      </c>
      <c r="B149" s="131">
        <f t="shared" si="6"/>
        <v>3.3796296296296283E-3</v>
      </c>
      <c r="C149" s="7">
        <f t="shared" si="7"/>
        <v>290</v>
      </c>
      <c r="D149" s="1">
        <f t="shared" si="8"/>
        <v>17.029386365926403</v>
      </c>
      <c r="E149" s="1">
        <v>202.6</v>
      </c>
      <c r="F149" s="1">
        <f>(E149/'Input Messblatt'!$B$51)*100</f>
        <v>25.184595877980261</v>
      </c>
      <c r="G149" s="1">
        <f>F149*'Input Messblatt'!$D$78</f>
        <v>25.414919768318615</v>
      </c>
      <c r="H149" s="1">
        <f>E149/'Input Messblatt'!$P$6</f>
        <v>201.66691427722478</v>
      </c>
      <c r="I149" s="1">
        <f>H149/'Input Messblatt'!$B$12</f>
        <v>2.5690052774168763</v>
      </c>
      <c r="J149" s="1">
        <f>I149*'Input Messblatt'!$P$9</f>
        <v>2.8476386806596703</v>
      </c>
      <c r="K149" s="188">
        <f>SQRT(((2*'Input Messblatt'!$J$8*'Input Messblatt'!$J$5)/'Input Messblatt'!$J$6)*((1+'Input Messblatt'!$J$27)/('Input Messblatt'!$J$26-'Input Messblatt'!$J$27))*'Input Messung'!C149)*100</f>
        <v>0.59772903560058066</v>
      </c>
      <c r="L149" s="187">
        <f>K149*(('Input Messblatt'!$J$26-'Input Messblatt'!$J$27)/(1+'Input Messblatt'!$J$27))</f>
        <v>0.67923754045520512</v>
      </c>
      <c r="M149">
        <f>('Input Messblatt'!$J$5*'Input Messblatt'!$J$8*'Input Messblatt'!$J$7)/('Input Messblatt'!$J$6*'Input Messung'!K149)</f>
        <v>9.1931287802988937E-10</v>
      </c>
      <c r="N149" s="1">
        <f>J149/'Input Messblatt'!$J$9</f>
        <v>75.937031484257872</v>
      </c>
    </row>
    <row r="150" spans="1:14" x14ac:dyDescent="0.2">
      <c r="A150" s="8">
        <v>2.2627314814814819E-2</v>
      </c>
      <c r="B150" s="131">
        <f t="shared" si="6"/>
        <v>3.4027777777777823E-3</v>
      </c>
      <c r="C150" s="7">
        <f t="shared" si="7"/>
        <v>292</v>
      </c>
      <c r="D150" s="1">
        <f t="shared" si="8"/>
        <v>17.088007490635061</v>
      </c>
      <c r="E150" s="1">
        <v>203.4</v>
      </c>
      <c r="F150" s="1">
        <f>(E150/'Input Messblatt'!$B$51)*100</f>
        <v>25.284041468811374</v>
      </c>
      <c r="G150" s="1">
        <f>F150*'Input Messblatt'!$D$78</f>
        <v>25.51527483156962</v>
      </c>
      <c r="H150" s="1">
        <f>E150/'Input Messblatt'!$P$6</f>
        <v>202.46322983212005</v>
      </c>
      <c r="I150" s="1">
        <f>H150/'Input Messblatt'!$B$12</f>
        <v>2.5791494246129942</v>
      </c>
      <c r="J150" s="1">
        <f>I150*'Input Messblatt'!$P$9</f>
        <v>2.8588830584707647</v>
      </c>
      <c r="K150" s="188">
        <f>SQRT(((2*'Input Messblatt'!$J$8*'Input Messblatt'!$J$5)/'Input Messblatt'!$J$6)*((1+'Input Messblatt'!$J$27)/('Input Messblatt'!$J$26-'Input Messblatt'!$J$27))*'Input Messung'!C150)*100</f>
        <v>0.59978662872725008</v>
      </c>
      <c r="L150" s="187">
        <f>K150*(('Input Messblatt'!$J$26-'Input Messblatt'!$J$27)/(1+'Input Messblatt'!$J$27))</f>
        <v>0.68157571446278398</v>
      </c>
      <c r="M150">
        <f>('Input Messblatt'!$J$5*'Input Messblatt'!$J$8*'Input Messblatt'!$J$7)/('Input Messblatt'!$J$6*'Input Messung'!K150)</f>
        <v>9.1615913673507766E-10</v>
      </c>
      <c r="N150" s="1">
        <f>J150/'Input Messblatt'!$J$9</f>
        <v>76.236881559220393</v>
      </c>
    </row>
    <row r="151" spans="1:14" x14ac:dyDescent="0.2">
      <c r="A151" s="8">
        <v>2.2650462962962966E-2</v>
      </c>
      <c r="B151" s="131">
        <f t="shared" si="6"/>
        <v>3.4259259259259295E-3</v>
      </c>
      <c r="C151" s="7">
        <f t="shared" si="7"/>
        <v>294</v>
      </c>
      <c r="D151" s="1">
        <f t="shared" si="8"/>
        <v>17.146428199482248</v>
      </c>
      <c r="E151" s="1">
        <v>204.2</v>
      </c>
      <c r="F151" s="1">
        <f>(E151/'Input Messblatt'!$B$51)*100</f>
        <v>25.383487059642491</v>
      </c>
      <c r="G151" s="1">
        <f>F151*'Input Messblatt'!$D$78</f>
        <v>25.615629894820632</v>
      </c>
      <c r="H151" s="1">
        <f>E151/'Input Messblatt'!$P$6</f>
        <v>203.25954538701529</v>
      </c>
      <c r="I151" s="1">
        <f>H151/'Input Messblatt'!$B$12</f>
        <v>2.5892935718091121</v>
      </c>
      <c r="J151" s="1">
        <f>I151*'Input Messblatt'!$P$9</f>
        <v>2.8701274362818587</v>
      </c>
      <c r="K151" s="188">
        <f>SQRT(((2*'Input Messblatt'!$J$8*'Input Messblatt'!$J$5)/'Input Messblatt'!$J$6)*((1+'Input Messblatt'!$J$27)/('Input Messblatt'!$J$26-'Input Messblatt'!$J$27))*'Input Messung'!C151)*100</f>
        <v>0.6018371872857311</v>
      </c>
      <c r="L151" s="187">
        <f>K151*(('Input Messblatt'!$J$26-'Input Messblatt'!$J$27)/(1+'Input Messblatt'!$J$27))</f>
        <v>0.6839058946428761</v>
      </c>
      <c r="M151">
        <f>('Input Messblatt'!$J$5*'Input Messblatt'!$J$8*'Input Messblatt'!$J$7)/('Input Messblatt'!$J$6*'Input Messung'!K151)</f>
        <v>9.1303763145349931E-10</v>
      </c>
      <c r="N151" s="1">
        <f>J151/'Input Messblatt'!$J$9</f>
        <v>76.5367316341829</v>
      </c>
    </row>
    <row r="152" spans="1:14" x14ac:dyDescent="0.2">
      <c r="A152" s="8">
        <v>2.2673611111111113E-2</v>
      </c>
      <c r="B152" s="131">
        <f t="shared" si="6"/>
        <v>3.4490740740740766E-3</v>
      </c>
      <c r="C152" s="7">
        <f t="shared" si="7"/>
        <v>296</v>
      </c>
      <c r="D152" s="1">
        <f t="shared" si="8"/>
        <v>17.204650534085253</v>
      </c>
      <c r="E152" s="1">
        <v>205</v>
      </c>
      <c r="F152" s="1">
        <f>(E152/'Input Messblatt'!$B$51)*100</f>
        <v>25.482932650473611</v>
      </c>
      <c r="G152" s="1">
        <f>F152*'Input Messblatt'!$D$78</f>
        <v>25.715984958071648</v>
      </c>
      <c r="H152" s="1">
        <f>E152/'Input Messblatt'!$P$6</f>
        <v>204.05586094191057</v>
      </c>
      <c r="I152" s="1">
        <f>H152/'Input Messblatt'!$B$12</f>
        <v>2.59943771900523</v>
      </c>
      <c r="J152" s="1">
        <f>I152*'Input Messblatt'!$P$9</f>
        <v>2.8813718140929532</v>
      </c>
      <c r="K152" s="188">
        <f>SQRT(((2*'Input Messblatt'!$J$8*'Input Messblatt'!$J$5)/'Input Messblatt'!$J$6)*((1+'Input Messblatt'!$J$27)/('Input Messblatt'!$J$26-'Input Messblatt'!$J$27))*'Input Messung'!C152)*100</f>
        <v>0.60388078293649994</v>
      </c>
      <c r="L152" s="187">
        <f>K152*(('Input Messblatt'!$J$26-'Input Messblatt'!$J$27)/(1+'Input Messblatt'!$J$27))</f>
        <v>0.68622816242784068</v>
      </c>
      <c r="M152">
        <f>('Input Messblatt'!$J$5*'Input Messblatt'!$J$8*'Input Messblatt'!$J$7)/('Input Messblatt'!$J$6*'Input Messung'!K152)</f>
        <v>9.0994781673286287E-10</v>
      </c>
      <c r="N152" s="1">
        <f>J152/'Input Messblatt'!$J$9</f>
        <v>76.83658170914542</v>
      </c>
    </row>
    <row r="153" spans="1:14" x14ac:dyDescent="0.2">
      <c r="A153" s="8">
        <v>2.269675925925926E-2</v>
      </c>
      <c r="B153" s="131">
        <f t="shared" si="6"/>
        <v>3.4722222222222238E-3</v>
      </c>
      <c r="C153" s="7">
        <f t="shared" si="7"/>
        <v>298</v>
      </c>
      <c r="D153" s="1">
        <f t="shared" si="8"/>
        <v>17.262676501632068</v>
      </c>
      <c r="E153" s="1">
        <v>205.8</v>
      </c>
      <c r="F153" s="1">
        <f>(E153/'Input Messblatt'!$B$51)*100</f>
        <v>25.582378241304728</v>
      </c>
      <c r="G153" s="1">
        <f>F153*'Input Messblatt'!$D$78</f>
        <v>25.816340021322659</v>
      </c>
      <c r="H153" s="1">
        <f>E153/'Input Messblatt'!$P$6</f>
        <v>204.85217649680584</v>
      </c>
      <c r="I153" s="1">
        <f>H153/'Input Messblatt'!$B$12</f>
        <v>2.6095818662013484</v>
      </c>
      <c r="J153" s="1">
        <f>I153*'Input Messblatt'!$P$9</f>
        <v>2.8926161919040481</v>
      </c>
      <c r="K153" s="188">
        <f>SQRT(((2*'Input Messblatt'!$J$8*'Input Messblatt'!$J$5)/'Input Messblatt'!$J$6)*((1+'Input Messblatt'!$J$27)/('Input Messblatt'!$J$26-'Input Messblatt'!$J$27))*'Input Messung'!C153)*100</f>
        <v>0.60591748613156904</v>
      </c>
      <c r="L153" s="187">
        <f>K153*(('Input Messblatt'!$J$26-'Input Messblatt'!$J$27)/(1+'Input Messblatt'!$J$27))</f>
        <v>0.68854259787678274</v>
      </c>
      <c r="M153">
        <f>('Input Messblatt'!$J$5*'Input Messblatt'!$J$8*'Input Messblatt'!$J$7)/('Input Messblatt'!$J$6*'Input Messung'!K153)</f>
        <v>9.0688915995515837E-10</v>
      </c>
      <c r="N153" s="1">
        <f>J153/'Input Messblatt'!$J$9</f>
        <v>77.136431784107955</v>
      </c>
    </row>
    <row r="154" spans="1:14" x14ac:dyDescent="0.2">
      <c r="A154" s="8">
        <v>2.2719907407407411E-2</v>
      </c>
      <c r="B154" s="131">
        <f t="shared" si="6"/>
        <v>3.4953703703703744E-3</v>
      </c>
      <c r="C154" s="7">
        <f t="shared" si="7"/>
        <v>300</v>
      </c>
      <c r="D154" s="1">
        <f t="shared" si="8"/>
        <v>17.320508075688775</v>
      </c>
      <c r="E154" s="1">
        <v>206.8</v>
      </c>
      <c r="F154" s="1">
        <f>(E154/'Input Messblatt'!$B$51)*100</f>
        <v>25.706685229843622</v>
      </c>
      <c r="G154" s="1">
        <f>F154*'Input Messblatt'!$D$78</f>
        <v>25.941783850386422</v>
      </c>
      <c r="H154" s="1">
        <f>E154/'Input Messblatt'!$P$6</f>
        <v>205.84757094042493</v>
      </c>
      <c r="I154" s="1">
        <f>H154/'Input Messblatt'!$B$12</f>
        <v>2.6222620501964959</v>
      </c>
      <c r="J154" s="1">
        <f>I154*'Input Messblatt'!$P$9</f>
        <v>2.9066716641679164</v>
      </c>
      <c r="K154" s="188">
        <f>SQRT(((2*'Input Messblatt'!$J$8*'Input Messblatt'!$J$5)/'Input Messblatt'!$J$6)*((1+'Input Messblatt'!$J$27)/('Input Messblatt'!$J$26-'Input Messblatt'!$J$27))*'Input Messung'!C154)*100</f>
        <v>0.60794736614282663</v>
      </c>
      <c r="L154" s="187">
        <f>K154*(('Input Messblatt'!$J$26-'Input Messblatt'!$J$27)/(1+'Input Messblatt'!$J$27))</f>
        <v>0.69084927970775734</v>
      </c>
      <c r="M154">
        <f>('Input Messblatt'!$J$5*'Input Messblatt'!$J$8*'Input Messblatt'!$J$7)/('Input Messblatt'!$J$6*'Input Messung'!K154)</f>
        <v>9.0386114095098249E-10</v>
      </c>
      <c r="N154" s="1">
        <f>J154/'Input Messblatt'!$J$9</f>
        <v>77.51124437781111</v>
      </c>
    </row>
    <row r="155" spans="1:14" x14ac:dyDescent="0.2">
      <c r="A155" s="8">
        <v>2.2743055555555555E-2</v>
      </c>
      <c r="B155" s="131">
        <f t="shared" si="6"/>
        <v>3.518518518518518E-3</v>
      </c>
      <c r="C155" s="7">
        <f t="shared" si="7"/>
        <v>302</v>
      </c>
      <c r="D155" s="1">
        <f t="shared" si="8"/>
        <v>17.378147196982766</v>
      </c>
      <c r="E155" s="1">
        <v>207.4</v>
      </c>
      <c r="F155" s="1">
        <f>(E155/'Input Messblatt'!$B$51)*100</f>
        <v>25.781269422966957</v>
      </c>
      <c r="G155" s="1">
        <f>F155*'Input Messblatt'!$D$78</f>
        <v>26.01705014782468</v>
      </c>
      <c r="H155" s="1">
        <f>E155/'Input Messblatt'!$P$6</f>
        <v>206.44480760659636</v>
      </c>
      <c r="I155" s="1">
        <f>H155/'Input Messblatt'!$B$12</f>
        <v>2.6298701605935841</v>
      </c>
      <c r="J155" s="1">
        <f>I155*'Input Messblatt'!$P$9</f>
        <v>2.9151049475262369</v>
      </c>
      <c r="K155" s="188">
        <f>SQRT(((2*'Input Messblatt'!$J$8*'Input Messblatt'!$J$5)/'Input Messblatt'!$J$6)*((1+'Input Messblatt'!$J$27)/('Input Messblatt'!$J$26-'Input Messblatt'!$J$27))*'Input Messung'!C155)*100</f>
        <v>0.60997049108952817</v>
      </c>
      <c r="L155" s="187">
        <f>K155*(('Input Messblatt'!$J$26-'Input Messblatt'!$J$27)/(1+'Input Messblatt'!$J$27))</f>
        <v>0.69314828532900907</v>
      </c>
      <c r="M155">
        <f>('Input Messblatt'!$J$5*'Input Messblatt'!$J$8*'Input Messblatt'!$J$7)/('Input Messblatt'!$J$6*'Input Messung'!K155)</f>
        <v>9.0086325162793377E-10</v>
      </c>
      <c r="N155" s="1">
        <f>J155/'Input Messblatt'!$J$9</f>
        <v>77.736131934032983</v>
      </c>
    </row>
    <row r="156" spans="1:14" x14ac:dyDescent="0.2">
      <c r="A156" s="8">
        <v>2.2766203703703702E-2</v>
      </c>
      <c r="B156" s="131">
        <f t="shared" si="6"/>
        <v>3.5416666666666652E-3</v>
      </c>
      <c r="C156" s="7">
        <f t="shared" si="7"/>
        <v>304</v>
      </c>
      <c r="D156" s="1">
        <f t="shared" si="8"/>
        <v>17.435595774162696</v>
      </c>
      <c r="E156" s="1">
        <v>208.2</v>
      </c>
      <c r="F156" s="1">
        <f>(E156/'Input Messblatt'!$B$51)*100</f>
        <v>25.880715013798074</v>
      </c>
      <c r="G156" s="1">
        <f>F156*'Input Messblatt'!$D$78</f>
        <v>26.117405211075692</v>
      </c>
      <c r="H156" s="1">
        <f>E156/'Input Messblatt'!$P$6</f>
        <v>207.2411231614916</v>
      </c>
      <c r="I156" s="1">
        <f>H156/'Input Messblatt'!$B$12</f>
        <v>2.640014307789702</v>
      </c>
      <c r="J156" s="1">
        <f>I156*'Input Messblatt'!$P$9</f>
        <v>2.9263493253373314</v>
      </c>
      <c r="K156" s="188">
        <f>SQRT(((2*'Input Messblatt'!$J$8*'Input Messblatt'!$J$5)/'Input Messblatt'!$J$6)*((1+'Input Messblatt'!$J$27)/('Input Messblatt'!$J$26-'Input Messblatt'!$J$27))*'Input Messung'!C156)*100</f>
        <v>0.61198692796496901</v>
      </c>
      <c r="L156" s="187">
        <f>K156*(('Input Messblatt'!$J$26-'Input Messblatt'!$J$27)/(1+'Input Messblatt'!$J$27))</f>
        <v>0.6954396908692827</v>
      </c>
      <c r="M156">
        <f>('Input Messblatt'!$J$5*'Input Messblatt'!$J$8*'Input Messblatt'!$J$7)/('Input Messblatt'!$J$6*'Input Messung'!K156)</f>
        <v>8.9789499561247845E-10</v>
      </c>
      <c r="N156" s="1">
        <f>J156/'Input Messblatt'!$J$9</f>
        <v>78.035982008995504</v>
      </c>
    </row>
    <row r="157" spans="1:14" x14ac:dyDescent="0.2">
      <c r="A157" s="8">
        <v>2.2800925925925929E-2</v>
      </c>
      <c r="B157" s="131">
        <f t="shared" si="6"/>
        <v>3.5763888888888928E-3</v>
      </c>
      <c r="C157" s="7">
        <f t="shared" si="7"/>
        <v>306</v>
      </c>
      <c r="D157" s="1">
        <f t="shared" si="8"/>
        <v>17.4928556845359</v>
      </c>
      <c r="E157" s="1">
        <v>209</v>
      </c>
      <c r="F157" s="1">
        <f>(E157/'Input Messblatt'!$B$51)*100</f>
        <v>25.980160604629194</v>
      </c>
      <c r="G157" s="1">
        <f>F157*'Input Messblatt'!$D$78</f>
        <v>26.217760274326704</v>
      </c>
      <c r="H157" s="1">
        <f>E157/'Input Messblatt'!$P$6</f>
        <v>208.03743871638687</v>
      </c>
      <c r="I157" s="1">
        <f>H157/'Input Messblatt'!$B$12</f>
        <v>2.6501584549858199</v>
      </c>
      <c r="J157" s="1">
        <f>I157*'Input Messblatt'!$P$9</f>
        <v>2.9375937031484254</v>
      </c>
      <c r="K157" s="188">
        <f>SQRT(((2*'Input Messblatt'!$J$8*'Input Messblatt'!$J$5)/'Input Messblatt'!$J$6)*((1+'Input Messblatt'!$J$27)/('Input Messblatt'!$J$26-'Input Messblatt'!$J$27))*'Input Messung'!C157)*100</f>
        <v>0.61399674266236959</v>
      </c>
      <c r="L157" s="187">
        <f>K157*(('Input Messblatt'!$J$26-'Input Messblatt'!$J$27)/(1+'Input Messblatt'!$J$27))</f>
        <v>0.69772357120723794</v>
      </c>
      <c r="M157">
        <f>('Input Messblatt'!$J$5*'Input Messblatt'!$J$8*'Input Messblatt'!$J$7)/('Input Messblatt'!$J$6*'Input Messung'!K157)</f>
        <v>8.9495588790470878E-10</v>
      </c>
      <c r="N157" s="1">
        <f>J157/'Input Messblatt'!$J$9</f>
        <v>78.33583208395801</v>
      </c>
    </row>
    <row r="158" spans="1:14" x14ac:dyDescent="0.2">
      <c r="A158" s="8">
        <v>2.2812499999999999E-2</v>
      </c>
      <c r="B158" s="131">
        <f t="shared" si="6"/>
        <v>3.5879629629629629E-3</v>
      </c>
      <c r="C158" s="7">
        <f t="shared" si="7"/>
        <v>308</v>
      </c>
      <c r="D158" s="1">
        <f t="shared" si="8"/>
        <v>17.549928774784245</v>
      </c>
      <c r="E158" s="1">
        <v>209.7</v>
      </c>
      <c r="F158" s="1">
        <f>(E158/'Input Messblatt'!$B$51)*100</f>
        <v>26.067175496606414</v>
      </c>
      <c r="G158" s="1">
        <f>F158*'Input Messblatt'!$D$78</f>
        <v>26.305570954671332</v>
      </c>
      <c r="H158" s="1">
        <f>E158/'Input Messblatt'!$P$6</f>
        <v>208.73421482692024</v>
      </c>
      <c r="I158" s="1">
        <f>H158/'Input Messblatt'!$B$12</f>
        <v>2.6590345837824234</v>
      </c>
      <c r="J158" s="1">
        <f>I158*'Input Messblatt'!$P$9</f>
        <v>2.9474325337331337</v>
      </c>
      <c r="K158" s="188">
        <f>SQRT(((2*'Input Messblatt'!$J$8*'Input Messblatt'!$J$5)/'Input Messblatt'!$J$6)*((1+'Input Messblatt'!$J$27)/('Input Messblatt'!$J$26-'Input Messblatt'!$J$27))*'Input Messung'!C158)*100</f>
        <v>0.6160000000000001</v>
      </c>
      <c r="L158" s="187">
        <f>K158*(('Input Messblatt'!$J$26-'Input Messblatt'!$J$27)/(1+'Input Messblatt'!$J$27))</f>
        <v>0.7</v>
      </c>
      <c r="M158">
        <f>('Input Messblatt'!$J$5*'Input Messblatt'!$J$8*'Input Messblatt'!$J$7)/('Input Messblatt'!$J$6*'Input Messung'!K158)</f>
        <v>8.9204545454545438E-10</v>
      </c>
      <c r="N158" s="1">
        <f>J158/'Input Messblatt'!$J$9</f>
        <v>78.598200899550235</v>
      </c>
    </row>
    <row r="159" spans="1:14" x14ac:dyDescent="0.2">
      <c r="A159" s="8">
        <v>2.2835648148148147E-2</v>
      </c>
      <c r="B159" s="131">
        <f t="shared" si="6"/>
        <v>3.6111111111111101E-3</v>
      </c>
      <c r="C159" s="7">
        <f t="shared" si="7"/>
        <v>310</v>
      </c>
      <c r="D159" s="1">
        <f t="shared" si="8"/>
        <v>17.606816861659009</v>
      </c>
      <c r="E159" s="1">
        <v>210.5</v>
      </c>
      <c r="F159" s="1">
        <f>(E159/'Input Messblatt'!$B$51)*100</f>
        <v>26.166621087437537</v>
      </c>
      <c r="G159" s="1">
        <f>F159*'Input Messblatt'!$D$78</f>
        <v>26.405926017922351</v>
      </c>
      <c r="H159" s="1">
        <f>E159/'Input Messblatt'!$P$6</f>
        <v>209.53053038181548</v>
      </c>
      <c r="I159" s="1">
        <f>H159/'Input Messblatt'!$B$12</f>
        <v>2.6691787309785413</v>
      </c>
      <c r="J159" s="1">
        <f>I159*'Input Messblatt'!$P$9</f>
        <v>2.9586769115442277</v>
      </c>
      <c r="K159" s="188">
        <f>SQRT(((2*'Input Messblatt'!$J$8*'Input Messblatt'!$J$5)/'Input Messblatt'!$J$6)*((1+'Input Messblatt'!$J$27)/('Input Messblatt'!$J$26-'Input Messblatt'!$J$27))*'Input Messung'!C159)*100</f>
        <v>0.61799676374557189</v>
      </c>
      <c r="L159" s="187">
        <f>K159*(('Input Messblatt'!$J$26-'Input Messblatt'!$J$27)/(1+'Input Messblatt'!$J$27))</f>
        <v>0.70226904971087689</v>
      </c>
      <c r="M159">
        <f>('Input Messblatt'!$J$5*'Input Messblatt'!$J$8*'Input Messblatt'!$J$7)/('Input Messblatt'!$J$6*'Input Messung'!K159)</f>
        <v>8.89163232295223E-10</v>
      </c>
      <c r="N159" s="1">
        <f>J159/'Input Messblatt'!$J$9</f>
        <v>78.898050974512742</v>
      </c>
    </row>
    <row r="160" spans="1:14" x14ac:dyDescent="0.2">
      <c r="A160" s="8">
        <v>2.2870370370370371E-2</v>
      </c>
      <c r="B160" s="131">
        <f t="shared" si="6"/>
        <v>3.6458333333333343E-3</v>
      </c>
      <c r="C160" s="7">
        <f t="shared" si="7"/>
        <v>312</v>
      </c>
      <c r="D160" s="1">
        <f t="shared" si="8"/>
        <v>17.663521732655695</v>
      </c>
      <c r="E160" s="1">
        <v>211.4</v>
      </c>
      <c r="F160" s="1">
        <f>(E160/'Input Messblatt'!$B$51)*100</f>
        <v>26.278497377122541</v>
      </c>
      <c r="G160" s="1">
        <f>F160*'Input Messblatt'!$D$78</f>
        <v>26.518825464079736</v>
      </c>
      <c r="H160" s="1">
        <f>E160/'Input Messblatt'!$P$6</f>
        <v>210.42638538107266</v>
      </c>
      <c r="I160" s="1">
        <f>H160/'Input Messblatt'!$B$12</f>
        <v>2.680590896574174</v>
      </c>
      <c r="J160" s="1">
        <f>I160*'Input Messblatt'!$P$9</f>
        <v>2.9713268365817092</v>
      </c>
      <c r="K160" s="188">
        <f>SQRT(((2*'Input Messblatt'!$J$8*'Input Messblatt'!$J$5)/'Input Messblatt'!$J$6)*((1+'Input Messblatt'!$J$27)/('Input Messblatt'!$J$26-'Input Messblatt'!$J$27))*'Input Messung'!C160)*100</f>
        <v>0.61998709663992213</v>
      </c>
      <c r="L160" s="187">
        <f>K160*(('Input Messblatt'!$J$26-'Input Messblatt'!$J$27)/(1+'Input Messblatt'!$J$27))</f>
        <v>0.70453079163627497</v>
      </c>
      <c r="M160">
        <f>('Input Messblatt'!$J$5*'Input Messblatt'!$J$8*'Input Messblatt'!$J$7)/('Input Messblatt'!$J$6*'Input Messung'!K160)</f>
        <v>8.8630876832448044E-10</v>
      </c>
      <c r="N160" s="1">
        <f>J160/'Input Messblatt'!$J$9</f>
        <v>79.235382308845587</v>
      </c>
    </row>
    <row r="161" spans="1:14" x14ac:dyDescent="0.2">
      <c r="A161" s="8">
        <v>2.2881944444444444E-2</v>
      </c>
      <c r="B161" s="131">
        <f t="shared" si="6"/>
        <v>3.6574074074074078E-3</v>
      </c>
      <c r="C161" s="7">
        <f t="shared" si="7"/>
        <v>314</v>
      </c>
      <c r="D161" s="1">
        <f t="shared" si="8"/>
        <v>17.720045146669349</v>
      </c>
      <c r="E161" s="1">
        <v>212</v>
      </c>
      <c r="F161" s="1">
        <f>(E161/'Input Messblatt'!$B$51)*100</f>
        <v>26.35308157024588</v>
      </c>
      <c r="G161" s="1">
        <f>F161*'Input Messblatt'!$D$78</f>
        <v>26.594091761517998</v>
      </c>
      <c r="H161" s="1">
        <f>E161/'Input Messblatt'!$P$6</f>
        <v>211.02362204724412</v>
      </c>
      <c r="I161" s="1">
        <f>H161/'Input Messblatt'!$B$12</f>
        <v>2.6881990069712627</v>
      </c>
      <c r="J161" s="1">
        <f>I161*'Input Messblatt'!$P$9</f>
        <v>2.9797601199400301</v>
      </c>
      <c r="K161" s="188">
        <f>SQRT(((2*'Input Messblatt'!$J$8*'Input Messblatt'!$J$5)/'Input Messblatt'!$J$6)*((1+'Input Messblatt'!$J$27)/('Input Messblatt'!$J$26-'Input Messblatt'!$J$27))*'Input Messung'!C161)*100</f>
        <v>0.62197106042001671</v>
      </c>
      <c r="L161" s="187">
        <f>K161*(('Input Messblatt'!$J$26-'Input Messblatt'!$J$27)/(1+'Input Messblatt'!$J$27))</f>
        <v>0.70678529593183692</v>
      </c>
      <c r="M161">
        <f>('Input Messblatt'!$J$5*'Input Messblatt'!$J$8*'Input Messblatt'!$J$7)/('Input Messblatt'!$J$6*'Input Messung'!K161)</f>
        <v>8.8348161991479617E-10</v>
      </c>
      <c r="N161" s="1">
        <f>J161/'Input Messblatt'!$J$9</f>
        <v>79.460269865067474</v>
      </c>
    </row>
    <row r="162" spans="1:14" x14ac:dyDescent="0.2">
      <c r="A162" s="8">
        <v>2.2905092592592591E-2</v>
      </c>
      <c r="B162" s="131">
        <f t="shared" si="6"/>
        <v>3.680555555555555E-3</v>
      </c>
      <c r="C162" s="7">
        <f t="shared" si="7"/>
        <v>316</v>
      </c>
      <c r="D162" s="1">
        <f t="shared" si="8"/>
        <v>17.776388834631177</v>
      </c>
      <c r="E162" s="1">
        <v>212.8</v>
      </c>
      <c r="F162" s="1">
        <f>(E162/'Input Messblatt'!$B$51)*100</f>
        <v>26.452527161076993</v>
      </c>
      <c r="G162" s="1">
        <f>F162*'Input Messblatt'!$D$78</f>
        <v>26.694446824769006</v>
      </c>
      <c r="H162" s="1">
        <f>E162/'Input Messblatt'!$P$6</f>
        <v>211.81993760213939</v>
      </c>
      <c r="I162" s="1">
        <f>H162/'Input Messblatt'!$B$12</f>
        <v>2.6983431541673806</v>
      </c>
      <c r="J162" s="1">
        <f>I162*'Input Messblatt'!$P$9</f>
        <v>2.9910044977511245</v>
      </c>
      <c r="K162" s="188">
        <f>SQRT(((2*'Input Messblatt'!$J$8*'Input Messblatt'!$J$5)/'Input Messblatt'!$J$6)*((1+'Input Messblatt'!$J$27)/('Input Messblatt'!$J$26-'Input Messblatt'!$J$27))*'Input Messung'!C162)*100</f>
        <v>0.62394871584129419</v>
      </c>
      <c r="L162" s="187">
        <f>K162*(('Input Messblatt'!$J$26-'Input Messblatt'!$J$27)/(1+'Input Messblatt'!$J$27))</f>
        <v>0.70903263163783414</v>
      </c>
      <c r="M162">
        <f>('Input Messblatt'!$J$5*'Input Messblatt'!$J$8*'Input Messblatt'!$J$7)/('Input Messblatt'!$J$6*'Input Messung'!K162)</f>
        <v>8.8068135417041109E-10</v>
      </c>
      <c r="N162" s="1">
        <f>J162/'Input Messblatt'!$J$9</f>
        <v>79.760119940029995</v>
      </c>
    </row>
    <row r="163" spans="1:14" x14ac:dyDescent="0.2">
      <c r="A163" s="8">
        <v>2.2928240740740739E-2</v>
      </c>
      <c r="B163" s="131">
        <f t="shared" si="6"/>
        <v>3.7037037037037021E-3</v>
      </c>
      <c r="C163" s="7">
        <f t="shared" si="7"/>
        <v>318</v>
      </c>
      <c r="D163" s="1">
        <f t="shared" si="8"/>
        <v>17.832554500127006</v>
      </c>
      <c r="E163" s="1">
        <v>213.6</v>
      </c>
      <c r="F163" s="1">
        <f>(E163/'Input Messblatt'!$B$51)*100</f>
        <v>26.55197275190811</v>
      </c>
      <c r="G163" s="1">
        <f>F163*'Input Messblatt'!$D$78</f>
        <v>26.794801888020015</v>
      </c>
      <c r="H163" s="1">
        <f>E163/'Input Messblatt'!$P$6</f>
        <v>212.61625315703463</v>
      </c>
      <c r="I163" s="1">
        <f>H163/'Input Messblatt'!$B$12</f>
        <v>2.7084873013634985</v>
      </c>
      <c r="J163" s="1">
        <f>I163*'Input Messblatt'!$P$9</f>
        <v>3.002248875562219</v>
      </c>
      <c r="K163" s="188">
        <f>SQRT(((2*'Input Messblatt'!$J$8*'Input Messblatt'!$J$5)/'Input Messblatt'!$J$6)*((1+'Input Messblatt'!$J$27)/('Input Messblatt'!$J$26-'Input Messblatt'!$J$27))*'Input Messung'!C163)*100</f>
        <v>0.62592012269937458</v>
      </c>
      <c r="L163" s="187">
        <f>K163*(('Input Messblatt'!$J$26-'Input Messblatt'!$J$27)/(1+'Input Messblatt'!$J$27))</f>
        <v>0.71127286670383449</v>
      </c>
      <c r="M163">
        <f>('Input Messblatt'!$J$5*'Input Messblatt'!$J$8*'Input Messblatt'!$J$7)/('Input Messblatt'!$J$6*'Input Messung'!K163)</f>
        <v>8.7790754773979574E-10</v>
      </c>
      <c r="N163" s="1">
        <f>J163/'Input Messblatt'!$J$9</f>
        <v>80.059970014992516</v>
      </c>
    </row>
    <row r="164" spans="1:14" x14ac:dyDescent="0.2">
      <c r="A164" s="8">
        <v>2.2951388888888886E-2</v>
      </c>
      <c r="B164" s="131">
        <f t="shared" si="6"/>
        <v>3.7268518518518493E-3</v>
      </c>
      <c r="C164" s="7">
        <f t="shared" si="7"/>
        <v>320</v>
      </c>
      <c r="D164" s="1">
        <f t="shared" si="8"/>
        <v>17.888543819998318</v>
      </c>
      <c r="E164" s="1">
        <v>214.2</v>
      </c>
      <c r="F164" s="1">
        <f>(E164/'Input Messblatt'!$B$51)*100</f>
        <v>26.626556945031449</v>
      </c>
      <c r="G164" s="1">
        <f>F164*'Input Messblatt'!$D$78</f>
        <v>26.870068185458276</v>
      </c>
      <c r="H164" s="1">
        <f>E164/'Input Messblatt'!$P$6</f>
        <v>213.21348982320606</v>
      </c>
      <c r="I164" s="1">
        <f>H164/'Input Messblatt'!$B$12</f>
        <v>2.7160954117605867</v>
      </c>
      <c r="J164" s="1">
        <f>I164*'Input Messblatt'!$P$9</f>
        <v>3.0106821589205395</v>
      </c>
      <c r="K164" s="188">
        <f>SQRT(((2*'Input Messblatt'!$J$8*'Input Messblatt'!$J$5)/'Input Messblatt'!$J$6)*((1+'Input Messblatt'!$J$27)/('Input Messblatt'!$J$26-'Input Messblatt'!$J$27))*'Input Messung'!C164)*100</f>
        <v>0.6278853398511548</v>
      </c>
      <c r="L164" s="187">
        <f>K164*(('Input Messblatt'!$J$26-'Input Messblatt'!$J$27)/(1+'Input Messblatt'!$J$27))</f>
        <v>0.71350606801267569</v>
      </c>
      <c r="M164">
        <f>('Input Messblatt'!$J$5*'Input Messblatt'!$J$8*'Input Messblatt'!$J$7)/('Input Messblatt'!$J$6*'Input Messung'!K164)</f>
        <v>8.7515978654679743E-10</v>
      </c>
      <c r="N164" s="1">
        <f>J164/'Input Messblatt'!$J$9</f>
        <v>80.284857571214388</v>
      </c>
    </row>
    <row r="165" spans="1:14" x14ac:dyDescent="0.2">
      <c r="A165" s="8">
        <v>2.297453703703704E-2</v>
      </c>
      <c r="B165" s="131">
        <f t="shared" si="6"/>
        <v>3.7500000000000033E-3</v>
      </c>
      <c r="C165" s="7">
        <f t="shared" si="7"/>
        <v>322</v>
      </c>
      <c r="D165" s="1">
        <f t="shared" si="8"/>
        <v>17.944358444926362</v>
      </c>
      <c r="E165" s="1">
        <v>215.1</v>
      </c>
      <c r="F165" s="1">
        <f>(E165/'Input Messblatt'!$B$51)*100</f>
        <v>26.738433234716453</v>
      </c>
      <c r="G165" s="1">
        <f>F165*'Input Messblatt'!$D$78</f>
        <v>26.982967631615661</v>
      </c>
      <c r="H165" s="1">
        <f>E165/'Input Messblatt'!$P$6</f>
        <v>214.10934482246324</v>
      </c>
      <c r="I165" s="1">
        <f>H165/'Input Messblatt'!$B$12</f>
        <v>2.7275075773562198</v>
      </c>
      <c r="J165" s="1">
        <f>I165*'Input Messblatt'!$P$9</f>
        <v>3.0233320839580213</v>
      </c>
      <c r="K165" s="188">
        <f>SQRT(((2*'Input Messblatt'!$J$8*'Input Messblatt'!$J$5)/'Input Messblatt'!$J$6)*((1+'Input Messblatt'!$J$27)/('Input Messblatt'!$J$26-'Input Messblatt'!$J$27))*'Input Messung'!C165)*100</f>
        <v>0.6298444252353117</v>
      </c>
      <c r="L165" s="187">
        <f>K165*(('Input Messblatt'!$J$26-'Input Messblatt'!$J$27)/(1+'Input Messblatt'!$J$27))</f>
        <v>0.71573230140376309</v>
      </c>
      <c r="M165">
        <f>('Input Messblatt'!$J$5*'Input Messblatt'!$J$8*'Input Messblatt'!$J$7)/('Input Messblatt'!$J$6*'Input Messung'!K165)</f>
        <v>8.7243766553098438E-10</v>
      </c>
      <c r="N165" s="1">
        <f>J165/'Input Messblatt'!$J$9</f>
        <v>80.622188905547233</v>
      </c>
    </row>
    <row r="166" spans="1:14" x14ac:dyDescent="0.2">
      <c r="A166" s="8">
        <v>2.3009259259259257E-2</v>
      </c>
      <c r="B166" s="131">
        <f t="shared" si="6"/>
        <v>3.7847222222222206E-3</v>
      </c>
      <c r="C166" s="7">
        <f t="shared" si="7"/>
        <v>324</v>
      </c>
      <c r="D166" s="1">
        <f t="shared" si="8"/>
        <v>18</v>
      </c>
      <c r="E166" s="1">
        <v>215.8</v>
      </c>
      <c r="F166" s="1">
        <f>(E166/'Input Messblatt'!$B$51)*100</f>
        <v>26.825448126693686</v>
      </c>
      <c r="G166" s="1">
        <f>F166*'Input Messblatt'!$D$78</f>
        <v>27.070778311960304</v>
      </c>
      <c r="H166" s="1">
        <f>E166/'Input Messblatt'!$P$6</f>
        <v>214.80612093299661</v>
      </c>
      <c r="I166" s="1">
        <f>H166/'Input Messblatt'!$B$12</f>
        <v>2.7363837061528229</v>
      </c>
      <c r="J166" s="1">
        <f>I166*'Input Messblatt'!$P$9</f>
        <v>3.0331709145427288</v>
      </c>
      <c r="K166" s="188">
        <f>SQRT(((2*'Input Messblatt'!$J$8*'Input Messblatt'!$J$5)/'Input Messblatt'!$J$6)*((1+'Input Messblatt'!$J$27)/('Input Messblatt'!$J$26-'Input Messblatt'!$J$27))*'Input Messung'!C166)*100</f>
        <v>0.63179743589223292</v>
      </c>
      <c r="L166" s="187">
        <f>K166*(('Input Messblatt'!$J$26-'Input Messblatt'!$J$27)/(1+'Input Messblatt'!$J$27))</f>
        <v>0.71795163169571896</v>
      </c>
      <c r="M166">
        <f>('Input Messblatt'!$J$5*'Input Messblatt'!$J$8*'Input Messblatt'!$J$7)/('Input Messblatt'!$J$6*'Input Messung'!K166)</f>
        <v>8.6974078839681989E-10</v>
      </c>
      <c r="N166" s="1">
        <f>J166/'Input Messblatt'!$J$9</f>
        <v>80.884557721139444</v>
      </c>
    </row>
    <row r="167" spans="1:14" x14ac:dyDescent="0.2">
      <c r="A167" s="8">
        <v>2.3020833333333334E-2</v>
      </c>
      <c r="B167" s="131">
        <f t="shared" si="6"/>
        <v>3.7962962962962976E-3</v>
      </c>
      <c r="C167" s="7">
        <f t="shared" si="7"/>
        <v>326</v>
      </c>
      <c r="D167" s="1">
        <f t="shared" si="8"/>
        <v>18.055470085267789</v>
      </c>
      <c r="E167" s="1">
        <v>216.4</v>
      </c>
      <c r="F167" s="1">
        <f>(E167/'Input Messblatt'!$B$51)*100</f>
        <v>26.900032319817019</v>
      </c>
      <c r="G167" s="1">
        <f>F167*'Input Messblatt'!$D$78</f>
        <v>27.146044609398555</v>
      </c>
      <c r="H167" s="1">
        <f>E167/'Input Messblatt'!$P$6</f>
        <v>215.40335759916806</v>
      </c>
      <c r="I167" s="1">
        <f>H167/'Input Messblatt'!$B$12</f>
        <v>2.7439918165499115</v>
      </c>
      <c r="J167" s="1">
        <f>I167*'Input Messblatt'!$P$9</f>
        <v>3.0416041979010497</v>
      </c>
      <c r="K167" s="188">
        <f>SQRT(((2*'Input Messblatt'!$J$8*'Input Messblatt'!$J$5)/'Input Messblatt'!$J$6)*((1+'Input Messblatt'!$J$27)/('Input Messblatt'!$J$26-'Input Messblatt'!$J$27))*'Input Messung'!C167)*100</f>
        <v>0.6337444279833947</v>
      </c>
      <c r="L167" s="187">
        <f>K167*(('Input Messblatt'!$J$26-'Input Messblatt'!$J$27)/(1+'Input Messblatt'!$J$27))</f>
        <v>0.7201641227084028</v>
      </c>
      <c r="M167">
        <f>('Input Messblatt'!$J$5*'Input Messblatt'!$J$8*'Input Messblatt'!$J$7)/('Input Messblatt'!$J$6*'Input Messung'!K167)</f>
        <v>8.6706876737131316E-10</v>
      </c>
      <c r="N167" s="1">
        <f>J167/'Input Messblatt'!$J$9</f>
        <v>81.109445277361331</v>
      </c>
    </row>
    <row r="168" spans="1:14" x14ac:dyDescent="0.2">
      <c r="A168" s="8">
        <v>2.3043981481481481E-2</v>
      </c>
      <c r="B168" s="131">
        <f t="shared" si="6"/>
        <v>3.8194444444444448E-3</v>
      </c>
      <c r="C168" s="7">
        <f t="shared" si="7"/>
        <v>328</v>
      </c>
      <c r="D168" s="1">
        <f t="shared" si="8"/>
        <v>18.110770276274835</v>
      </c>
      <c r="E168" s="1">
        <v>217.4</v>
      </c>
      <c r="F168" s="1">
        <f>(E168/'Input Messblatt'!$B$51)*100</f>
        <v>27.024339308355916</v>
      </c>
      <c r="G168" s="1">
        <f>F168*'Input Messblatt'!$D$78</f>
        <v>27.271488438462324</v>
      </c>
      <c r="H168" s="1">
        <f>E168/'Input Messblatt'!$P$6</f>
        <v>216.39875204278712</v>
      </c>
      <c r="I168" s="1">
        <f>H168/'Input Messblatt'!$B$12</f>
        <v>2.7566720005450587</v>
      </c>
      <c r="J168" s="1">
        <f>I168*'Input Messblatt'!$P$9</f>
        <v>3.0556596701649172</v>
      </c>
      <c r="K168" s="188">
        <f>SQRT(((2*'Input Messblatt'!$J$8*'Input Messblatt'!$J$5)/'Input Messblatt'!$J$6)*((1+'Input Messblatt'!$J$27)/('Input Messblatt'!$J$26-'Input Messblatt'!$J$27))*'Input Messung'!C168)*100</f>
        <v>0.63568545681020583</v>
      </c>
      <c r="L168" s="187">
        <f>K168*(('Input Messblatt'!$J$26-'Input Messblatt'!$J$27)/(1+'Input Messblatt'!$J$27))</f>
        <v>0.72236983728432458</v>
      </c>
      <c r="M168">
        <f>('Input Messblatt'!$J$5*'Input Messblatt'!$J$8*'Input Messblatt'!$J$7)/('Input Messblatt'!$J$6*'Input Messung'!K168)</f>
        <v>8.6442122296980924E-10</v>
      </c>
      <c r="N168" s="1">
        <f>J168/'Input Messblatt'!$J$9</f>
        <v>81.484257871064457</v>
      </c>
    </row>
    <row r="169" spans="1:14" x14ac:dyDescent="0.2">
      <c r="A169" s="8">
        <v>2.3078703703703702E-2</v>
      </c>
      <c r="B169" s="131">
        <f t="shared" si="6"/>
        <v>3.8541666666666655E-3</v>
      </c>
      <c r="C169" s="7">
        <f t="shared" si="7"/>
        <v>330</v>
      </c>
      <c r="D169" s="1">
        <f t="shared" si="8"/>
        <v>18.165902124584949</v>
      </c>
      <c r="E169" s="1">
        <v>218.2</v>
      </c>
      <c r="F169" s="1">
        <f>(E169/'Input Messblatt'!$B$51)*100</f>
        <v>27.123784899187029</v>
      </c>
      <c r="G169" s="1">
        <f>F169*'Input Messblatt'!$D$78</f>
        <v>27.371843501713329</v>
      </c>
      <c r="H169" s="1">
        <f>E169/'Input Messblatt'!$P$6</f>
        <v>217.19506759768237</v>
      </c>
      <c r="I169" s="1">
        <f>H169/'Input Messblatt'!$B$12</f>
        <v>2.7668161477411766</v>
      </c>
      <c r="J169" s="1">
        <f>I169*'Input Messblatt'!$P$9</f>
        <v>3.0669040479760117</v>
      </c>
      <c r="K169" s="188">
        <f>SQRT(((2*'Input Messblatt'!$J$8*'Input Messblatt'!$J$5)/'Input Messblatt'!$J$6)*((1+'Input Messblatt'!$J$27)/('Input Messblatt'!$J$26-'Input Messblatt'!$J$27))*'Input Messung'!C169)*100</f>
        <v>0.63762057683233542</v>
      </c>
      <c r="L169" s="187">
        <f>K169*(('Input Messblatt'!$J$26-'Input Messblatt'!$J$27)/(1+'Input Messblatt'!$J$27))</f>
        <v>0.72456883730947186</v>
      </c>
      <c r="M169">
        <f>('Input Messblatt'!$J$5*'Input Messblatt'!$J$8*'Input Messblatt'!$J$7)/('Input Messblatt'!$J$6*'Input Messung'!K169)</f>
        <v>8.6179778376959905E-10</v>
      </c>
      <c r="N169" s="1">
        <f>J169/'Input Messblatt'!$J$9</f>
        <v>81.784107946026978</v>
      </c>
    </row>
    <row r="170" spans="1:14" x14ac:dyDescent="0.2">
      <c r="A170" s="8">
        <v>2.3090277777777779E-2</v>
      </c>
      <c r="B170" s="131">
        <f t="shared" si="6"/>
        <v>3.8657407407407425E-3</v>
      </c>
      <c r="C170" s="7">
        <f t="shared" si="7"/>
        <v>332</v>
      </c>
      <c r="D170" s="1">
        <f t="shared" si="8"/>
        <v>18.220867158288598</v>
      </c>
      <c r="E170" s="1">
        <v>218.9</v>
      </c>
      <c r="F170" s="1">
        <f>(E170/'Input Messblatt'!$B$51)*100</f>
        <v>27.210799791164259</v>
      </c>
      <c r="G170" s="1">
        <f>F170*'Input Messblatt'!$D$78</f>
        <v>27.459654182057967</v>
      </c>
      <c r="H170" s="1">
        <f>E170/'Input Messblatt'!$P$6</f>
        <v>217.89184370821573</v>
      </c>
      <c r="I170" s="1">
        <f>H170/'Input Messblatt'!$B$12</f>
        <v>2.7756922765377801</v>
      </c>
      <c r="J170" s="1">
        <f>I170*'Input Messblatt'!$P$9</f>
        <v>3.0767428785607196</v>
      </c>
      <c r="K170" s="188">
        <f>SQRT(((2*'Input Messblatt'!$J$8*'Input Messblatt'!$J$5)/'Input Messblatt'!$J$6)*((1+'Input Messblatt'!$J$27)/('Input Messblatt'!$J$26-'Input Messblatt'!$J$27))*'Input Messung'!C170)*100</f>
        <v>0.63954984168554074</v>
      </c>
      <c r="L170" s="187">
        <f>K170*(('Input Messblatt'!$J$26-'Input Messblatt'!$J$27)/(1+'Input Messblatt'!$J$27))</f>
        <v>0.72676118373356879</v>
      </c>
      <c r="M170">
        <f>('Input Messblatt'!$J$5*'Input Messblatt'!$J$8*'Input Messblatt'!$J$7)/('Input Messblatt'!$J$6*'Input Messung'!K170)</f>
        <v>8.5919808619104128E-10</v>
      </c>
      <c r="N170" s="1">
        <f>J170/'Input Messblatt'!$J$9</f>
        <v>82.046476761619189</v>
      </c>
    </row>
    <row r="171" spans="1:14" x14ac:dyDescent="0.2">
      <c r="A171" s="8">
        <v>2.3113425925925926E-2</v>
      </c>
      <c r="B171" s="131">
        <f t="shared" si="6"/>
        <v>3.8888888888888896E-3</v>
      </c>
      <c r="C171" s="7">
        <f t="shared" si="7"/>
        <v>334</v>
      </c>
      <c r="D171" s="1">
        <f t="shared" si="8"/>
        <v>18.275666882497067</v>
      </c>
      <c r="E171" s="1">
        <v>219.7</v>
      </c>
      <c r="F171" s="1">
        <f>(E171/'Input Messblatt'!$B$51)*100</f>
        <v>27.310245381995372</v>
      </c>
      <c r="G171" s="1">
        <f>F171*'Input Messblatt'!$D$78</f>
        <v>27.560009245308976</v>
      </c>
      <c r="H171" s="1">
        <f>E171/'Input Messblatt'!$P$6</f>
        <v>218.68815926311098</v>
      </c>
      <c r="I171" s="1">
        <f>H171/'Input Messblatt'!$B$12</f>
        <v>2.7858364237338979</v>
      </c>
      <c r="J171" s="1">
        <f>I171*'Input Messblatt'!$P$9</f>
        <v>3.087987256371814</v>
      </c>
      <c r="K171" s="188">
        <f>SQRT(((2*'Input Messblatt'!$J$8*'Input Messblatt'!$J$5)/'Input Messblatt'!$J$6)*((1+'Input Messblatt'!$J$27)/('Input Messblatt'!$J$26-'Input Messblatt'!$J$27))*'Input Messung'!C171)*100</f>
        <v>0.64147330419901349</v>
      </c>
      <c r="L171" s="187">
        <f>K171*(('Input Messblatt'!$J$26-'Input Messblatt'!$J$27)/(1+'Input Messblatt'!$J$27))</f>
        <v>0.72894693658978782</v>
      </c>
      <c r="M171">
        <f>('Input Messblatt'!$J$5*'Input Messblatt'!$J$8*'Input Messblatt'!$J$7)/('Input Messblatt'!$J$6*'Input Messung'!K171)</f>
        <v>8.5662177428590339E-10</v>
      </c>
      <c r="N171" s="1">
        <f>J171/'Input Messblatt'!$J$9</f>
        <v>82.34632683658171</v>
      </c>
    </row>
    <row r="172" spans="1:14" x14ac:dyDescent="0.2">
      <c r="A172" s="8">
        <v>2.314814814814815E-2</v>
      </c>
      <c r="B172" s="131">
        <f t="shared" si="6"/>
        <v>3.9236111111111138E-3</v>
      </c>
      <c r="C172" s="7">
        <f t="shared" si="7"/>
        <v>336</v>
      </c>
      <c r="D172" s="1">
        <f t="shared" si="8"/>
        <v>18.330302779823359</v>
      </c>
      <c r="E172" s="1">
        <v>220.4</v>
      </c>
      <c r="F172" s="1">
        <f>(E172/'Input Messblatt'!$B$51)*100</f>
        <v>27.397260273972602</v>
      </c>
      <c r="G172" s="1">
        <f>F172*'Input Messblatt'!$D$78</f>
        <v>27.647819925653614</v>
      </c>
      <c r="H172" s="1">
        <f>E172/'Input Messblatt'!$P$6</f>
        <v>219.38493537364434</v>
      </c>
      <c r="I172" s="1">
        <f>H172/'Input Messblatt'!$B$12</f>
        <v>2.794712552530501</v>
      </c>
      <c r="J172" s="1">
        <f>I172*'Input Messblatt'!$P$9</f>
        <v>3.0978260869565215</v>
      </c>
      <c r="K172" s="188">
        <f>SQRT(((2*'Input Messblatt'!$J$8*'Input Messblatt'!$J$5)/'Input Messblatt'!$J$6)*((1+'Input Messblatt'!$J$27)/('Input Messblatt'!$J$26-'Input Messblatt'!$J$27))*'Input Messung'!C172)*100</f>
        <v>0.64339101641225938</v>
      </c>
      <c r="L172" s="187">
        <f>K172*(('Input Messblatt'!$J$26-'Input Messblatt'!$J$27)/(1+'Input Messblatt'!$J$27))</f>
        <v>0.73112615501393086</v>
      </c>
      <c r="M172">
        <f>('Input Messblatt'!$J$5*'Input Messblatt'!$J$8*'Input Messblatt'!$J$7)/('Input Messblatt'!$J$6*'Input Messung'!K172)</f>
        <v>8.540684995326423E-10</v>
      </c>
      <c r="N172" s="1">
        <f>J172/'Input Messblatt'!$J$9</f>
        <v>82.608695652173907</v>
      </c>
    </row>
    <row r="173" spans="1:14" x14ac:dyDescent="0.2">
      <c r="A173" s="8">
        <v>2.3159722222222224E-2</v>
      </c>
      <c r="B173" s="131">
        <f t="shared" si="6"/>
        <v>3.9351851851851874E-3</v>
      </c>
      <c r="C173" s="7">
        <f t="shared" si="7"/>
        <v>338</v>
      </c>
      <c r="D173" s="1">
        <f t="shared" si="8"/>
        <v>18.384776310850235</v>
      </c>
      <c r="E173" s="1">
        <v>221.1</v>
      </c>
      <c r="F173" s="1">
        <f>(E173/'Input Messblatt'!$B$51)*100</f>
        <v>27.484275165949828</v>
      </c>
      <c r="G173" s="1">
        <f>F173*'Input Messblatt'!$D$78</f>
        <v>27.735630605998249</v>
      </c>
      <c r="H173" s="1">
        <f>E173/'Input Messblatt'!$P$6</f>
        <v>220.0817114841777</v>
      </c>
      <c r="I173" s="1">
        <f>H173/'Input Messblatt'!$B$12</f>
        <v>2.8035886813271045</v>
      </c>
      <c r="J173" s="1">
        <f>I173*'Input Messblatt'!$P$9</f>
        <v>3.1076649175412294</v>
      </c>
      <c r="K173" s="188">
        <f>SQRT(((2*'Input Messblatt'!$J$8*'Input Messblatt'!$J$5)/'Input Messblatt'!$J$6)*((1+'Input Messblatt'!$J$27)/('Input Messblatt'!$J$26-'Input Messblatt'!$J$27))*'Input Messung'!C173)*100</f>
        <v>0.64530302959152464</v>
      </c>
      <c r="L173" s="187">
        <f>K173*(('Input Messblatt'!$J$26-'Input Messblatt'!$J$27)/(1+'Input Messblatt'!$J$27))</f>
        <v>0.73329889726309594</v>
      </c>
      <c r="M173">
        <f>('Input Messblatt'!$J$5*'Input Messblatt'!$J$8*'Input Messblatt'!$J$7)/('Input Messblatt'!$J$6*'Input Messung'!K173)</f>
        <v>8.5153792063835852E-10</v>
      </c>
      <c r="N173" s="1">
        <f>J173/'Input Messblatt'!$J$9</f>
        <v>82.871064467766118</v>
      </c>
    </row>
    <row r="174" spans="1:14" x14ac:dyDescent="0.2">
      <c r="A174" s="8">
        <v>2.3194444444444445E-2</v>
      </c>
      <c r="B174" s="131">
        <f t="shared" si="6"/>
        <v>3.9699074074074081E-3</v>
      </c>
      <c r="C174" s="7">
        <f t="shared" si="7"/>
        <v>340</v>
      </c>
      <c r="D174" s="1">
        <f t="shared" si="8"/>
        <v>18.439088914585774</v>
      </c>
      <c r="E174" s="1">
        <v>221.9</v>
      </c>
      <c r="F174" s="1">
        <f>(E174/'Input Messblatt'!$B$51)*100</f>
        <v>27.583720756780945</v>
      </c>
      <c r="G174" s="1">
        <f>F174*'Input Messblatt'!$D$78</f>
        <v>27.835985669249258</v>
      </c>
      <c r="H174" s="1">
        <f>E174/'Input Messblatt'!$P$6</f>
        <v>220.87802703907298</v>
      </c>
      <c r="I174" s="1">
        <f>H174/'Input Messblatt'!$B$12</f>
        <v>2.8137328285232228</v>
      </c>
      <c r="J174" s="1">
        <f>I174*'Input Messblatt'!$P$9</f>
        <v>3.1189092953523243</v>
      </c>
      <c r="K174" s="188">
        <f>SQRT(((2*'Input Messblatt'!$J$8*'Input Messblatt'!$J$5)/'Input Messblatt'!$J$6)*((1+'Input Messblatt'!$J$27)/('Input Messblatt'!$J$26-'Input Messblatt'!$J$27))*'Input Messung'!C174)*100</f>
        <v>0.64720939424578827</v>
      </c>
      <c r="L174" s="187">
        <f>K174*(('Input Messblatt'!$J$26-'Input Messblatt'!$J$27)/(1+'Input Messblatt'!$J$27))</f>
        <v>0.73546522073385012</v>
      </c>
      <c r="M174">
        <f>('Input Messblatt'!$J$5*'Input Messblatt'!$J$8*'Input Messblatt'!$J$7)/('Input Messblatt'!$J$6*'Input Messung'!K174)</f>
        <v>8.4902970334716507E-10</v>
      </c>
      <c r="N174" s="1">
        <f>J174/'Input Messblatt'!$J$9</f>
        <v>83.170914542728653</v>
      </c>
    </row>
    <row r="175" spans="1:14" x14ac:dyDescent="0.2">
      <c r="A175" s="8">
        <v>2.3217592592592592E-2</v>
      </c>
      <c r="B175" s="131">
        <f t="shared" si="6"/>
        <v>3.9930555555555552E-3</v>
      </c>
      <c r="C175" s="7">
        <f t="shared" si="7"/>
        <v>342</v>
      </c>
      <c r="D175" s="1">
        <f t="shared" si="8"/>
        <v>18.493242008906929</v>
      </c>
      <c r="E175" s="1">
        <v>222.7</v>
      </c>
      <c r="F175" s="1">
        <f>(E175/'Input Messblatt'!$B$51)*100</f>
        <v>27.683166347612058</v>
      </c>
      <c r="G175" s="1">
        <f>F175*'Input Messblatt'!$D$78</f>
        <v>27.936340732500266</v>
      </c>
      <c r="H175" s="1">
        <f>E175/'Input Messblatt'!$P$6</f>
        <v>221.67434259396822</v>
      </c>
      <c r="I175" s="1">
        <f>H175/'Input Messblatt'!$B$12</f>
        <v>2.8238769757193403</v>
      </c>
      <c r="J175" s="1">
        <f>I175*'Input Messblatt'!$P$9</f>
        <v>3.1301536731634183</v>
      </c>
      <c r="K175" s="188">
        <f>SQRT(((2*'Input Messblatt'!$J$8*'Input Messblatt'!$J$5)/'Input Messblatt'!$J$6)*((1+'Input Messblatt'!$J$27)/('Input Messblatt'!$J$26-'Input Messblatt'!$J$27))*'Input Messung'!C175)*100</f>
        <v>0.64911016014232914</v>
      </c>
      <c r="L175" s="187">
        <f>K175*(('Input Messblatt'!$J$26-'Input Messblatt'!$J$27)/(1+'Input Messblatt'!$J$27))</f>
        <v>0.73762518197991922</v>
      </c>
      <c r="M175">
        <f>('Input Messblatt'!$J$5*'Input Messblatt'!$J$8*'Input Messblatt'!$J$7)/('Input Messblatt'!$J$6*'Input Messung'!K175)</f>
        <v>8.4654352025473174E-10</v>
      </c>
      <c r="N175" s="1">
        <f>J175/'Input Messblatt'!$J$9</f>
        <v>83.47076461769116</v>
      </c>
    </row>
    <row r="176" spans="1:14" x14ac:dyDescent="0.2">
      <c r="A176" s="8">
        <v>2.3240740740740742E-2</v>
      </c>
      <c r="B176" s="131">
        <f t="shared" si="6"/>
        <v>4.0162037037037059E-3</v>
      </c>
      <c r="C176" s="7">
        <f t="shared" si="7"/>
        <v>344</v>
      </c>
      <c r="D176" s="1">
        <f t="shared" si="8"/>
        <v>18.547236990991408</v>
      </c>
      <c r="E176" s="1">
        <v>223.3</v>
      </c>
      <c r="F176" s="1">
        <f>(E176/'Input Messblatt'!$B$51)*100</f>
        <v>27.757750540735397</v>
      </c>
      <c r="G176" s="1">
        <f>F176*'Input Messblatt'!$D$78</f>
        <v>28.011607029938528</v>
      </c>
      <c r="H176" s="1">
        <f>E176/'Input Messblatt'!$P$6</f>
        <v>222.27157926013967</v>
      </c>
      <c r="I176" s="1">
        <f>H176/'Input Messblatt'!$B$12</f>
        <v>2.8314850861164289</v>
      </c>
      <c r="J176" s="1">
        <f>I176*'Input Messblatt'!$P$9</f>
        <v>3.1385869565217392</v>
      </c>
      <c r="K176" s="188">
        <f>SQRT(((2*'Input Messblatt'!$J$8*'Input Messblatt'!$J$5)/'Input Messblatt'!$J$6)*((1+'Input Messblatt'!$J$27)/('Input Messblatt'!$J$26-'Input Messblatt'!$J$27))*'Input Messung'!C176)*100</f>
        <v>0.65100537632188582</v>
      </c>
      <c r="L176" s="187">
        <f>K176*(('Input Messblatt'!$J$26-'Input Messblatt'!$J$27)/(1+'Input Messblatt'!$J$27))</f>
        <v>0.73977883672941547</v>
      </c>
      <c r="M176">
        <f>('Input Messblatt'!$J$5*'Input Messblatt'!$J$8*'Input Messblatt'!$J$7)/('Input Messblatt'!$J$6*'Input Messung'!K176)</f>
        <v>8.4407905062876609E-10</v>
      </c>
      <c r="N176" s="1">
        <f>J176/'Input Messblatt'!$J$9</f>
        <v>83.695652173913047</v>
      </c>
    </row>
    <row r="177" spans="1:14" x14ac:dyDescent="0.2">
      <c r="A177" s="8">
        <v>2.326388888888889E-2</v>
      </c>
      <c r="B177" s="131">
        <f t="shared" si="6"/>
        <v>4.039351851851853E-3</v>
      </c>
      <c r="C177" s="7">
        <f t="shared" si="7"/>
        <v>346</v>
      </c>
      <c r="D177" s="1">
        <f t="shared" si="8"/>
        <v>18.601075237738275</v>
      </c>
      <c r="E177" s="1">
        <v>224.1</v>
      </c>
      <c r="F177" s="1">
        <f>(E177/'Input Messblatt'!$B$51)*100</f>
        <v>27.857196131566514</v>
      </c>
      <c r="G177" s="1">
        <f>F177*'Input Messblatt'!$D$78</f>
        <v>28.11196209318954</v>
      </c>
      <c r="H177" s="1">
        <f>E177/'Input Messblatt'!$P$6</f>
        <v>223.06789481503492</v>
      </c>
      <c r="I177" s="1">
        <f>H177/'Input Messblatt'!$B$12</f>
        <v>2.8416292333125468</v>
      </c>
      <c r="J177" s="1">
        <f>I177*'Input Messblatt'!$P$9</f>
        <v>3.1498313343328337</v>
      </c>
      <c r="K177" s="188">
        <f>SQRT(((2*'Input Messblatt'!$J$8*'Input Messblatt'!$J$5)/'Input Messblatt'!$J$6)*((1+'Input Messblatt'!$J$27)/('Input Messblatt'!$J$26-'Input Messblatt'!$J$27))*'Input Messung'!C177)*100</f>
        <v>0.65289509111341937</v>
      </c>
      <c r="L177" s="187">
        <f>K177*(('Input Messblatt'!$J$26-'Input Messblatt'!$J$27)/(1+'Input Messblatt'!$J$27))</f>
        <v>0.74192623990161266</v>
      </c>
      <c r="M177">
        <f>('Input Messblatt'!$J$5*'Input Messblatt'!$J$8*'Input Messblatt'!$J$7)/('Input Messblatt'!$J$6*'Input Messung'!K177)</f>
        <v>8.4163598023521075E-10</v>
      </c>
      <c r="N177" s="1">
        <f>J177/'Input Messblatt'!$J$9</f>
        <v>83.995502248875567</v>
      </c>
    </row>
    <row r="178" spans="1:14" x14ac:dyDescent="0.2">
      <c r="A178" s="8">
        <v>2.3287037037037037E-2</v>
      </c>
      <c r="B178" s="131">
        <f t="shared" si="6"/>
        <v>4.0625000000000001E-3</v>
      </c>
      <c r="C178" s="7">
        <f t="shared" si="7"/>
        <v>348</v>
      </c>
      <c r="D178" s="1">
        <f t="shared" si="8"/>
        <v>18.654758106177631</v>
      </c>
      <c r="E178" s="1">
        <v>224.9</v>
      </c>
      <c r="F178" s="1">
        <f>(E178/'Input Messblatt'!$B$51)*100</f>
        <v>27.956641722397634</v>
      </c>
      <c r="G178" s="1">
        <f>F178*'Input Messblatt'!$D$78</f>
        <v>28.212317156440555</v>
      </c>
      <c r="H178" s="1">
        <f>E178/'Input Messblatt'!$P$6</f>
        <v>223.86421036993019</v>
      </c>
      <c r="I178" s="1">
        <f>H178/'Input Messblatt'!$B$12</f>
        <v>2.8517733805086647</v>
      </c>
      <c r="J178" s="1">
        <f>I178*'Input Messblatt'!$P$9</f>
        <v>3.1610757121439281</v>
      </c>
      <c r="K178" s="188">
        <f>SQRT(((2*'Input Messblatt'!$J$8*'Input Messblatt'!$J$5)/'Input Messblatt'!$J$6)*((1+'Input Messblatt'!$J$27)/('Input Messblatt'!$J$26-'Input Messblatt'!$J$27))*'Input Messung'!C178)*100</f>
        <v>0.65477935214849292</v>
      </c>
      <c r="L178" s="187">
        <f>K178*(('Input Messblatt'!$J$26-'Input Messblatt'!$J$27)/(1+'Input Messblatt'!$J$27))</f>
        <v>0.74406744562328719</v>
      </c>
      <c r="M178">
        <f>('Input Messblatt'!$J$5*'Input Messblatt'!$J$8*'Input Messblatt'!$J$7)/('Input Messblatt'!$J$6*'Input Messung'!K178)</f>
        <v>8.3921400116994314E-10</v>
      </c>
      <c r="N178" s="1">
        <f>J178/'Input Messblatt'!$J$9</f>
        <v>84.295352323838088</v>
      </c>
    </row>
    <row r="179" spans="1:14" x14ac:dyDescent="0.2">
      <c r="A179" s="8">
        <v>2.3310185185185187E-2</v>
      </c>
      <c r="B179" s="131">
        <f t="shared" si="6"/>
        <v>4.0856481481481507E-3</v>
      </c>
      <c r="C179" s="7">
        <f t="shared" si="7"/>
        <v>350</v>
      </c>
      <c r="D179" s="1">
        <f t="shared" si="8"/>
        <v>18.708286933869708</v>
      </c>
      <c r="E179" s="1">
        <v>225.4</v>
      </c>
      <c r="F179" s="1">
        <f>(E179/'Input Messblatt'!$B$51)*100</f>
        <v>28.01879521666708</v>
      </c>
      <c r="G179" s="1">
        <f>F179*'Input Messblatt'!$D$78</f>
        <v>28.275039070972433</v>
      </c>
      <c r="H179" s="1">
        <f>E179/'Input Messblatt'!$P$6</f>
        <v>224.36190759173974</v>
      </c>
      <c r="I179" s="1">
        <f>H179/'Input Messblatt'!$B$12</f>
        <v>2.8581134725062385</v>
      </c>
      <c r="J179" s="1">
        <f>I179*'Input Messblatt'!$P$9</f>
        <v>3.1681034482758621</v>
      </c>
      <c r="K179" s="188">
        <f>SQRT(((2*'Input Messblatt'!$J$8*'Input Messblatt'!$J$5)/'Input Messblatt'!$J$6)*((1+'Input Messblatt'!$J$27)/('Input Messblatt'!$J$26-'Input Messblatt'!$J$27))*'Input Messung'!C179)*100</f>
        <v>0.65665820637528016</v>
      </c>
      <c r="L179" s="187">
        <f>K179*(('Input Messblatt'!$J$26-'Input Messblatt'!$J$27)/(1+'Input Messblatt'!$J$27))</f>
        <v>0.74620250724463633</v>
      </c>
      <c r="M179">
        <f>('Input Messblatt'!$J$5*'Input Messblatt'!$J$8*'Input Messblatt'!$J$7)/('Input Messblatt'!$J$6*'Input Messung'!K179)</f>
        <v>8.3681281169577085E-10</v>
      </c>
      <c r="N179" s="1">
        <f>J179/'Input Messblatt'!$J$9</f>
        <v>84.482758620689665</v>
      </c>
    </row>
    <row r="180" spans="1:14" x14ac:dyDescent="0.2">
      <c r="A180" s="8">
        <v>2.3333333333333334E-2</v>
      </c>
      <c r="B180" s="131">
        <f t="shared" si="6"/>
        <v>4.1087962962962979E-3</v>
      </c>
      <c r="C180" s="7">
        <f t="shared" si="7"/>
        <v>352</v>
      </c>
      <c r="D180" s="1">
        <f t="shared" si="8"/>
        <v>18.761663039293719</v>
      </c>
      <c r="E180" s="1">
        <v>226.2</v>
      </c>
      <c r="F180" s="1">
        <f>(E180/'Input Messblatt'!$B$51)*100</f>
        <v>28.118240807498196</v>
      </c>
      <c r="G180" s="1">
        <f>F180*'Input Messblatt'!$D$78</f>
        <v>28.375394134223445</v>
      </c>
      <c r="H180" s="1">
        <f>E180/'Input Messblatt'!$P$6</f>
        <v>225.15822314663498</v>
      </c>
      <c r="I180" s="1">
        <f>H180/'Input Messblatt'!$B$12</f>
        <v>2.8682576197023564</v>
      </c>
      <c r="J180" s="1">
        <f>I180*'Input Messblatt'!$P$9</f>
        <v>3.1793478260869565</v>
      </c>
      <c r="K180" s="188">
        <f>SQRT(((2*'Input Messblatt'!$J$8*'Input Messblatt'!$J$5)/'Input Messblatt'!$J$6)*((1+'Input Messblatt'!$J$27)/('Input Messblatt'!$J$26-'Input Messblatt'!$J$27))*'Input Messung'!C180)*100</f>
        <v>0.65853170007221373</v>
      </c>
      <c r="L180" s="187">
        <f>K180*(('Input Messblatt'!$J$26-'Input Messblatt'!$J$27)/(1+'Input Messblatt'!$J$27))</f>
        <v>0.74833147735478811</v>
      </c>
      <c r="M180">
        <f>('Input Messblatt'!$J$5*'Input Messblatt'!$J$8*'Input Messblatt'!$J$7)/('Input Messblatt'!$J$6*'Input Messung'!K180)</f>
        <v>8.3443211608452952E-10</v>
      </c>
      <c r="N180" s="1">
        <f>J180/'Input Messblatt'!$J$9</f>
        <v>84.782608695652172</v>
      </c>
    </row>
    <row r="181" spans="1:14" x14ac:dyDescent="0.2">
      <c r="A181" s="8">
        <v>2.3356481481481482E-2</v>
      </c>
      <c r="B181" s="131">
        <f t="shared" si="6"/>
        <v>4.131944444444445E-3</v>
      </c>
      <c r="C181" s="7">
        <f t="shared" si="7"/>
        <v>354</v>
      </c>
      <c r="D181" s="1">
        <f t="shared" si="8"/>
        <v>18.814887722226779</v>
      </c>
      <c r="E181" s="1">
        <v>227</v>
      </c>
      <c r="F181" s="1">
        <f>(E181/'Input Messblatt'!$B$51)*100</f>
        <v>28.217686398329313</v>
      </c>
      <c r="G181" s="1">
        <f>F181*'Input Messblatt'!$D$78</f>
        <v>28.475749197474457</v>
      </c>
      <c r="H181" s="1">
        <f>E181/'Input Messblatt'!$P$6</f>
        <v>225.95453870153025</v>
      </c>
      <c r="I181" s="1">
        <f>H181/'Input Messblatt'!$B$12</f>
        <v>2.8784017668984747</v>
      </c>
      <c r="J181" s="1">
        <f>I181*'Input Messblatt'!$P$9</f>
        <v>3.1905922038980514</v>
      </c>
      <c r="K181" s="188">
        <f>SQRT(((2*'Input Messblatt'!$J$8*'Input Messblatt'!$J$5)/'Input Messblatt'!$J$6)*((1+'Input Messblatt'!$J$27)/('Input Messblatt'!$J$26-'Input Messblatt'!$J$27))*'Input Messung'!C181)*100</f>
        <v>0.66039987886128515</v>
      </c>
      <c r="L181" s="187">
        <f>K181*(('Input Messblatt'!$J$26-'Input Messblatt'!$J$27)/(1+'Input Messblatt'!$J$27))</f>
        <v>0.75045440779691475</v>
      </c>
      <c r="M181">
        <f>('Input Messblatt'!$J$5*'Input Messblatt'!$J$8*'Input Messblatt'!$J$7)/('Input Messblatt'!$J$6*'Input Messung'!K181)</f>
        <v>8.3207162446409336E-10</v>
      </c>
      <c r="N181" s="1">
        <f>J181/'Input Messblatt'!$J$9</f>
        <v>85.082458770614707</v>
      </c>
    </row>
    <row r="182" spans="1:14" x14ac:dyDescent="0.2">
      <c r="A182" s="8">
        <v>2.3379629629629629E-2</v>
      </c>
      <c r="B182" s="131">
        <f t="shared" si="6"/>
        <v>4.1550925925925922E-3</v>
      </c>
      <c r="C182" s="7">
        <f t="shared" si="7"/>
        <v>356</v>
      </c>
      <c r="D182" s="1">
        <f t="shared" si="8"/>
        <v>18.867962264113206</v>
      </c>
      <c r="E182" s="1">
        <v>227.7</v>
      </c>
      <c r="F182" s="1">
        <f>(E182/'Input Messblatt'!$B$51)*100</f>
        <v>28.304701290306539</v>
      </c>
      <c r="G182" s="1">
        <f>F182*'Input Messblatt'!$D$78</f>
        <v>28.563559877819092</v>
      </c>
      <c r="H182" s="1">
        <f>E182/'Input Messblatt'!$P$6</f>
        <v>226.65131481206359</v>
      </c>
      <c r="I182" s="1">
        <f>H182/'Input Messblatt'!$B$12</f>
        <v>2.8872778956950778</v>
      </c>
      <c r="J182" s="1">
        <f>I182*'Input Messblatt'!$P$9</f>
        <v>3.2004310344827589</v>
      </c>
      <c r="K182" s="188">
        <f>SQRT(((2*'Input Messblatt'!$J$8*'Input Messblatt'!$J$5)/'Input Messblatt'!$J$6)*((1+'Input Messblatt'!$J$27)/('Input Messblatt'!$J$26-'Input Messblatt'!$J$27))*'Input Messung'!C182)*100</f>
        <v>0.66226278772100744</v>
      </c>
      <c r="L182" s="187">
        <f>K182*(('Input Messblatt'!$J$26-'Input Messblatt'!$J$27)/(1+'Input Messblatt'!$J$27))</f>
        <v>0.7525713496829628</v>
      </c>
      <c r="M182">
        <f>('Input Messblatt'!$J$5*'Input Messblatt'!$J$8*'Input Messblatt'!$J$7)/('Input Messblatt'!$J$6*'Input Messung'!K182)</f>
        <v>8.2973105267012031E-10</v>
      </c>
      <c r="N182" s="1">
        <f>J182/'Input Messblatt'!$J$9</f>
        <v>85.344827586206904</v>
      </c>
    </row>
    <row r="183" spans="1:14" x14ac:dyDescent="0.2">
      <c r="A183" s="8">
        <v>2.3402777777777783E-2</v>
      </c>
      <c r="B183" s="131">
        <f t="shared" si="6"/>
        <v>4.1782407407407463E-3</v>
      </c>
      <c r="C183" s="7">
        <f t="shared" si="7"/>
        <v>358</v>
      </c>
      <c r="D183" s="1">
        <f t="shared" si="8"/>
        <v>18.920887928424502</v>
      </c>
      <c r="E183" s="1">
        <v>228.4</v>
      </c>
      <c r="F183" s="1">
        <f>(E183/'Input Messblatt'!$B$51)*100</f>
        <v>28.391716182283766</v>
      </c>
      <c r="G183" s="1">
        <f>F183*'Input Messblatt'!$D$78</f>
        <v>28.651370558163723</v>
      </c>
      <c r="H183" s="1">
        <f>E183/'Input Messblatt'!$P$6</f>
        <v>227.34809092259695</v>
      </c>
      <c r="I183" s="1">
        <f>H183/'Input Messblatt'!$B$12</f>
        <v>2.8961540244916808</v>
      </c>
      <c r="J183" s="1">
        <f>I183*'Input Messblatt'!$P$9</f>
        <v>3.2102698650674659</v>
      </c>
      <c r="K183" s="188">
        <f>SQRT(((2*'Input Messblatt'!$J$8*'Input Messblatt'!$J$5)/'Input Messblatt'!$J$6)*((1+'Input Messblatt'!$J$27)/('Input Messblatt'!$J$26-'Input Messblatt'!$J$27))*'Input Messung'!C183)*100</f>
        <v>0.66412047099905003</v>
      </c>
      <c r="L183" s="187">
        <f>K183*(('Input Messblatt'!$J$26-'Input Messblatt'!$J$27)/(1+'Input Messblatt'!$J$27))</f>
        <v>0.75468235340801115</v>
      </c>
      <c r="M183">
        <f>('Input Messblatt'!$J$5*'Input Messblatt'!$J$8*'Input Messblatt'!$J$7)/('Input Messblatt'!$J$6*'Input Messung'!K183)</f>
        <v>8.2741012210235868E-10</v>
      </c>
      <c r="N183" s="1">
        <f>J183/'Input Messblatt'!$J$9</f>
        <v>85.607196401799101</v>
      </c>
    </row>
    <row r="184" spans="1:14" x14ac:dyDescent="0.2">
      <c r="A184" s="8">
        <v>2.342592592592593E-2</v>
      </c>
      <c r="B184" s="131">
        <f t="shared" si="6"/>
        <v>4.2013888888888934E-3</v>
      </c>
      <c r="C184" s="7">
        <f t="shared" si="7"/>
        <v>360</v>
      </c>
      <c r="D184" s="1">
        <f t="shared" si="8"/>
        <v>18.973665961010276</v>
      </c>
      <c r="E184" s="1">
        <v>229.2</v>
      </c>
      <c r="F184" s="1">
        <f>(E184/'Input Messblatt'!$B$51)*100</f>
        <v>28.491161773114882</v>
      </c>
      <c r="G184" s="1">
        <f>F184*'Input Messblatt'!$D$78</f>
        <v>28.751725621414735</v>
      </c>
      <c r="H184" s="1">
        <f>E184/'Input Messblatt'!$P$6</f>
        <v>228.1444064774922</v>
      </c>
      <c r="I184" s="1">
        <f>H184/'Input Messblatt'!$B$12</f>
        <v>2.9062981716877987</v>
      </c>
      <c r="J184" s="1">
        <f>I184*'Input Messblatt'!$P$9</f>
        <v>3.2215142428785604</v>
      </c>
      <c r="K184" s="188">
        <f>SQRT(((2*'Input Messblatt'!$J$8*'Input Messblatt'!$J$5)/'Input Messblatt'!$J$6)*((1+'Input Messblatt'!$J$27)/('Input Messblatt'!$J$26-'Input Messblatt'!$J$27))*'Input Messung'!C184)*100</f>
        <v>0.66597297242455733</v>
      </c>
      <c r="L184" s="187">
        <f>K184*(('Input Messblatt'!$J$26-'Input Messblatt'!$J$27)/(1+'Input Messblatt'!$J$27))</f>
        <v>0.75678746866426949</v>
      </c>
      <c r="M184">
        <f>('Input Messblatt'!$J$5*'Input Messblatt'!$J$8*'Input Messblatt'!$J$7)/('Input Messblatt'!$J$6*'Input Messung'!K184)</f>
        <v>8.251085595853492E-10</v>
      </c>
      <c r="N184" s="1">
        <f>J184/'Input Messblatt'!$J$9</f>
        <v>85.907046476761607</v>
      </c>
    </row>
    <row r="185" spans="1:14" x14ac:dyDescent="0.2">
      <c r="A185" s="8">
        <v>2.344907407407407E-2</v>
      </c>
      <c r="B185" s="131">
        <f t="shared" si="6"/>
        <v>4.2245370370370336E-3</v>
      </c>
      <c r="C185" s="7">
        <f t="shared" si="7"/>
        <v>362</v>
      </c>
      <c r="D185" s="1">
        <f t="shared" si="8"/>
        <v>19.026297590440446</v>
      </c>
      <c r="E185" s="1">
        <v>229.9</v>
      </c>
      <c r="F185" s="1">
        <f>(E185/'Input Messblatt'!$B$51)*100</f>
        <v>28.578176665092109</v>
      </c>
      <c r="G185" s="1">
        <f>F185*'Input Messblatt'!$D$78</f>
        <v>28.83953630175937</v>
      </c>
      <c r="H185" s="1">
        <f>E185/'Input Messblatt'!$P$6</f>
        <v>228.84118258802556</v>
      </c>
      <c r="I185" s="1">
        <f>H185/'Input Messblatt'!$B$12</f>
        <v>2.9151743004844022</v>
      </c>
      <c r="J185" s="1">
        <f>I185*'Input Messblatt'!$P$9</f>
        <v>3.2313530734632683</v>
      </c>
      <c r="K185" s="188">
        <f>SQRT(((2*'Input Messblatt'!$J$8*'Input Messblatt'!$J$5)/'Input Messblatt'!$J$6)*((1+'Input Messblatt'!$J$27)/('Input Messblatt'!$J$26-'Input Messblatt'!$J$27))*'Input Messung'!C185)*100</f>
        <v>0.66782033512015804</v>
      </c>
      <c r="L185" s="187">
        <f>K185*(('Input Messblatt'!$J$26-'Input Messblatt'!$J$27)/(1+'Input Messblatt'!$J$27))</f>
        <v>0.75888674445472482</v>
      </c>
      <c r="M185">
        <f>('Input Messblatt'!$J$5*'Input Messblatt'!$J$8*'Input Messblatt'!$J$7)/('Input Messblatt'!$J$6*'Input Messung'!K185)</f>
        <v>8.2282609723336854E-10</v>
      </c>
      <c r="N185" s="1">
        <f>J185/'Input Messblatt'!$J$9</f>
        <v>86.169415292353818</v>
      </c>
    </row>
    <row r="186" spans="1:14" x14ac:dyDescent="0.2">
      <c r="A186" s="8">
        <v>2.3472222222222217E-2</v>
      </c>
      <c r="B186" s="131">
        <f t="shared" si="6"/>
        <v>4.2476851851851807E-3</v>
      </c>
      <c r="C186" s="7">
        <f t="shared" si="7"/>
        <v>364</v>
      </c>
      <c r="D186" s="1">
        <f t="shared" si="8"/>
        <v>19.078784028338912</v>
      </c>
      <c r="E186" s="1">
        <v>230.5</v>
      </c>
      <c r="F186" s="1">
        <f>(E186/'Input Messblatt'!$B$51)*100</f>
        <v>28.652760858215448</v>
      </c>
      <c r="G186" s="1">
        <f>F186*'Input Messblatt'!$D$78</f>
        <v>28.914802599197632</v>
      </c>
      <c r="H186" s="1">
        <f>E186/'Input Messblatt'!$P$6</f>
        <v>229.43841925419702</v>
      </c>
      <c r="I186" s="1">
        <f>H186/'Input Messblatt'!$B$12</f>
        <v>2.9227824108814908</v>
      </c>
      <c r="J186" s="1">
        <f>I186*'Input Messblatt'!$P$9</f>
        <v>3.2397863568215897</v>
      </c>
      <c r="K186" s="188">
        <f>SQRT(((2*'Input Messblatt'!$J$8*'Input Messblatt'!$J$5)/'Input Messblatt'!$J$6)*((1+'Input Messblatt'!$J$27)/('Input Messblatt'!$J$26-'Input Messblatt'!$J$27))*'Input Messung'!C186)*100</f>
        <v>0.66966260161367841</v>
      </c>
      <c r="L186" s="187">
        <f>K186*(('Input Messblatt'!$J$26-'Input Messblatt'!$J$27)/(1+'Input Messblatt'!$J$27))</f>
        <v>0.76098022910645247</v>
      </c>
      <c r="M186">
        <f>('Input Messblatt'!$J$5*'Input Messblatt'!$J$8*'Input Messblatt'!$J$7)/('Input Messblatt'!$J$6*'Input Messung'!K186)</f>
        <v>8.2056247231945761E-10</v>
      </c>
      <c r="N186" s="1">
        <f>J186/'Input Messblatt'!$J$9</f>
        <v>86.394302848575734</v>
      </c>
    </row>
    <row r="187" spans="1:14" x14ac:dyDescent="0.2">
      <c r="A187" s="8">
        <v>2.3495370370370371E-2</v>
      </c>
      <c r="B187" s="131">
        <f t="shared" si="6"/>
        <v>4.2708333333333348E-3</v>
      </c>
      <c r="C187" s="7">
        <f t="shared" si="7"/>
        <v>366</v>
      </c>
      <c r="D187" s="1">
        <f t="shared" si="8"/>
        <v>19.131126469708992</v>
      </c>
      <c r="E187" s="1">
        <v>231.3</v>
      </c>
      <c r="F187" s="1">
        <f>(E187/'Input Messblatt'!$B$51)*100</f>
        <v>28.752206449046565</v>
      </c>
      <c r="G187" s="1">
        <f>F187*'Input Messblatt'!$D$78</f>
        <v>29.015157662448644</v>
      </c>
      <c r="H187" s="1">
        <f>E187/'Input Messblatt'!$P$6</f>
        <v>230.23473480909229</v>
      </c>
      <c r="I187" s="1">
        <f>H187/'Input Messblatt'!$B$12</f>
        <v>2.9329265580776087</v>
      </c>
      <c r="J187" s="1">
        <f>I187*'Input Messblatt'!$P$9</f>
        <v>3.2510307346326837</v>
      </c>
      <c r="K187" s="188">
        <f>SQRT(((2*'Input Messblatt'!$J$8*'Input Messblatt'!$J$5)/'Input Messblatt'!$J$6)*((1+'Input Messblatt'!$J$27)/('Input Messblatt'!$J$26-'Input Messblatt'!$J$27))*'Input Messung'!C187)*100</f>
        <v>0.67149981384956481</v>
      </c>
      <c r="L187" s="187">
        <f>K187*(('Input Messblatt'!$J$26-'Input Messblatt'!$J$27)/(1+'Input Messblatt'!$J$27))</f>
        <v>0.76306797028359619</v>
      </c>
      <c r="M187">
        <f>('Input Messblatt'!$J$5*'Input Messblatt'!$J$8*'Input Messblatt'!$J$7)/('Input Messblatt'!$J$6*'Input Messung'!K187)</f>
        <v>8.1831742714839188E-10</v>
      </c>
      <c r="N187" s="1">
        <f>J187/'Input Messblatt'!$J$9</f>
        <v>86.69415292353824</v>
      </c>
    </row>
    <row r="188" spans="1:14" x14ac:dyDescent="0.2">
      <c r="A188" s="8">
        <v>2.3518518518518518E-2</v>
      </c>
      <c r="B188" s="131">
        <f t="shared" si="6"/>
        <v>4.293981481481482E-3</v>
      </c>
      <c r="C188" s="7">
        <f t="shared" si="7"/>
        <v>368</v>
      </c>
      <c r="D188" s="1">
        <f t="shared" si="8"/>
        <v>19.183326093250876</v>
      </c>
      <c r="E188" s="1">
        <v>232</v>
      </c>
      <c r="F188" s="1">
        <f>(E188/'Input Messblatt'!$B$51)*100</f>
        <v>28.839221341023791</v>
      </c>
      <c r="G188" s="1">
        <f>F188*'Input Messblatt'!$D$78</f>
        <v>29.102968342793275</v>
      </c>
      <c r="H188" s="1">
        <f>E188/'Input Messblatt'!$P$6</f>
        <v>230.93151091962562</v>
      </c>
      <c r="I188" s="1">
        <f>H188/'Input Messblatt'!$B$12</f>
        <v>2.9418026868742118</v>
      </c>
      <c r="J188" s="1">
        <f>I188*'Input Messblatt'!$P$9</f>
        <v>3.2608695652173911</v>
      </c>
      <c r="K188" s="188">
        <f>SQRT(((2*'Input Messblatt'!$J$8*'Input Messblatt'!$J$5)/'Input Messblatt'!$J$6)*((1+'Input Messblatt'!$J$27)/('Input Messblatt'!$J$26-'Input Messblatt'!$J$27))*'Input Messung'!C188)*100</f>
        <v>0.67333201320002611</v>
      </c>
      <c r="L188" s="187">
        <f>K188*(('Input Messblatt'!$J$26-'Input Messblatt'!$J$27)/(1+'Input Messblatt'!$J$27))</f>
        <v>0.76515001500002944</v>
      </c>
      <c r="M188">
        <f>('Input Messblatt'!$J$5*'Input Messblatt'!$J$8*'Input Messblatt'!$J$7)/('Input Messblatt'!$J$6*'Input Messung'!K188)</f>
        <v>8.1609070893345522E-10</v>
      </c>
      <c r="N188" s="1">
        <f>J188/'Input Messblatt'!$J$9</f>
        <v>86.956521739130437</v>
      </c>
    </row>
    <row r="189" spans="1:14" x14ac:dyDescent="0.2">
      <c r="A189" s="8">
        <v>2.3541666666666666E-2</v>
      </c>
      <c r="B189" s="131">
        <f t="shared" si="6"/>
        <v>4.3171296296296291E-3</v>
      </c>
      <c r="C189" s="7">
        <f t="shared" si="7"/>
        <v>370</v>
      </c>
      <c r="D189" s="1">
        <f t="shared" si="8"/>
        <v>19.235384061671343</v>
      </c>
      <c r="E189" s="1">
        <v>232.8</v>
      </c>
      <c r="F189" s="1">
        <f>(E189/'Input Messblatt'!$B$51)*100</f>
        <v>28.938666931854911</v>
      </c>
      <c r="G189" s="1">
        <f>F189*'Input Messblatt'!$D$78</f>
        <v>29.203323406044291</v>
      </c>
      <c r="H189" s="1">
        <f>E189/'Input Messblatt'!$P$6</f>
        <v>231.7278264745209</v>
      </c>
      <c r="I189" s="1">
        <f>H189/'Input Messblatt'!$B$12</f>
        <v>2.9519468340703301</v>
      </c>
      <c r="J189" s="1">
        <f>I189*'Input Messblatt'!$P$9</f>
        <v>3.272113943028486</v>
      </c>
      <c r="K189" s="188">
        <f>SQRT(((2*'Input Messblatt'!$J$8*'Input Messblatt'!$J$5)/'Input Messblatt'!$J$6)*((1+'Input Messblatt'!$J$27)/('Input Messblatt'!$J$26-'Input Messblatt'!$J$27))*'Input Messung'!C189)*100</f>
        <v>0.67515924047590448</v>
      </c>
      <c r="L189" s="187">
        <f>K189*(('Input Messblatt'!$J$26-'Input Messblatt'!$J$27)/(1+'Input Messblatt'!$J$27))</f>
        <v>0.76722640963170941</v>
      </c>
      <c r="M189">
        <f>('Input Messblatt'!$J$5*'Input Messblatt'!$J$8*'Input Messblatt'!$J$7)/('Input Messblatt'!$J$6*'Input Messung'!K189)</f>
        <v>8.1388206967688082E-10</v>
      </c>
      <c r="N189" s="1">
        <f>J189/'Input Messblatt'!$J$9</f>
        <v>87.256371814092958</v>
      </c>
    </row>
    <row r="190" spans="1:14" x14ac:dyDescent="0.2">
      <c r="A190" s="8">
        <v>2.3564814814814813E-2</v>
      </c>
      <c r="B190" s="131">
        <f t="shared" si="6"/>
        <v>4.3402777777777762E-3</v>
      </c>
      <c r="C190" s="7">
        <f t="shared" si="7"/>
        <v>372</v>
      </c>
      <c r="D190" s="1">
        <f t="shared" si="8"/>
        <v>19.28730152198591</v>
      </c>
      <c r="E190" s="1">
        <v>233.6</v>
      </c>
      <c r="F190" s="1">
        <f>(E190/'Input Messblatt'!$B$51)*100</f>
        <v>29.038112522686021</v>
      </c>
      <c r="G190" s="1">
        <f>F190*'Input Messblatt'!$D$78</f>
        <v>29.303678469295296</v>
      </c>
      <c r="H190" s="1">
        <f>E190/'Input Messblatt'!$P$6</f>
        <v>232.52414202941614</v>
      </c>
      <c r="I190" s="1">
        <f>H190/'Input Messblatt'!$B$12</f>
        <v>2.9620909812664475</v>
      </c>
      <c r="J190" s="1">
        <f>I190*'Input Messblatt'!$P$9</f>
        <v>3.28335832083958</v>
      </c>
      <c r="K190" s="188">
        <f>SQRT(((2*'Input Messblatt'!$J$8*'Input Messblatt'!$J$5)/'Input Messblatt'!$J$6)*((1+'Input Messblatt'!$J$27)/('Input Messblatt'!$J$26-'Input Messblatt'!$J$27))*'Input Messung'!C190)*100</f>
        <v>0.67698153593728105</v>
      </c>
      <c r="L190" s="187">
        <f>K190*(('Input Messblatt'!$J$26-'Input Messblatt'!$J$27)/(1+'Input Messblatt'!$J$27))</f>
        <v>0.76929719992872825</v>
      </c>
      <c r="M190">
        <f>('Input Messblatt'!$J$5*'Input Messblatt'!$J$8*'Input Messblatt'!$J$7)/('Input Messblatt'!$J$6*'Input Messung'!K190)</f>
        <v>8.1169126605383282E-10</v>
      </c>
      <c r="N190" s="1">
        <f>J190/'Input Messblatt'!$J$9</f>
        <v>87.556221889055465</v>
      </c>
    </row>
    <row r="191" spans="1:14" x14ac:dyDescent="0.2">
      <c r="A191" s="8">
        <v>2.3587962962962963E-2</v>
      </c>
      <c r="B191" s="131">
        <f t="shared" si="6"/>
        <v>4.3634259259259268E-3</v>
      </c>
      <c r="C191" s="7">
        <f t="shared" si="7"/>
        <v>374</v>
      </c>
      <c r="D191" s="1">
        <f t="shared" si="8"/>
        <v>19.339079605813716</v>
      </c>
      <c r="E191" s="1">
        <v>234.3</v>
      </c>
      <c r="F191" s="1">
        <f>(E191/'Input Messblatt'!$B$51)*100</f>
        <v>29.125127414663254</v>
      </c>
      <c r="G191" s="1">
        <f>F191*'Input Messblatt'!$D$78</f>
        <v>29.391489149639938</v>
      </c>
      <c r="H191" s="1">
        <f>E191/'Input Messblatt'!$P$6</f>
        <v>233.2209181399495</v>
      </c>
      <c r="I191" s="1">
        <f>H191/'Input Messblatt'!$B$12</f>
        <v>2.970967110063051</v>
      </c>
      <c r="J191" s="1">
        <f>I191*'Input Messblatt'!$P$9</f>
        <v>3.2931971514242879</v>
      </c>
      <c r="K191" s="188">
        <f>SQRT(((2*'Input Messblatt'!$J$8*'Input Messblatt'!$J$5)/'Input Messblatt'!$J$6)*((1+'Input Messblatt'!$J$27)/('Input Messblatt'!$J$26-'Input Messblatt'!$J$27))*'Input Messung'!C191)*100</f>
        <v>0.67879893930382673</v>
      </c>
      <c r="L191" s="187">
        <f>K191*(('Input Messblatt'!$J$26-'Input Messblatt'!$J$27)/(1+'Input Messblatt'!$J$27))</f>
        <v>0.77136243102707558</v>
      </c>
      <c r="M191">
        <f>('Input Messblatt'!$J$5*'Input Messblatt'!$J$8*'Input Messblatt'!$J$7)/('Input Messblatt'!$J$6*'Input Messung'!K191)</f>
        <v>8.0951805929980501E-10</v>
      </c>
      <c r="N191" s="1">
        <f>J191/'Input Messblatt'!$J$9</f>
        <v>87.818590704647676</v>
      </c>
    </row>
    <row r="192" spans="1:14" x14ac:dyDescent="0.2">
      <c r="A192" s="8">
        <v>2.361111111111111E-2</v>
      </c>
      <c r="B192" s="131">
        <f t="shared" si="6"/>
        <v>4.386574074074074E-3</v>
      </c>
      <c r="C192" s="7">
        <f t="shared" si="7"/>
        <v>376</v>
      </c>
      <c r="D192" s="1">
        <f t="shared" si="8"/>
        <v>19.390719429665317</v>
      </c>
      <c r="E192" s="1">
        <v>235</v>
      </c>
      <c r="F192" s="1">
        <f>(E192/'Input Messblatt'!$B$51)*100</f>
        <v>29.212142306640477</v>
      </c>
      <c r="G192" s="1">
        <f>F192*'Input Messblatt'!$D$78</f>
        <v>29.479299829984569</v>
      </c>
      <c r="H192" s="1">
        <f>E192/'Input Messblatt'!$P$6</f>
        <v>233.91769425048287</v>
      </c>
      <c r="I192" s="1">
        <f>H192/'Input Messblatt'!$B$12</f>
        <v>2.9798432388596545</v>
      </c>
      <c r="J192" s="1">
        <f>I192*'Input Messblatt'!$P$9</f>
        <v>3.3030359820089958</v>
      </c>
      <c r="K192" s="188">
        <f>SQRT(((2*'Input Messblatt'!$J$8*'Input Messblatt'!$J$5)/'Input Messblatt'!$J$6)*((1+'Input Messblatt'!$J$27)/('Input Messblatt'!$J$26-'Input Messblatt'!$J$27))*'Input Messung'!C192)*100</f>
        <v>0.68061148976490271</v>
      </c>
      <c r="L192" s="187">
        <f>K192*(('Input Messblatt'!$J$26-'Input Messblatt'!$J$27)/(1+'Input Messblatt'!$J$27))</f>
        <v>0.7734221474601165</v>
      </c>
      <c r="M192">
        <f>('Input Messblatt'!$J$5*'Input Messblatt'!$J$8*'Input Messblatt'!$J$7)/('Input Messblatt'!$J$6*'Input Messung'!K192)</f>
        <v>8.0736221510131818E-10</v>
      </c>
      <c r="N192" s="1">
        <f>J192/'Input Messblatt'!$J$9</f>
        <v>88.080959520239887</v>
      </c>
    </row>
    <row r="193" spans="1:14" x14ac:dyDescent="0.2">
      <c r="A193" s="8">
        <v>2.3634259259259258E-2</v>
      </c>
      <c r="B193" s="131">
        <f t="shared" si="6"/>
        <v>4.4097222222222211E-3</v>
      </c>
      <c r="C193" s="7">
        <f t="shared" si="7"/>
        <v>378</v>
      </c>
      <c r="D193" s="1">
        <f t="shared" si="8"/>
        <v>19.442222095223581</v>
      </c>
      <c r="E193" s="1">
        <v>235.7</v>
      </c>
      <c r="F193" s="1">
        <f>(E193/'Input Messblatt'!$B$51)*100</f>
        <v>29.299157198617703</v>
      </c>
      <c r="G193" s="1">
        <f>F193*'Input Messblatt'!$D$78</f>
        <v>29.567110510329201</v>
      </c>
      <c r="H193" s="1">
        <f>E193/'Input Messblatt'!$P$6</f>
        <v>234.6144703610162</v>
      </c>
      <c r="I193" s="1">
        <f>H193/'Input Messblatt'!$B$12</f>
        <v>2.9887193676562576</v>
      </c>
      <c r="J193" s="1">
        <f>I193*'Input Messblatt'!$P$9</f>
        <v>3.3128748125937033</v>
      </c>
      <c r="K193" s="188">
        <f>SQRT(((2*'Input Messblatt'!$J$8*'Input Messblatt'!$J$5)/'Input Messblatt'!$J$6)*((1+'Input Messblatt'!$J$27)/('Input Messblatt'!$J$26-'Input Messblatt'!$J$27))*'Input Messung'!C193)*100</f>
        <v>0.68241922598942073</v>
      </c>
      <c r="L193" s="187">
        <f>K193*(('Input Messblatt'!$J$26-'Input Messblatt'!$J$27)/(1+'Input Messblatt'!$J$27))</f>
        <v>0.775476393169796</v>
      </c>
      <c r="M193">
        <f>('Input Messblatt'!$J$5*'Input Messblatt'!$J$8*'Input Messblatt'!$J$7)/('Input Messblatt'!$J$6*'Input Messung'!K193)</f>
        <v>8.0522350348980151E-10</v>
      </c>
      <c r="N193" s="1">
        <f>J193/'Input Messblatt'!$J$9</f>
        <v>88.343328335832098</v>
      </c>
    </row>
    <row r="194" spans="1:14" x14ac:dyDescent="0.2">
      <c r="A194" s="8">
        <v>2.3657407407407408E-2</v>
      </c>
      <c r="B194" s="131">
        <f t="shared" si="6"/>
        <v>4.4328703703703717E-3</v>
      </c>
      <c r="C194" s="7">
        <f t="shared" si="7"/>
        <v>380</v>
      </c>
      <c r="D194" s="1">
        <f t="shared" si="8"/>
        <v>19.493588689617926</v>
      </c>
      <c r="E194" s="1">
        <v>236.4</v>
      </c>
      <c r="F194" s="1">
        <f>(E194/'Input Messblatt'!$B$51)*100</f>
        <v>29.386172090594933</v>
      </c>
      <c r="G194" s="1">
        <f>F194*'Input Messblatt'!$D$78</f>
        <v>29.654921190673839</v>
      </c>
      <c r="H194" s="1">
        <f>E194/'Input Messblatt'!$P$6</f>
        <v>235.31124647154957</v>
      </c>
      <c r="I194" s="1">
        <f>H194/'Input Messblatt'!$B$12</f>
        <v>2.9975954964528606</v>
      </c>
      <c r="J194" s="1">
        <f>I194*'Input Messblatt'!$P$9</f>
        <v>3.3227136431784108</v>
      </c>
      <c r="K194" s="188">
        <f>SQRT(((2*'Input Messblatt'!$J$8*'Input Messblatt'!$J$5)/'Input Messblatt'!$J$6)*((1+'Input Messblatt'!$J$27)/('Input Messblatt'!$J$26-'Input Messblatt'!$J$27))*'Input Messung'!C194)*100</f>
        <v>0.68422218613546881</v>
      </c>
      <c r="L194" s="187">
        <f>K194*(('Input Messblatt'!$J$26-'Input Messblatt'!$J$27)/(1+'Input Messblatt'!$J$27))</f>
        <v>0.77752521151757792</v>
      </c>
      <c r="M194">
        <f>('Input Messblatt'!$J$5*'Input Messblatt'!$J$8*'Input Messblatt'!$J$7)/('Input Messblatt'!$J$6*'Input Messung'!K194)</f>
        <v>8.0310169873855088E-10</v>
      </c>
      <c r="N194" s="1">
        <f>J194/'Input Messblatt'!$J$9</f>
        <v>88.605697151424295</v>
      </c>
    </row>
    <row r="195" spans="1:14" x14ac:dyDescent="0.2">
      <c r="A195" s="8">
        <v>2.3680555555555555E-2</v>
      </c>
      <c r="B195" s="131">
        <f t="shared" si="6"/>
        <v>4.4560185185185189E-3</v>
      </c>
      <c r="C195" s="7">
        <f t="shared" si="7"/>
        <v>382</v>
      </c>
      <c r="D195" s="1">
        <f t="shared" si="8"/>
        <v>19.544820285692065</v>
      </c>
      <c r="E195" s="1">
        <v>237.1</v>
      </c>
      <c r="F195" s="1">
        <f>(E195/'Input Messblatt'!$B$51)*100</f>
        <v>29.473186982572159</v>
      </c>
      <c r="G195" s="1">
        <f>F195*'Input Messblatt'!$D$78</f>
        <v>29.742731871018474</v>
      </c>
      <c r="H195" s="1">
        <f>E195/'Input Messblatt'!$P$6</f>
        <v>236.0080225820829</v>
      </c>
      <c r="I195" s="1">
        <f>H195/'Input Messblatt'!$B$12</f>
        <v>3.0064716252494637</v>
      </c>
      <c r="J195" s="1">
        <f>I195*'Input Messblatt'!$P$9</f>
        <v>3.3325524737631183</v>
      </c>
      <c r="K195" s="188">
        <f>SQRT(((2*'Input Messblatt'!$J$8*'Input Messblatt'!$J$5)/'Input Messblatt'!$J$6)*((1+'Input Messblatt'!$J$27)/('Input Messblatt'!$J$26-'Input Messblatt'!$J$27))*'Input Messung'!C195)*100</f>
        <v>0.68602040785970797</v>
      </c>
      <c r="L195" s="187">
        <f>K195*(('Input Messblatt'!$J$26-'Input Messblatt'!$J$27)/(1+'Input Messblatt'!$J$27))</f>
        <v>0.77956864529512249</v>
      </c>
      <c r="M195">
        <f>('Input Messblatt'!$J$5*'Input Messblatt'!$J$8*'Input Messblatt'!$J$7)/('Input Messblatt'!$J$6*'Input Messung'!K195)</f>
        <v>8.0099657926265864E-10</v>
      </c>
      <c r="N195" s="1">
        <f>J195/'Input Messblatt'!$J$9</f>
        <v>88.868065967016491</v>
      </c>
    </row>
    <row r="196" spans="1:14" x14ac:dyDescent="0.2">
      <c r="A196" s="8">
        <v>2.3703703703703703E-2</v>
      </c>
      <c r="B196" s="131">
        <f t="shared" si="6"/>
        <v>4.479166666666666E-3</v>
      </c>
      <c r="C196" s="7">
        <f t="shared" si="7"/>
        <v>384</v>
      </c>
      <c r="D196" s="1">
        <f t="shared" si="8"/>
        <v>19.595917942265423</v>
      </c>
      <c r="E196" s="1">
        <v>237.8</v>
      </c>
      <c r="F196" s="1">
        <f>(E196/'Input Messblatt'!$B$51)*100</f>
        <v>29.560201874549385</v>
      </c>
      <c r="G196" s="1">
        <f>F196*'Input Messblatt'!$D$78</f>
        <v>29.830542551363109</v>
      </c>
      <c r="H196" s="1">
        <f>E196/'Input Messblatt'!$P$6</f>
        <v>236.70479869261629</v>
      </c>
      <c r="I196" s="1">
        <f>H196/'Input Messblatt'!$B$12</f>
        <v>3.0153477540460676</v>
      </c>
      <c r="J196" s="1">
        <f>I196*'Input Messblatt'!$P$9</f>
        <v>3.3423913043478266</v>
      </c>
      <c r="K196" s="188">
        <f>SQRT(((2*'Input Messblatt'!$J$8*'Input Messblatt'!$J$5)/'Input Messblatt'!$J$6)*((1+'Input Messblatt'!$J$27)/('Input Messblatt'!$J$26-'Input Messblatt'!$J$27))*'Input Messung'!C196)*100</f>
        <v>0.68781392832654975</v>
      </c>
      <c r="L196" s="187">
        <f>K196*(('Input Messblatt'!$J$26-'Input Messblatt'!$J$27)/(1+'Input Messblatt'!$J$27))</f>
        <v>0.78160673673471537</v>
      </c>
      <c r="M196">
        <f>('Input Messblatt'!$J$5*'Input Messblatt'!$J$8*'Input Messblatt'!$J$7)/('Input Messblatt'!$J$6*'Input Messung'!K196)</f>
        <v>7.9890792752181204E-10</v>
      </c>
      <c r="N196" s="1">
        <f>J196/'Input Messblatt'!$J$9</f>
        <v>89.130434782608717</v>
      </c>
    </row>
    <row r="197" spans="1:14" x14ac:dyDescent="0.2">
      <c r="A197" s="8">
        <v>2.372685185185185E-2</v>
      </c>
      <c r="B197" s="131">
        <f t="shared" si="6"/>
        <v>4.5023148148148132E-3</v>
      </c>
      <c r="C197" s="7">
        <f t="shared" si="7"/>
        <v>386</v>
      </c>
      <c r="D197" s="1">
        <f t="shared" si="8"/>
        <v>19.646882704388499</v>
      </c>
      <c r="E197" s="1">
        <v>238.5</v>
      </c>
      <c r="F197" s="1">
        <f>(E197/'Input Messblatt'!$B$51)*100</f>
        <v>29.647216766526611</v>
      </c>
      <c r="G197" s="1">
        <f>F197*'Input Messblatt'!$D$78</f>
        <v>29.918353231707741</v>
      </c>
      <c r="H197" s="1">
        <f>E197/'Input Messblatt'!$P$6</f>
        <v>237.40157480314963</v>
      </c>
      <c r="I197" s="1">
        <f>H197/'Input Messblatt'!$B$12</f>
        <v>3.0242238828426706</v>
      </c>
      <c r="J197" s="1">
        <f>I197*'Input Messblatt'!$P$9</f>
        <v>3.3522301349325341</v>
      </c>
      <c r="K197" s="188">
        <f>SQRT(((2*'Input Messblatt'!$J$8*'Input Messblatt'!$J$5)/'Input Messblatt'!$J$6)*((1+'Input Messblatt'!$J$27)/('Input Messblatt'!$J$26-'Input Messblatt'!$J$27))*'Input Messung'!C197)*100</f>
        <v>0.6896027842171174</v>
      </c>
      <c r="L197" s="187">
        <f>K197*(('Input Messblatt'!$J$26-'Input Messblatt'!$J$27)/(1+'Input Messblatt'!$J$27))</f>
        <v>0.78363952751945132</v>
      </c>
      <c r="M197">
        <f>('Input Messblatt'!$J$5*'Input Messblatt'!$J$8*'Input Messblatt'!$J$7)/('Input Messblatt'!$J$6*'Input Messung'!K197)</f>
        <v>7.9683552992586689E-10</v>
      </c>
      <c r="N197" s="1">
        <f>J197/'Input Messblatt'!$J$9</f>
        <v>89.392803598200913</v>
      </c>
    </row>
    <row r="198" spans="1:14" x14ac:dyDescent="0.2">
      <c r="A198" s="8">
        <v>2.3750000000000004E-2</v>
      </c>
      <c r="B198" s="131">
        <f t="shared" ref="B198:B261" si="9">A198-A197+B197</f>
        <v>4.5254629629629672E-3</v>
      </c>
      <c r="C198" s="7">
        <f t="shared" ref="C198:C261" si="10">C197+2</f>
        <v>388</v>
      </c>
      <c r="D198" s="1">
        <f t="shared" si="8"/>
        <v>19.697715603592208</v>
      </c>
      <c r="E198" s="1">
        <v>239.1</v>
      </c>
      <c r="F198" s="1">
        <f>(E198/'Input Messblatt'!$B$51)*100</f>
        <v>29.721800959649951</v>
      </c>
      <c r="G198" s="1">
        <f>F198*'Input Messblatt'!$D$78</f>
        <v>29.993619529146002</v>
      </c>
      <c r="H198" s="1">
        <f>E198/'Input Messblatt'!$P$6</f>
        <v>237.99881146932105</v>
      </c>
      <c r="I198" s="1">
        <f>H198/'Input Messblatt'!$B$12</f>
        <v>3.0318319932397588</v>
      </c>
      <c r="J198" s="1">
        <f>I198*'Input Messblatt'!$P$9</f>
        <v>3.3606634182908546</v>
      </c>
      <c r="K198" s="188">
        <f>SQRT(((2*'Input Messblatt'!$J$8*'Input Messblatt'!$J$5)/'Input Messblatt'!$J$6)*((1+'Input Messblatt'!$J$27)/('Input Messblatt'!$J$26-'Input Messblatt'!$J$27))*'Input Messung'!C198)*100</f>
        <v>0.69138701173799921</v>
      </c>
      <c r="L198" s="187">
        <f>K198*(('Input Messblatt'!$J$26-'Input Messblatt'!$J$27)/(1+'Input Messblatt'!$J$27))</f>
        <v>0.78566705879318066</v>
      </c>
      <c r="M198">
        <f>('Input Messblatt'!$J$5*'Input Messblatt'!$J$8*'Input Messblatt'!$J$7)/('Input Messblatt'!$J$6*'Input Messung'!K198)</f>
        <v>7.9477917674310133E-10</v>
      </c>
      <c r="N198" s="1">
        <f>J198/'Input Messblatt'!$J$9</f>
        <v>89.617691154422786</v>
      </c>
    </row>
    <row r="199" spans="1:14" x14ac:dyDescent="0.2">
      <c r="A199" s="8">
        <v>2.3773148148148151E-2</v>
      </c>
      <c r="B199" s="131">
        <f t="shared" si="9"/>
        <v>4.5486111111111144E-3</v>
      </c>
      <c r="C199" s="7">
        <f t="shared" si="10"/>
        <v>390</v>
      </c>
      <c r="D199" s="1">
        <f t="shared" si="8"/>
        <v>19.748417658131498</v>
      </c>
      <c r="E199" s="1">
        <v>239.9</v>
      </c>
      <c r="F199" s="1">
        <f>(E199/'Input Messblatt'!$B$51)*100</f>
        <v>29.821246550481067</v>
      </c>
      <c r="G199" s="1">
        <f>F199*'Input Messblatt'!$D$78</f>
        <v>30.093974592397014</v>
      </c>
      <c r="H199" s="1">
        <f>E199/'Input Messblatt'!$P$6</f>
        <v>238.79512702421633</v>
      </c>
      <c r="I199" s="1">
        <f>H199/'Input Messblatt'!$B$12</f>
        <v>3.0419761404358767</v>
      </c>
      <c r="J199" s="1">
        <f>I199*'Input Messblatt'!$P$9</f>
        <v>3.371907796101949</v>
      </c>
      <c r="K199" s="188">
        <f>SQRT(((2*'Input Messblatt'!$J$8*'Input Messblatt'!$J$5)/'Input Messblatt'!$J$6)*((1+'Input Messblatt'!$J$27)/('Input Messblatt'!$J$26-'Input Messblatt'!$J$27))*'Input Messung'!C199)*100</f>
        <v>0.69316664662979866</v>
      </c>
      <c r="L199" s="187">
        <f>K199*(('Input Messblatt'!$J$26-'Input Messblatt'!$J$27)/(1+'Input Messblatt'!$J$27))</f>
        <v>0.78768937117022553</v>
      </c>
      <c r="M199">
        <f>('Input Messblatt'!$J$5*'Input Messblatt'!$J$8*'Input Messblatt'!$J$7)/('Input Messblatt'!$J$6*'Input Messung'!K199)</f>
        <v>7.9273866201106024E-10</v>
      </c>
      <c r="N199" s="1">
        <f>J199/'Input Messblatt'!$J$9</f>
        <v>89.917541229385307</v>
      </c>
    </row>
    <row r="200" spans="1:14" x14ac:dyDescent="0.2">
      <c r="A200" s="8">
        <v>2.3796296296296298E-2</v>
      </c>
      <c r="B200" s="131">
        <f t="shared" si="9"/>
        <v>4.5717592592592615E-3</v>
      </c>
      <c r="C200" s="7">
        <f t="shared" si="10"/>
        <v>392</v>
      </c>
      <c r="D200" s="1">
        <f t="shared" ref="D200:D263" si="11">SQRT(C200)</f>
        <v>19.798989873223331</v>
      </c>
      <c r="E200" s="1">
        <v>240.6</v>
      </c>
      <c r="F200" s="1">
        <f>(E200/'Input Messblatt'!$B$51)*100</f>
        <v>29.908261442458294</v>
      </c>
      <c r="G200" s="1">
        <f>F200*'Input Messblatt'!$D$78</f>
        <v>30.181785272741649</v>
      </c>
      <c r="H200" s="1">
        <f>E200/'Input Messblatt'!$P$6</f>
        <v>239.49190313474966</v>
      </c>
      <c r="I200" s="1">
        <f>H200/'Input Messblatt'!$B$12</f>
        <v>3.0508522692324798</v>
      </c>
      <c r="J200" s="1">
        <f>I200*'Input Messblatt'!$P$9</f>
        <v>3.3817466266866565</v>
      </c>
      <c r="K200" s="188">
        <f>SQRT(((2*'Input Messblatt'!$J$8*'Input Messblatt'!$J$5)/'Input Messblatt'!$J$6)*((1+'Input Messblatt'!$J$27)/('Input Messblatt'!$J$26-'Input Messblatt'!$J$27))*'Input Messung'!C200)*100</f>
        <v>0.69494172417548816</v>
      </c>
      <c r="L200" s="187">
        <f>K200*(('Input Messblatt'!$J$26-'Input Messblatt'!$J$27)/(1+'Input Messblatt'!$J$27))</f>
        <v>0.78970650474487269</v>
      </c>
      <c r="M200">
        <f>('Input Messblatt'!$J$5*'Input Messblatt'!$J$8*'Input Messblatt'!$J$7)/('Input Messblatt'!$J$6*'Input Messung'!K200)</f>
        <v>7.9071378344990423E-10</v>
      </c>
      <c r="N200" s="1">
        <f>J200/'Input Messblatt'!$J$9</f>
        <v>90.179910044977504</v>
      </c>
    </row>
    <row r="201" spans="1:14" x14ac:dyDescent="0.2">
      <c r="A201" s="8">
        <v>2.3819444444444445E-2</v>
      </c>
      <c r="B201" s="131">
        <f t="shared" si="9"/>
        <v>4.5949074074074087E-3</v>
      </c>
      <c r="C201" s="7">
        <f t="shared" si="10"/>
        <v>394</v>
      </c>
      <c r="D201" s="1">
        <f t="shared" si="11"/>
        <v>19.849433241279208</v>
      </c>
      <c r="E201" s="1">
        <v>241.2</v>
      </c>
      <c r="F201" s="1">
        <f>(E201/'Input Messblatt'!$B$51)*100</f>
        <v>29.982845635581629</v>
      </c>
      <c r="G201" s="1">
        <f>F201*'Input Messblatt'!$D$78</f>
        <v>30.257051570179904</v>
      </c>
      <c r="H201" s="1">
        <f>E201/'Input Messblatt'!$P$6</f>
        <v>240.08913980092112</v>
      </c>
      <c r="I201" s="1">
        <f>H201/'Input Messblatt'!$B$12</f>
        <v>3.0584603796295684</v>
      </c>
      <c r="J201" s="1">
        <f>I201*'Input Messblatt'!$P$9</f>
        <v>3.3901799100449774</v>
      </c>
      <c r="K201" s="188">
        <f>SQRT(((2*'Input Messblatt'!$J$8*'Input Messblatt'!$J$5)/'Input Messblatt'!$J$6)*((1+'Input Messblatt'!$J$27)/('Input Messblatt'!$J$26-'Input Messblatt'!$J$27))*'Input Messung'!C201)*100</f>
        <v>0.69671227920856982</v>
      </c>
      <c r="L201" s="187">
        <f>K201*(('Input Messblatt'!$J$26-'Input Messblatt'!$J$27)/(1+'Input Messblatt'!$J$27))</f>
        <v>0.79171849910064729</v>
      </c>
      <c r="M201">
        <f>('Input Messblatt'!$J$5*'Input Messblatt'!$J$8*'Input Messblatt'!$J$7)/('Input Messblatt'!$J$6*'Input Messung'!K201)</f>
        <v>7.887043423781828E-10</v>
      </c>
      <c r="N201" s="1">
        <f>J201/'Input Messblatt'!$J$9</f>
        <v>90.404797601199405</v>
      </c>
    </row>
    <row r="202" spans="1:14" x14ac:dyDescent="0.2">
      <c r="A202" s="8">
        <v>2.3842592592592596E-2</v>
      </c>
      <c r="B202" s="131">
        <f t="shared" si="9"/>
        <v>4.6180555555555593E-3</v>
      </c>
      <c r="C202" s="7">
        <f t="shared" si="10"/>
        <v>396</v>
      </c>
      <c r="D202" s="1">
        <f t="shared" si="11"/>
        <v>19.899748742132399</v>
      </c>
      <c r="E202" s="1">
        <v>241.8</v>
      </c>
      <c r="F202" s="1">
        <f>(E202/'Input Messblatt'!$B$51)*100</f>
        <v>30.057429828704969</v>
      </c>
      <c r="G202" s="1">
        <f>F202*'Input Messblatt'!$D$78</f>
        <v>30.332317867618166</v>
      </c>
      <c r="H202" s="1">
        <f>E202/'Input Messblatt'!$P$6</f>
        <v>240.68637646709257</v>
      </c>
      <c r="I202" s="1">
        <f>H202/'Input Messblatt'!$B$12</f>
        <v>3.066068490026657</v>
      </c>
      <c r="J202" s="1">
        <f>I202*'Input Messblatt'!$P$9</f>
        <v>3.3986131934032984</v>
      </c>
      <c r="K202" s="188">
        <f>SQRT(((2*'Input Messblatt'!$J$8*'Input Messblatt'!$J$5)/'Input Messblatt'!$J$6)*((1+'Input Messblatt'!$J$27)/('Input Messblatt'!$J$26-'Input Messblatt'!$J$27))*'Input Messung'!C202)*100</f>
        <v>0.69847834612105208</v>
      </c>
      <c r="L202" s="187">
        <f>K202*(('Input Messblatt'!$J$26-'Input Messblatt'!$J$27)/(1+'Input Messblatt'!$J$27))</f>
        <v>0.79372539331937708</v>
      </c>
      <c r="M202">
        <f>('Input Messblatt'!$J$5*'Input Messblatt'!$J$8*'Input Messblatt'!$J$7)/('Input Messblatt'!$J$6*'Input Messung'!K202)</f>
        <v>7.8671014363094814E-10</v>
      </c>
      <c r="N202" s="1">
        <f>J202/'Input Messblatt'!$J$9</f>
        <v>90.629685157421292</v>
      </c>
    </row>
    <row r="203" spans="1:14" x14ac:dyDescent="0.2">
      <c r="A203" s="8">
        <v>2.3865740740740743E-2</v>
      </c>
      <c r="B203" s="131">
        <f t="shared" si="9"/>
        <v>4.6412037037037064E-3</v>
      </c>
      <c r="C203" s="7">
        <f t="shared" si="10"/>
        <v>398</v>
      </c>
      <c r="D203" s="1">
        <f t="shared" si="11"/>
        <v>19.949937343260004</v>
      </c>
      <c r="E203" s="1">
        <v>242.6</v>
      </c>
      <c r="F203" s="1">
        <f>(E203/'Input Messblatt'!$B$51)*100</f>
        <v>30.156875419536082</v>
      </c>
      <c r="G203" s="1">
        <f>F203*'Input Messblatt'!$D$78</f>
        <v>30.432672930869174</v>
      </c>
      <c r="H203" s="1">
        <f>E203/'Input Messblatt'!$P$6</f>
        <v>241.48269202198782</v>
      </c>
      <c r="I203" s="1">
        <f>H203/'Input Messblatt'!$B$12</f>
        <v>3.0762126372227749</v>
      </c>
      <c r="J203" s="1">
        <f>I203*'Input Messblatt'!$P$9</f>
        <v>3.4098575712143928</v>
      </c>
      <c r="K203" s="188">
        <f>SQRT(((2*'Input Messblatt'!$J$8*'Input Messblatt'!$J$5)/'Input Messblatt'!$J$6)*((1+'Input Messblatt'!$J$27)/('Input Messblatt'!$J$26-'Input Messblatt'!$J$27))*'Input Messung'!C203)*100</f>
        <v>0.70023995887124302</v>
      </c>
      <c r="L203" s="187">
        <f>K203*(('Input Messblatt'!$J$26-'Input Messblatt'!$J$27)/(1+'Input Messblatt'!$J$27))</f>
        <v>0.79572722599004864</v>
      </c>
      <c r="M203">
        <f>('Input Messblatt'!$J$5*'Input Messblatt'!$J$8*'Input Messblatt'!$J$7)/('Input Messblatt'!$J$6*'Input Messung'!K203)</f>
        <v>7.8473099548013587E-10</v>
      </c>
      <c r="N203" s="1">
        <f>J203/'Input Messblatt'!$J$9</f>
        <v>90.929535232383813</v>
      </c>
    </row>
    <row r="204" spans="1:14" x14ac:dyDescent="0.2">
      <c r="A204" s="8">
        <v>2.388888888888889E-2</v>
      </c>
      <c r="B204" s="131">
        <f t="shared" si="9"/>
        <v>4.6643518518518536E-3</v>
      </c>
      <c r="C204" s="7">
        <f t="shared" si="10"/>
        <v>400</v>
      </c>
      <c r="D204" s="1">
        <f t="shared" si="11"/>
        <v>20</v>
      </c>
      <c r="E204" s="1">
        <v>243.3</v>
      </c>
      <c r="F204" s="1">
        <f>(E204/'Input Messblatt'!$B$51)*100</f>
        <v>30.243890311513312</v>
      </c>
      <c r="G204" s="1">
        <f>F204*'Input Messblatt'!$D$78</f>
        <v>30.520483611213812</v>
      </c>
      <c r="H204" s="1">
        <f>E204/'Input Messblatt'!$P$6</f>
        <v>242.17946813252121</v>
      </c>
      <c r="I204" s="1">
        <f>H204/'Input Messblatt'!$B$12</f>
        <v>3.0850887660193784</v>
      </c>
      <c r="J204" s="1">
        <f>I204*'Input Messblatt'!$P$9</f>
        <v>3.4196964017991007</v>
      </c>
      <c r="K204" s="188">
        <f>SQRT(((2*'Input Messblatt'!$J$8*'Input Messblatt'!$J$5)/'Input Messblatt'!$J$6)*((1+'Input Messblatt'!$J$27)/('Input Messblatt'!$J$26-'Input Messblatt'!$J$27))*'Input Messung'!C204)*100</f>
        <v>0.70199715099136983</v>
      </c>
      <c r="L204" s="187">
        <f>K204*(('Input Messblatt'!$J$26-'Input Messblatt'!$J$27)/(1+'Input Messblatt'!$J$27))</f>
        <v>0.79772403521746549</v>
      </c>
      <c r="M204">
        <f>('Input Messblatt'!$J$5*'Input Messblatt'!$J$8*'Input Messblatt'!$J$7)/('Input Messblatt'!$J$6*'Input Messung'!K204)</f>
        <v>7.8276670955713805E-10</v>
      </c>
      <c r="N204" s="1">
        <f>J204/'Input Messblatt'!$J$9</f>
        <v>91.191904047976024</v>
      </c>
    </row>
    <row r="205" spans="1:14" x14ac:dyDescent="0.2">
      <c r="A205" s="8">
        <v>2.3912037037037034E-2</v>
      </c>
      <c r="B205" s="131">
        <f t="shared" si="9"/>
        <v>4.6874999999999972E-3</v>
      </c>
      <c r="C205" s="7">
        <f t="shared" si="10"/>
        <v>402</v>
      </c>
      <c r="D205" s="1">
        <f t="shared" si="11"/>
        <v>20.049937655763422</v>
      </c>
      <c r="E205" s="1">
        <v>243.9</v>
      </c>
      <c r="F205" s="1">
        <f>(E205/'Input Messblatt'!$B$51)*100</f>
        <v>30.318474504636651</v>
      </c>
      <c r="G205" s="1">
        <f>F205*'Input Messblatt'!$D$78</f>
        <v>30.595749908652071</v>
      </c>
      <c r="H205" s="1">
        <f>E205/'Input Messblatt'!$P$6</f>
        <v>242.77670479869263</v>
      </c>
      <c r="I205" s="1">
        <f>H205/'Input Messblatt'!$B$12</f>
        <v>3.0926968764164666</v>
      </c>
      <c r="J205" s="1">
        <f>I205*'Input Messblatt'!$P$9</f>
        <v>3.4281296851574212</v>
      </c>
      <c r="K205" s="188">
        <f>SQRT(((2*'Input Messblatt'!$J$8*'Input Messblatt'!$J$5)/'Input Messblatt'!$J$6)*((1+'Input Messblatt'!$J$27)/('Input Messblatt'!$J$26-'Input Messblatt'!$J$27))*'Input Messung'!C205)*100</f>
        <v>0.7037499555950254</v>
      </c>
      <c r="L205" s="187">
        <f>K205*(('Input Messblatt'!$J$26-'Input Messblatt'!$J$27)/(1+'Input Messblatt'!$J$27))</f>
        <v>0.79971585863071049</v>
      </c>
      <c r="M205">
        <f>('Input Messblatt'!$J$5*'Input Messblatt'!$J$8*'Input Messblatt'!$J$7)/('Input Messblatt'!$J$6*'Input Messung'!K205)</f>
        <v>7.8081710077749694E-10</v>
      </c>
      <c r="N205" s="1">
        <f>J205/'Input Messblatt'!$J$9</f>
        <v>91.416791604197897</v>
      </c>
    </row>
    <row r="206" spans="1:14" x14ac:dyDescent="0.2">
      <c r="A206" s="8">
        <v>2.3935185185185184E-2</v>
      </c>
      <c r="B206" s="131">
        <f t="shared" si="9"/>
        <v>4.7106481481481478E-3</v>
      </c>
      <c r="C206" s="7">
        <f t="shared" si="10"/>
        <v>404</v>
      </c>
      <c r="D206" s="1">
        <f t="shared" si="11"/>
        <v>20.09975124224178</v>
      </c>
      <c r="E206" s="1">
        <v>244.6</v>
      </c>
      <c r="F206" s="1">
        <f>(E206/'Input Messblatt'!$B$51)*100</f>
        <v>30.405489396613877</v>
      </c>
      <c r="G206" s="1">
        <f>F206*'Input Messblatt'!$D$78</f>
        <v>30.683560588996706</v>
      </c>
      <c r="H206" s="1">
        <f>E206/'Input Messblatt'!$P$6</f>
        <v>243.47348090922597</v>
      </c>
      <c r="I206" s="1">
        <f>H206/'Input Messblatt'!$B$12</f>
        <v>3.1015730052130697</v>
      </c>
      <c r="J206" s="1">
        <f>I206*'Input Messblatt'!$P$9</f>
        <v>3.4379685157421287</v>
      </c>
      <c r="K206" s="188">
        <f>SQRT(((2*'Input Messblatt'!$J$8*'Input Messblatt'!$J$5)/'Input Messblatt'!$J$6)*((1+'Input Messblatt'!$J$27)/('Input Messblatt'!$J$26-'Input Messblatt'!$J$27))*'Input Messung'!C206)*100</f>
        <v>0.70549840538444886</v>
      </c>
      <c r="L206" s="187">
        <f>K206*(('Input Messblatt'!$J$26-'Input Messblatt'!$J$27)/(1+'Input Messblatt'!$J$27))</f>
        <v>0.80170273339141895</v>
      </c>
      <c r="M206">
        <f>('Input Messblatt'!$J$5*'Input Messblatt'!$J$8*'Input Messblatt'!$J$7)/('Input Messblatt'!$J$6*'Input Messung'!K206)</f>
        <v>7.7888198726765325E-10</v>
      </c>
      <c r="N206" s="1">
        <f>J206/'Input Messblatt'!$J$9</f>
        <v>91.679160419790108</v>
      </c>
    </row>
    <row r="207" spans="1:14" x14ac:dyDescent="0.2">
      <c r="A207" s="8">
        <v>2.3958333333333331E-2</v>
      </c>
      <c r="B207" s="131">
        <f t="shared" si="9"/>
        <v>4.733796296296295E-3</v>
      </c>
      <c r="C207" s="7">
        <f t="shared" si="10"/>
        <v>406</v>
      </c>
      <c r="D207" s="1">
        <f t="shared" si="11"/>
        <v>20.149441679609886</v>
      </c>
      <c r="E207" s="1">
        <v>245.2</v>
      </c>
      <c r="F207" s="1">
        <f>(E207/'Input Messblatt'!$B$51)*100</f>
        <v>30.480073589737209</v>
      </c>
      <c r="G207" s="1">
        <f>F207*'Input Messblatt'!$D$78</f>
        <v>30.75882688643496</v>
      </c>
      <c r="H207" s="1">
        <f>E207/'Input Messblatt'!$P$6</f>
        <v>244.07071757539742</v>
      </c>
      <c r="I207" s="1">
        <f>H207/'Input Messblatt'!$B$12</f>
        <v>3.1091811156101583</v>
      </c>
      <c r="J207" s="1">
        <f>I207*'Input Messblatt'!$P$9</f>
        <v>3.4464017991004496</v>
      </c>
      <c r="K207" s="188">
        <f>SQRT(((2*'Input Messblatt'!$J$8*'Input Messblatt'!$J$5)/'Input Messblatt'!$J$6)*((1+'Input Messblatt'!$J$27)/('Input Messblatt'!$J$26-'Input Messblatt'!$J$27))*'Input Messung'!C207)*100</f>
        <v>0.70724253265764514</v>
      </c>
      <c r="L207" s="187">
        <f>K207*(('Input Messblatt'!$J$26-'Input Messblatt'!$J$27)/(1+'Input Messblatt'!$J$27))</f>
        <v>0.80368469620186922</v>
      </c>
      <c r="M207">
        <f>('Input Messblatt'!$J$5*'Input Messblatt'!$J$8*'Input Messblatt'!$J$7)/('Input Messblatt'!$J$6*'Input Messung'!K207)</f>
        <v>7.7696119029367879E-10</v>
      </c>
      <c r="N207" s="1">
        <f>J207/'Input Messblatt'!$J$9</f>
        <v>91.904047976011995</v>
      </c>
    </row>
    <row r="208" spans="1:14" x14ac:dyDescent="0.2">
      <c r="A208" s="8">
        <v>2.3981481481481479E-2</v>
      </c>
      <c r="B208" s="131">
        <f t="shared" si="9"/>
        <v>4.7569444444444421E-3</v>
      </c>
      <c r="C208" s="7">
        <f t="shared" si="10"/>
        <v>408</v>
      </c>
      <c r="D208" s="1">
        <f t="shared" si="11"/>
        <v>20.199009876724155</v>
      </c>
      <c r="E208" s="1">
        <v>245.9</v>
      </c>
      <c r="F208" s="1">
        <f>(E208/'Input Messblatt'!$B$51)*100</f>
        <v>30.567088481714443</v>
      </c>
      <c r="G208" s="1">
        <f>F208*'Input Messblatt'!$D$78</f>
        <v>30.846637566779599</v>
      </c>
      <c r="H208" s="1">
        <f>E208/'Input Messblatt'!$P$6</f>
        <v>244.76749368593079</v>
      </c>
      <c r="I208" s="1">
        <f>H208/'Input Messblatt'!$B$12</f>
        <v>3.1180572444067618</v>
      </c>
      <c r="J208" s="1">
        <f>I208*'Input Messblatt'!$P$9</f>
        <v>3.4562406296851576</v>
      </c>
      <c r="K208" s="188">
        <f>SQRT(((2*'Input Messblatt'!$J$8*'Input Messblatt'!$J$5)/'Input Messblatt'!$J$6)*((1+'Input Messblatt'!$J$27)/('Input Messblatt'!$J$26-'Input Messblatt'!$J$27))*'Input Messung'!C208)*100</f>
        <v>0.70898236931534486</v>
      </c>
      <c r="L208" s="187">
        <f>K208*(('Input Messblatt'!$J$26-'Input Messblatt'!$J$27)/(1+'Input Messblatt'!$J$27))</f>
        <v>0.80566178331289162</v>
      </c>
      <c r="M208">
        <f>('Input Messblatt'!$J$5*'Input Messblatt'!$J$8*'Input Messblatt'!$J$7)/('Input Messblatt'!$J$6*'Input Messung'!K208)</f>
        <v>7.7505453419193632E-10</v>
      </c>
      <c r="N208" s="1">
        <f>J208/'Input Messblatt'!$J$9</f>
        <v>92.166416791604206</v>
      </c>
    </row>
    <row r="209" spans="1:14" x14ac:dyDescent="0.2">
      <c r="A209" s="8">
        <v>2.4004629629629629E-2</v>
      </c>
      <c r="B209" s="131">
        <f t="shared" si="9"/>
        <v>4.7800925925925927E-3</v>
      </c>
      <c r="C209" s="7">
        <f t="shared" si="10"/>
        <v>410</v>
      </c>
      <c r="D209" s="1">
        <f t="shared" si="11"/>
        <v>20.248456731316587</v>
      </c>
      <c r="E209" s="1">
        <v>246.6</v>
      </c>
      <c r="F209" s="1">
        <f>(E209/'Input Messblatt'!$B$51)*100</f>
        <v>30.654103373691665</v>
      </c>
      <c r="G209" s="1">
        <f>F209*'Input Messblatt'!$D$78</f>
        <v>30.93444824712423</v>
      </c>
      <c r="H209" s="1">
        <f>E209/'Input Messblatt'!$P$6</f>
        <v>245.46426979646412</v>
      </c>
      <c r="I209" s="1">
        <f>H209/'Input Messblatt'!$B$12</f>
        <v>3.1269333732033648</v>
      </c>
      <c r="J209" s="1">
        <f>I209*'Input Messblatt'!$P$9</f>
        <v>3.466079460269865</v>
      </c>
      <c r="K209" s="188">
        <f>SQRT(((2*'Input Messblatt'!$J$8*'Input Messblatt'!$J$5)/'Input Messblatt'!$J$6)*((1+'Input Messblatt'!$J$27)/('Input Messblatt'!$J$26-'Input Messblatt'!$J$27))*'Input Messung'!C209)*100</f>
        <v>0.71071794686781353</v>
      </c>
      <c r="L209" s="187">
        <f>K209*(('Input Messblatt'!$J$26-'Input Messblatt'!$J$27)/(1+'Input Messblatt'!$J$27))</f>
        <v>0.8076340305316061</v>
      </c>
      <c r="M209">
        <f>('Input Messblatt'!$J$5*'Input Messblatt'!$J$8*'Input Messblatt'!$J$7)/('Input Messblatt'!$J$6*'Input Messung'!K209)</f>
        <v>7.7316184630159836E-10</v>
      </c>
      <c r="N209" s="1">
        <f>J209/'Input Messblatt'!$J$9</f>
        <v>92.428785607196403</v>
      </c>
    </row>
    <row r="210" spans="1:14" x14ac:dyDescent="0.2">
      <c r="A210" s="8">
        <v>2.4027777777777776E-2</v>
      </c>
      <c r="B210" s="131">
        <f t="shared" si="9"/>
        <v>4.8032407407407399E-3</v>
      </c>
      <c r="C210" s="7">
        <f t="shared" si="10"/>
        <v>412</v>
      </c>
      <c r="D210" s="1">
        <f t="shared" si="11"/>
        <v>20.297783130184438</v>
      </c>
      <c r="E210" s="1">
        <v>247.1</v>
      </c>
      <c r="F210" s="1">
        <f>(E210/'Input Messblatt'!$B$51)*100</f>
        <v>30.716256867961118</v>
      </c>
      <c r="G210" s="1">
        <f>F210*'Input Messblatt'!$D$78</f>
        <v>30.997170161656118</v>
      </c>
      <c r="H210" s="1">
        <f>E210/'Input Messblatt'!$P$6</f>
        <v>245.96196701827367</v>
      </c>
      <c r="I210" s="1">
        <f>H210/'Input Messblatt'!$B$12</f>
        <v>3.1332734652009386</v>
      </c>
      <c r="J210" s="1">
        <f>I210*'Input Messblatt'!$P$9</f>
        <v>3.4731071964017994</v>
      </c>
      <c r="K210" s="188">
        <f>SQRT(((2*'Input Messblatt'!$J$8*'Input Messblatt'!$J$5)/'Input Messblatt'!$J$6)*((1+'Input Messblatt'!$J$27)/('Input Messblatt'!$J$26-'Input Messblatt'!$J$27))*'Input Messung'!C210)*100</f>
        <v>0.71244929644150834</v>
      </c>
      <c r="L210" s="187">
        <f>K210*(('Input Messblatt'!$J$26-'Input Messblatt'!$J$27)/(1+'Input Messblatt'!$J$27))</f>
        <v>0.80960147322898646</v>
      </c>
      <c r="M210">
        <f>('Input Messblatt'!$J$5*'Input Messblatt'!$J$8*'Input Messblatt'!$J$7)/('Input Messblatt'!$J$6*'Input Messung'!K210)</f>
        <v>7.7128295689897371E-10</v>
      </c>
      <c r="N210" s="1">
        <f>J210/'Input Messblatt'!$J$9</f>
        <v>92.616191904047994</v>
      </c>
    </row>
    <row r="211" spans="1:14" x14ac:dyDescent="0.2">
      <c r="A211" s="8">
        <v>2.4050925925925924E-2</v>
      </c>
      <c r="B211" s="131">
        <f t="shared" si="9"/>
        <v>4.826388888888887E-3</v>
      </c>
      <c r="C211" s="7">
        <f t="shared" si="10"/>
        <v>414</v>
      </c>
      <c r="D211" s="1">
        <f t="shared" si="11"/>
        <v>20.346989949375804</v>
      </c>
      <c r="E211" s="1">
        <v>247.9</v>
      </c>
      <c r="F211" s="1">
        <f>(E211/'Input Messblatt'!$B$51)*100</f>
        <v>30.815702458792231</v>
      </c>
      <c r="G211" s="1">
        <f>F211*'Input Messblatt'!$D$78</f>
        <v>31.097525224907127</v>
      </c>
      <c r="H211" s="1">
        <f>E211/'Input Messblatt'!$P$6</f>
        <v>246.75828257316894</v>
      </c>
      <c r="I211" s="1">
        <f>H211/'Input Messblatt'!$B$12</f>
        <v>3.1434176123970565</v>
      </c>
      <c r="J211" s="1">
        <f>I211*'Input Messblatt'!$P$9</f>
        <v>3.4843515742128934</v>
      </c>
      <c r="K211" s="188">
        <f>SQRT(((2*'Input Messblatt'!$J$8*'Input Messblatt'!$J$5)/'Input Messblatt'!$J$6)*((1+'Input Messblatt'!$J$27)/('Input Messblatt'!$J$26-'Input Messblatt'!$J$27))*'Input Messung'!C211)*100</f>
        <v>0.71417644878559261</v>
      </c>
      <c r="L211" s="187">
        <f>K211*(('Input Messblatt'!$J$26-'Input Messblatt'!$J$27)/(1+'Input Messblatt'!$J$27))</f>
        <v>0.81156414634726404</v>
      </c>
      <c r="M211">
        <f>('Input Messblatt'!$J$5*'Input Messblatt'!$J$8*'Input Messblatt'!$J$7)/('Input Messblatt'!$J$6*'Input Messung'!K211)</f>
        <v>7.6941769913357753E-10</v>
      </c>
      <c r="N211" s="1">
        <f>J211/'Input Messblatt'!$J$9</f>
        <v>92.916041979010501</v>
      </c>
    </row>
    <row r="212" spans="1:14" x14ac:dyDescent="0.2">
      <c r="A212" s="8">
        <v>2.4074074074074071E-2</v>
      </c>
      <c r="B212" s="131">
        <f t="shared" si="9"/>
        <v>4.8495370370370341E-3</v>
      </c>
      <c r="C212" s="7">
        <f t="shared" si="10"/>
        <v>416</v>
      </c>
      <c r="D212" s="1">
        <f t="shared" si="11"/>
        <v>20.396078054371138</v>
      </c>
      <c r="E212" s="1">
        <v>248.5</v>
      </c>
      <c r="F212" s="1">
        <f>(E212/'Input Messblatt'!$B$51)*100</f>
        <v>30.89028665191557</v>
      </c>
      <c r="G212" s="1">
        <f>F212*'Input Messblatt'!$D$78</f>
        <v>31.172791522345385</v>
      </c>
      <c r="H212" s="1">
        <f>E212/'Input Messblatt'!$P$6</f>
        <v>247.3555192393404</v>
      </c>
      <c r="I212" s="1">
        <f>H212/'Input Messblatt'!$B$12</f>
        <v>3.1510257227941452</v>
      </c>
      <c r="J212" s="1">
        <f>I212*'Input Messblatt'!$P$9</f>
        <v>3.4927848575712148</v>
      </c>
      <c r="K212" s="188">
        <f>SQRT(((2*'Input Messblatt'!$J$8*'Input Messblatt'!$J$5)/'Input Messblatt'!$J$6)*((1+'Input Messblatt'!$J$27)/('Input Messblatt'!$J$26-'Input Messblatt'!$J$27))*'Input Messung'!C212)*100</f>
        <v>0.71589943427830716</v>
      </c>
      <c r="L212" s="187">
        <f>K212*(('Input Messblatt'!$J$26-'Input Messblatt'!$J$27)/(1+'Input Messblatt'!$J$27))</f>
        <v>0.813522084407167</v>
      </c>
      <c r="M212">
        <f>('Input Messblatt'!$J$5*'Input Messblatt'!$J$8*'Input Messblatt'!$J$7)/('Input Messblatt'!$J$6*'Input Messung'!K212)</f>
        <v>7.6756590896589659E-10</v>
      </c>
      <c r="N212" s="1">
        <f>J212/'Input Messblatt'!$J$9</f>
        <v>93.140929535232402</v>
      </c>
    </row>
    <row r="213" spans="1:14" x14ac:dyDescent="0.2">
      <c r="A213" s="8">
        <v>2.4097222222222225E-2</v>
      </c>
      <c r="B213" s="131">
        <f t="shared" si="9"/>
        <v>4.8726851851851882E-3</v>
      </c>
      <c r="C213" s="7">
        <f t="shared" si="10"/>
        <v>418</v>
      </c>
      <c r="D213" s="1">
        <f t="shared" si="11"/>
        <v>20.445048300260872</v>
      </c>
      <c r="E213" s="1">
        <v>249.2</v>
      </c>
      <c r="F213" s="1">
        <f>(E213/'Input Messblatt'!$B$51)*100</f>
        <v>30.977301543892793</v>
      </c>
      <c r="G213" s="1">
        <f>F213*'Input Messblatt'!$D$78</f>
        <v>31.260602202690016</v>
      </c>
      <c r="H213" s="1">
        <f>E213/'Input Messblatt'!$P$6</f>
        <v>248.05229534987373</v>
      </c>
      <c r="I213" s="1">
        <f>H213/'Input Messblatt'!$B$12</f>
        <v>3.1599018515907482</v>
      </c>
      <c r="J213" s="1">
        <f>I213*'Input Messblatt'!$P$9</f>
        <v>3.5026236881559223</v>
      </c>
      <c r="K213" s="188">
        <f>SQRT(((2*'Input Messblatt'!$J$8*'Input Messblatt'!$J$5)/'Input Messblatt'!$J$6)*((1+'Input Messblatt'!$J$27)/('Input Messblatt'!$J$26-'Input Messblatt'!$J$27))*'Input Messung'!C213)*100</f>
        <v>0.71761828293320407</v>
      </c>
      <c r="L213" s="187">
        <f>K213*(('Input Messblatt'!$J$26-'Input Messblatt'!$J$27)/(1+'Input Messblatt'!$J$27))</f>
        <v>0.81547532151500435</v>
      </c>
      <c r="M213">
        <f>('Input Messblatt'!$J$5*'Input Messblatt'!$J$8*'Input Messblatt'!$J$7)/('Input Messblatt'!$J$6*'Input Messung'!K213)</f>
        <v>7.6572742510679244E-10</v>
      </c>
      <c r="N213" s="1">
        <f>J213/'Input Messblatt'!$J$9</f>
        <v>93.403298350824599</v>
      </c>
    </row>
    <row r="214" spans="1:14" x14ac:dyDescent="0.2">
      <c r="A214" s="8">
        <v>2.4120370370370372E-2</v>
      </c>
      <c r="B214" s="131">
        <f t="shared" si="9"/>
        <v>4.8958333333333354E-3</v>
      </c>
      <c r="C214" s="7">
        <f t="shared" si="10"/>
        <v>420</v>
      </c>
      <c r="D214" s="1">
        <f t="shared" si="11"/>
        <v>20.493901531919196</v>
      </c>
      <c r="E214" s="1">
        <v>249.8</v>
      </c>
      <c r="F214" s="1">
        <f>(E214/'Input Messblatt'!$B$51)*100</f>
        <v>31.051885737016132</v>
      </c>
      <c r="G214" s="1">
        <f>F214*'Input Messblatt'!$D$78</f>
        <v>31.335868500128278</v>
      </c>
      <c r="H214" s="1">
        <f>E214/'Input Messblatt'!$P$6</f>
        <v>248.64953201604519</v>
      </c>
      <c r="I214" s="1">
        <f>H214/'Input Messblatt'!$B$12</f>
        <v>3.1675099619878369</v>
      </c>
      <c r="J214" s="1">
        <f>I214*'Input Messblatt'!$P$9</f>
        <v>3.5110569715142432</v>
      </c>
      <c r="K214" s="188">
        <f>SQRT(((2*'Input Messblatt'!$J$8*'Input Messblatt'!$J$5)/'Input Messblatt'!$J$6)*((1+'Input Messblatt'!$J$27)/('Input Messblatt'!$J$26-'Input Messblatt'!$J$27))*'Input Messung'!C214)*100</f>
        <v>0.71933302440524738</v>
      </c>
      <c r="L214" s="187">
        <f>K214*(('Input Messblatt'!$J$26-'Input Messblatt'!$J$27)/(1+'Input Messblatt'!$J$27))</f>
        <v>0.81742389136959903</v>
      </c>
      <c r="M214">
        <f>('Input Messblatt'!$J$5*'Input Messblatt'!$J$8*'Input Messblatt'!$J$7)/('Input Messblatt'!$J$6*'Input Messung'!K214)</f>
        <v>7.6390208895849423E-10</v>
      </c>
      <c r="N214" s="1">
        <f>J214/'Input Messblatt'!$J$9</f>
        <v>93.628185907046486</v>
      </c>
    </row>
    <row r="215" spans="1:14" x14ac:dyDescent="0.2">
      <c r="A215" s="8">
        <v>2.4143518518518519E-2</v>
      </c>
      <c r="B215" s="131">
        <f t="shared" si="9"/>
        <v>4.9189814814814825E-3</v>
      </c>
      <c r="C215" s="7">
        <f t="shared" si="10"/>
        <v>422</v>
      </c>
      <c r="D215" s="1">
        <f t="shared" si="11"/>
        <v>20.542638584174139</v>
      </c>
      <c r="E215" s="1">
        <v>250.3</v>
      </c>
      <c r="F215" s="1">
        <f>(E215/'Input Messblatt'!$B$51)*100</f>
        <v>31.114039231285584</v>
      </c>
      <c r="G215" s="1">
        <f>F215*'Input Messblatt'!$D$78</f>
        <v>31.398590414660163</v>
      </c>
      <c r="H215" s="1">
        <f>E215/'Input Messblatt'!$P$6</f>
        <v>249.14722923785473</v>
      </c>
      <c r="I215" s="1">
        <f>H215/'Input Messblatt'!$B$12</f>
        <v>3.1738500539854106</v>
      </c>
      <c r="J215" s="1">
        <f>I215*'Input Messblatt'!$P$9</f>
        <v>3.5180847076461772</v>
      </c>
      <c r="K215" s="188">
        <f>SQRT(((2*'Input Messblatt'!$J$8*'Input Messblatt'!$J$5)/'Input Messblatt'!$J$6)*((1+'Input Messblatt'!$J$27)/('Input Messblatt'!$J$26-'Input Messblatt'!$J$27))*'Input Messung'!C215)*100</f>
        <v>0.72104368799678165</v>
      </c>
      <c r="L215" s="187">
        <f>K215*(('Input Messblatt'!$J$26-'Input Messblatt'!$J$27)/(1+'Input Messblatt'!$J$27))</f>
        <v>0.81936782726906976</v>
      </c>
      <c r="M215">
        <f>('Input Messblatt'!$J$5*'Input Messblatt'!$J$8*'Input Messblatt'!$J$7)/('Input Messblatt'!$J$6*'Input Messung'!K215)</f>
        <v>7.6208974455713236E-10</v>
      </c>
      <c r="N215" s="1">
        <f>J215/'Input Messblatt'!$J$9</f>
        <v>93.815592203898063</v>
      </c>
    </row>
    <row r="216" spans="1:14" x14ac:dyDescent="0.2">
      <c r="A216" s="8">
        <v>2.4166666666666666E-2</v>
      </c>
      <c r="B216" s="131">
        <f t="shared" si="9"/>
        <v>4.9421296296296297E-3</v>
      </c>
      <c r="C216" s="7">
        <f t="shared" si="10"/>
        <v>424</v>
      </c>
      <c r="D216" s="1">
        <f t="shared" si="11"/>
        <v>20.591260281974002</v>
      </c>
      <c r="E216" s="1">
        <v>251.2</v>
      </c>
      <c r="F216" s="1">
        <f>(E216/'Input Messblatt'!$B$51)*100</f>
        <v>31.225915520970588</v>
      </c>
      <c r="G216" s="1">
        <f>F216*'Input Messblatt'!$D$78</f>
        <v>31.511489860817548</v>
      </c>
      <c r="H216" s="1">
        <f>E216/'Input Messblatt'!$P$6</f>
        <v>250.04308423711188</v>
      </c>
      <c r="I216" s="1">
        <f>H216/'Input Messblatt'!$B$12</f>
        <v>3.1852622195810429</v>
      </c>
      <c r="J216" s="1">
        <f>I216*'Input Messblatt'!$P$9</f>
        <v>3.5307346326836582</v>
      </c>
      <c r="K216" s="188">
        <f>SQRT(((2*'Input Messblatt'!$J$8*'Input Messblatt'!$J$5)/'Input Messblatt'!$J$6)*((1+'Input Messblatt'!$J$27)/('Input Messblatt'!$J$26-'Input Messblatt'!$J$27))*'Input Messung'!C216)*100</f>
        <v>0.72275030266337503</v>
      </c>
      <c r="L216" s="187">
        <f>K216*(('Input Messblatt'!$J$26-'Input Messblatt'!$J$27)/(1+'Input Messblatt'!$J$27))</f>
        <v>0.82130716211747135</v>
      </c>
      <c r="M216">
        <f>('Input Messblatt'!$J$5*'Input Messblatt'!$J$8*'Input Messblatt'!$J$7)/('Input Messblatt'!$J$6*'Input Messung'!K216)</f>
        <v>7.602902385167629E-10</v>
      </c>
      <c r="N216" s="1">
        <f>J216/'Input Messblatt'!$J$9</f>
        <v>94.152923538230894</v>
      </c>
    </row>
    <row r="217" spans="1:14" x14ac:dyDescent="0.2">
      <c r="A217" s="8">
        <v>2.4189814814814817E-2</v>
      </c>
      <c r="B217" s="131">
        <f t="shared" si="9"/>
        <v>4.9652777777777803E-3</v>
      </c>
      <c r="C217" s="7">
        <f t="shared" si="10"/>
        <v>426</v>
      </c>
      <c r="D217" s="1">
        <f t="shared" si="11"/>
        <v>20.639767440550294</v>
      </c>
      <c r="E217" s="1">
        <v>252.3</v>
      </c>
      <c r="F217" s="1">
        <f>(E217/'Input Messblatt'!$B$51)*100</f>
        <v>31.362653208363373</v>
      </c>
      <c r="G217" s="1">
        <f>F217*'Input Messblatt'!$D$78</f>
        <v>31.649478072787687</v>
      </c>
      <c r="H217" s="1">
        <f>E217/'Input Messblatt'!$P$6</f>
        <v>251.13801812509288</v>
      </c>
      <c r="I217" s="1">
        <f>H217/'Input Messblatt'!$B$12</f>
        <v>3.1992104219757054</v>
      </c>
      <c r="J217" s="1">
        <f>I217*'Input Messblatt'!$P$9</f>
        <v>3.5461956521739131</v>
      </c>
      <c r="K217" s="188">
        <f>SQRT(((2*'Input Messblatt'!$J$8*'Input Messblatt'!$J$5)/'Input Messblatt'!$J$6)*((1+'Input Messblatt'!$J$27)/('Input Messblatt'!$J$26-'Input Messblatt'!$J$27))*'Input Messung'!C217)*100</f>
        <v>0.72445289701953719</v>
      </c>
      <c r="L217" s="187">
        <f>K217*(('Input Messblatt'!$J$26-'Input Messblatt'!$J$27)/(1+'Input Messblatt'!$J$27))</f>
        <v>0.82324192843129196</v>
      </c>
      <c r="M217">
        <f>('Input Messblatt'!$J$5*'Input Messblatt'!$J$8*'Input Messblatt'!$J$7)/('Input Messblatt'!$J$6*'Input Messung'!K217)</f>
        <v>7.5850341997484063E-10</v>
      </c>
      <c r="N217" s="1">
        <f>J217/'Input Messblatt'!$J$9</f>
        <v>94.565217391304358</v>
      </c>
    </row>
    <row r="218" spans="1:14" x14ac:dyDescent="0.2">
      <c r="A218" s="8">
        <v>2.4212962962962964E-2</v>
      </c>
      <c r="B218" s="131">
        <f t="shared" si="9"/>
        <v>4.9884259259259274E-3</v>
      </c>
      <c r="C218" s="7">
        <f t="shared" si="10"/>
        <v>428</v>
      </c>
      <c r="D218" s="1">
        <f t="shared" si="11"/>
        <v>20.688160865577203</v>
      </c>
      <c r="E218" s="1">
        <v>252.9</v>
      </c>
      <c r="F218" s="1">
        <f>(E218/'Input Messblatt'!$B$51)*100</f>
        <v>31.437237401486712</v>
      </c>
      <c r="G218" s="1">
        <f>F218*'Input Messblatt'!$D$78</f>
        <v>31.724744370225949</v>
      </c>
      <c r="H218" s="1">
        <f>E218/'Input Messblatt'!$P$6</f>
        <v>251.73525479126431</v>
      </c>
      <c r="I218" s="1">
        <f>H218/'Input Messblatt'!$B$12</f>
        <v>3.2068185323727936</v>
      </c>
      <c r="J218" s="1">
        <f>I218*'Input Messblatt'!$P$9</f>
        <v>3.5546289355322336</v>
      </c>
      <c r="K218" s="188">
        <f>SQRT(((2*'Input Messblatt'!$J$8*'Input Messblatt'!$J$5)/'Input Messblatt'!$J$6)*((1+'Input Messblatt'!$J$27)/('Input Messblatt'!$J$26-'Input Messblatt'!$J$27))*'Input Messung'!C218)*100</f>
        <v>0.72615149934431744</v>
      </c>
      <c r="L218" s="187">
        <f>K218*(('Input Messblatt'!$J$26-'Input Messblatt'!$J$27)/(1+'Input Messblatt'!$J$27))</f>
        <v>0.82517215834581503</v>
      </c>
      <c r="M218">
        <f>('Input Messblatt'!$J$5*'Input Messblatt'!$J$8*'Input Messblatt'!$J$7)/('Input Messblatt'!$J$6*'Input Messung'!K218)</f>
        <v>7.5672914053909421E-10</v>
      </c>
      <c r="N218" s="1">
        <f>J218/'Input Messblatt'!$J$9</f>
        <v>94.790104947526231</v>
      </c>
    </row>
    <row r="219" spans="1:14" x14ac:dyDescent="0.2">
      <c r="A219" s="8">
        <v>2.4236111111111111E-2</v>
      </c>
      <c r="B219" s="131">
        <f t="shared" si="9"/>
        <v>5.0115740740740745E-3</v>
      </c>
      <c r="C219" s="7">
        <f t="shared" si="10"/>
        <v>430</v>
      </c>
      <c r="D219" s="1">
        <f t="shared" si="11"/>
        <v>20.73644135332772</v>
      </c>
      <c r="E219" s="1">
        <v>253.6</v>
      </c>
      <c r="F219" s="1">
        <f>(E219/'Input Messblatt'!$B$51)*100</f>
        <v>31.524252293463938</v>
      </c>
      <c r="G219" s="1">
        <f>F219*'Input Messblatt'!$D$78</f>
        <v>31.812555050570584</v>
      </c>
      <c r="H219" s="1">
        <f>E219/'Input Messblatt'!$P$6</f>
        <v>252.43203090179767</v>
      </c>
      <c r="I219" s="1">
        <f>H219/'Input Messblatt'!$B$12</f>
        <v>3.2156946611693971</v>
      </c>
      <c r="J219" s="1">
        <f>I219*'Input Messblatt'!$P$9</f>
        <v>3.5644677661169415</v>
      </c>
      <c r="K219" s="188">
        <f>SQRT(((2*'Input Messblatt'!$J$8*'Input Messblatt'!$J$5)/'Input Messblatt'!$J$6)*((1+'Input Messblatt'!$J$27)/('Input Messblatt'!$J$26-'Input Messblatt'!$J$27))*'Input Messung'!C219)*100</f>
        <v>0.72784613758678429</v>
      </c>
      <c r="L219" s="187">
        <f>K219*(('Input Messblatt'!$J$26-'Input Messblatt'!$J$27)/(1+'Input Messblatt'!$J$27))</f>
        <v>0.82709788362134551</v>
      </c>
      <c r="M219">
        <f>('Input Messblatt'!$J$5*'Input Messblatt'!$J$8*'Input Messblatt'!$J$7)/('Input Messblatt'!$J$6*'Input Messung'!K219)</f>
        <v>7.5496725423576308E-10</v>
      </c>
      <c r="N219" s="1">
        <f>J219/'Input Messblatt'!$J$9</f>
        <v>95.052473763118442</v>
      </c>
    </row>
    <row r="220" spans="1:14" x14ac:dyDescent="0.2">
      <c r="A220" s="8">
        <v>2.4259259259259258E-2</v>
      </c>
      <c r="B220" s="131">
        <f t="shared" si="9"/>
        <v>5.0347222222222217E-3</v>
      </c>
      <c r="C220" s="7">
        <f t="shared" si="10"/>
        <v>432</v>
      </c>
      <c r="D220" s="1">
        <f t="shared" si="11"/>
        <v>20.784609690826528</v>
      </c>
      <c r="E220" s="1">
        <v>254.1</v>
      </c>
      <c r="F220" s="1">
        <f>(E220/'Input Messblatt'!$B$51)*100</f>
        <v>31.586405787733383</v>
      </c>
      <c r="G220" s="1">
        <f>F220*'Input Messblatt'!$D$78</f>
        <v>31.875276965102461</v>
      </c>
      <c r="H220" s="1">
        <f>E220/'Input Messblatt'!$P$6</f>
        <v>252.92972812360719</v>
      </c>
      <c r="I220" s="1">
        <f>H220/'Input Messblatt'!$B$12</f>
        <v>3.2220347531669704</v>
      </c>
      <c r="J220" s="1">
        <f>I220*'Input Messblatt'!$P$9</f>
        <v>3.571495502248875</v>
      </c>
      <c r="K220" s="188">
        <f>SQRT(((2*'Input Messblatt'!$J$8*'Input Messblatt'!$J$5)/'Input Messblatt'!$J$6)*((1+'Input Messblatt'!$J$27)/('Input Messblatt'!$J$26-'Input Messblatt'!$J$27))*'Input Messung'!C220)*100</f>
        <v>0.72953683937139202</v>
      </c>
      <c r="L220" s="187">
        <f>K220*(('Input Messblatt'!$J$26-'Input Messblatt'!$J$27)/(1+'Input Messblatt'!$J$27))</f>
        <v>0.82901913564930885</v>
      </c>
      <c r="M220">
        <f>('Input Messblatt'!$J$5*'Input Messblatt'!$J$8*'Input Messblatt'!$J$7)/('Input Messblatt'!$J$6*'Input Messung'!K220)</f>
        <v>7.5321761745915206E-10</v>
      </c>
      <c r="N220" s="1">
        <f>J220/'Input Messblatt'!$J$9</f>
        <v>95.239880059970005</v>
      </c>
    </row>
    <row r="221" spans="1:14" x14ac:dyDescent="0.2">
      <c r="A221" s="8">
        <v>2.4282407407407409E-2</v>
      </c>
      <c r="B221" s="131">
        <f t="shared" si="9"/>
        <v>5.0578703703703723E-3</v>
      </c>
      <c r="C221" s="7">
        <f t="shared" si="10"/>
        <v>434</v>
      </c>
      <c r="D221" s="1">
        <f t="shared" si="11"/>
        <v>20.83266665599966</v>
      </c>
      <c r="E221" s="1">
        <v>254.9</v>
      </c>
      <c r="F221" s="1">
        <f>(E221/'Input Messblatt'!$B$51)*100</f>
        <v>31.6858513785645</v>
      </c>
      <c r="G221" s="1">
        <f>F221*'Input Messblatt'!$D$78</f>
        <v>31.975632028353473</v>
      </c>
      <c r="H221" s="1">
        <f>E221/'Input Messblatt'!$P$6</f>
        <v>253.72604367850246</v>
      </c>
      <c r="I221" s="1">
        <f>H221/'Input Messblatt'!$B$12</f>
        <v>3.2321789003630887</v>
      </c>
      <c r="J221" s="1">
        <f>I221*'Input Messblatt'!$P$9</f>
        <v>3.5827398800599699</v>
      </c>
      <c r="K221" s="188">
        <f>SQRT(((2*'Input Messblatt'!$J$8*'Input Messblatt'!$J$5)/'Input Messblatt'!$J$6)*((1+'Input Messblatt'!$J$27)/('Input Messblatt'!$J$26-'Input Messblatt'!$J$27))*'Input Messung'!C221)*100</f>
        <v>0.73122363200323348</v>
      </c>
      <c r="L221" s="187">
        <f>K221*(('Input Messblatt'!$J$26-'Input Messblatt'!$J$27)/(1+'Input Messblatt'!$J$27))</f>
        <v>0.83093594545821958</v>
      </c>
      <c r="M221">
        <f>('Input Messblatt'!$J$5*'Input Messblatt'!$J$8*'Input Messblatt'!$J$7)/('Input Messblatt'!$J$6*'Input Messung'!K221)</f>
        <v>7.5148008892246807E-10</v>
      </c>
      <c r="N221" s="1">
        <f>J221/'Input Messblatt'!$J$9</f>
        <v>95.53973013493254</v>
      </c>
    </row>
    <row r="222" spans="1:14" x14ac:dyDescent="0.2">
      <c r="A222" s="8">
        <v>2.4305555555555556E-2</v>
      </c>
      <c r="B222" s="131">
        <f t="shared" si="9"/>
        <v>5.0810185185185194E-3</v>
      </c>
      <c r="C222" s="7">
        <f t="shared" si="10"/>
        <v>436</v>
      </c>
      <c r="D222" s="1">
        <f t="shared" si="11"/>
        <v>20.880613017821101</v>
      </c>
      <c r="E222" s="1">
        <v>255.6</v>
      </c>
      <c r="F222" s="1">
        <f>(E222/'Input Messblatt'!$B$51)*100</f>
        <v>31.772866270541726</v>
      </c>
      <c r="G222" s="1">
        <f>F222*'Input Messblatt'!$D$78</f>
        <v>32.063442708698105</v>
      </c>
      <c r="H222" s="1">
        <f>E222/'Input Messblatt'!$P$6</f>
        <v>254.42281978903583</v>
      </c>
      <c r="I222" s="1">
        <f>H222/'Input Messblatt'!$B$12</f>
        <v>3.2410550291596922</v>
      </c>
      <c r="J222" s="1">
        <f>I222*'Input Messblatt'!$P$9</f>
        <v>3.5925787106446778</v>
      </c>
      <c r="K222" s="188">
        <f>SQRT(((2*'Input Messblatt'!$J$8*'Input Messblatt'!$J$5)/'Input Messblatt'!$J$6)*((1+'Input Messblatt'!$J$27)/('Input Messblatt'!$J$26-'Input Messblatt'!$J$27))*'Input Messung'!C222)*100</f>
        <v>0.7329065424731861</v>
      </c>
      <c r="L222" s="187">
        <f>K222*(('Input Messblatt'!$J$26-'Input Messblatt'!$J$27)/(1+'Input Messblatt'!$J$27))</f>
        <v>0.83284834371952943</v>
      </c>
      <c r="M222">
        <f>('Input Messblatt'!$J$5*'Input Messblatt'!$J$8*'Input Messblatt'!$J$7)/('Input Messblatt'!$J$6*'Input Messung'!K222)</f>
        <v>7.4975452960989742E-10</v>
      </c>
      <c r="N222" s="1">
        <f>J222/'Input Messblatt'!$J$9</f>
        <v>95.802098950524751</v>
      </c>
    </row>
    <row r="223" spans="1:14" x14ac:dyDescent="0.2">
      <c r="A223" s="8">
        <v>2.4328703703703703E-2</v>
      </c>
      <c r="B223" s="131">
        <f t="shared" si="9"/>
        <v>5.1041666666666666E-3</v>
      </c>
      <c r="C223" s="7">
        <f t="shared" si="10"/>
        <v>438</v>
      </c>
      <c r="D223" s="1">
        <f t="shared" si="11"/>
        <v>20.928449536456348</v>
      </c>
      <c r="E223" s="1">
        <v>256.2</v>
      </c>
      <c r="F223" s="1">
        <f>(E223/'Input Messblatt'!$B$51)*100</f>
        <v>31.847450463665066</v>
      </c>
      <c r="G223" s="1">
        <f>F223*'Input Messblatt'!$D$78</f>
        <v>32.138709006136366</v>
      </c>
      <c r="H223" s="1">
        <f>E223/'Input Messblatt'!$P$6</f>
        <v>255.02005645520725</v>
      </c>
      <c r="I223" s="1">
        <f>H223/'Input Messblatt'!$B$12</f>
        <v>3.2486631395567804</v>
      </c>
      <c r="J223" s="1">
        <f>I223*'Input Messblatt'!$P$9</f>
        <v>3.6010119940029983</v>
      </c>
      <c r="K223" s="188">
        <f>SQRT(((2*'Input Messblatt'!$J$8*'Input Messblatt'!$J$5)/'Input Messblatt'!$J$6)*((1+'Input Messblatt'!$J$27)/('Input Messblatt'!$J$26-'Input Messblatt'!$J$27))*'Input Messung'!C223)*100</f>
        <v>0.7345855974629506</v>
      </c>
      <c r="L223" s="187">
        <f>K223*(('Input Messblatt'!$J$26-'Input Messblatt'!$J$27)/(1+'Input Messblatt'!$J$27))</f>
        <v>0.83475636075335269</v>
      </c>
      <c r="M223">
        <f>('Input Messblatt'!$J$5*'Input Messblatt'!$J$8*'Input Messblatt'!$J$7)/('Input Messblatt'!$J$6*'Input Messung'!K223)</f>
        <v>7.4804080272988801E-10</v>
      </c>
      <c r="N223" s="1">
        <f>J223/'Input Messblatt'!$J$9</f>
        <v>96.026986506746624</v>
      </c>
    </row>
    <row r="224" spans="1:14" x14ac:dyDescent="0.2">
      <c r="A224" s="8">
        <v>2.4351851851851857E-2</v>
      </c>
      <c r="B224" s="131">
        <f t="shared" si="9"/>
        <v>5.1273148148148207E-3</v>
      </c>
      <c r="C224" s="7">
        <f t="shared" si="10"/>
        <v>440</v>
      </c>
      <c r="D224" s="1">
        <f t="shared" si="11"/>
        <v>20.976176963403031</v>
      </c>
      <c r="E224" s="1">
        <v>256.60000000000002</v>
      </c>
      <c r="F224" s="1">
        <f>(E224/'Input Messblatt'!$B$51)*100</f>
        <v>31.897173259080624</v>
      </c>
      <c r="G224" s="1">
        <f>F224*'Input Messblatt'!$D$78</f>
        <v>32.188886537761874</v>
      </c>
      <c r="H224" s="1">
        <f>E224/'Input Messblatt'!$P$6</f>
        <v>255.41821423265492</v>
      </c>
      <c r="I224" s="1">
        <f>H224/'Input Messblatt'!$B$12</f>
        <v>3.2537352131548398</v>
      </c>
      <c r="J224" s="1">
        <f>I224*'Input Messblatt'!$P$9</f>
        <v>3.6066341829085462</v>
      </c>
      <c r="K224" s="188">
        <f>SQRT(((2*'Input Messblatt'!$J$8*'Input Messblatt'!$J$5)/'Input Messblatt'!$J$6)*((1+'Input Messblatt'!$J$27)/('Input Messblatt'!$J$26-'Input Messblatt'!$J$27))*'Input Messung'!C224)*100</f>
        <v>0.73626082334998655</v>
      </c>
      <c r="L224" s="187">
        <f>K224*(('Input Messblatt'!$J$26-'Input Messblatt'!$J$27)/(1+'Input Messblatt'!$J$27))</f>
        <v>0.83666002653407534</v>
      </c>
      <c r="M224">
        <f>('Input Messblatt'!$J$5*'Input Messblatt'!$J$8*'Input Messblatt'!$J$7)/('Input Messblatt'!$J$6*'Input Messung'!K224)</f>
        <v>7.4633877366960143E-10</v>
      </c>
      <c r="N224" s="1">
        <f>J224/'Input Messblatt'!$J$9</f>
        <v>96.176911544227906</v>
      </c>
    </row>
    <row r="225" spans="1:14" x14ac:dyDescent="0.2">
      <c r="A225" s="8">
        <v>2.4375000000000004E-2</v>
      </c>
      <c r="B225" s="131">
        <f t="shared" si="9"/>
        <v>5.1504629629629678E-3</v>
      </c>
      <c r="C225" s="7">
        <f t="shared" si="10"/>
        <v>442</v>
      </c>
      <c r="D225" s="1">
        <f t="shared" si="11"/>
        <v>21.023796041628639</v>
      </c>
      <c r="E225" s="1">
        <v>257.3</v>
      </c>
      <c r="F225" s="1">
        <f>(E225/'Input Messblatt'!$B$51)*100</f>
        <v>31.98418815105785</v>
      </c>
      <c r="G225" s="1">
        <f>F225*'Input Messblatt'!$D$78</f>
        <v>32.276697218106506</v>
      </c>
      <c r="H225" s="1">
        <f>E225/'Input Messblatt'!$P$6</f>
        <v>256.11499034318825</v>
      </c>
      <c r="I225" s="1">
        <f>H225/'Input Messblatt'!$B$12</f>
        <v>3.2626113419514429</v>
      </c>
      <c r="J225" s="1">
        <f>I225*'Input Messblatt'!$P$9</f>
        <v>3.6164730134932537</v>
      </c>
      <c r="K225" s="188">
        <f>SQRT(((2*'Input Messblatt'!$J$8*'Input Messblatt'!$J$5)/'Input Messblatt'!$J$6)*((1+'Input Messblatt'!$J$27)/('Input Messblatt'!$J$26-'Input Messblatt'!$J$27))*'Input Messung'!C225)*100</f>
        <v>0.73793224621234721</v>
      </c>
      <c r="L225" s="187">
        <f>K225*(('Input Messblatt'!$J$26-'Input Messblatt'!$J$27)/(1+'Input Messblatt'!$J$27))</f>
        <v>0.83855937069584885</v>
      </c>
      <c r="M225">
        <f>('Input Messblatt'!$J$5*'Input Messblatt'!$J$8*'Input Messblatt'!$J$7)/('Input Messblatt'!$J$6*'Input Messung'!K225)</f>
        <v>7.4464830995049916E-10</v>
      </c>
      <c r="N225" s="1">
        <f>J225/'Input Messblatt'!$J$9</f>
        <v>96.439280359820103</v>
      </c>
    </row>
    <row r="226" spans="1:14" x14ac:dyDescent="0.2">
      <c r="A226" s="8">
        <v>2.4398148148148145E-2</v>
      </c>
      <c r="B226" s="131">
        <f t="shared" si="9"/>
        <v>5.173611111111108E-3</v>
      </c>
      <c r="C226" s="7">
        <f t="shared" si="10"/>
        <v>444</v>
      </c>
      <c r="D226" s="1">
        <f t="shared" si="11"/>
        <v>21.071307505705477</v>
      </c>
      <c r="E226" s="1">
        <v>257.60000000000002</v>
      </c>
      <c r="F226" s="1">
        <f>(E226/'Input Messblatt'!$B$51)*100</f>
        <v>32.021480247619522</v>
      </c>
      <c r="G226" s="1">
        <f>F226*'Input Messblatt'!$D$78</f>
        <v>32.314330366825644</v>
      </c>
      <c r="H226" s="1">
        <f>E226/'Input Messblatt'!$P$6</f>
        <v>256.41360867627401</v>
      </c>
      <c r="I226" s="1">
        <f>H226/'Input Messblatt'!$B$12</f>
        <v>3.2664153971499874</v>
      </c>
      <c r="J226" s="1">
        <f>I226*'Input Messblatt'!$P$9</f>
        <v>3.6206896551724146</v>
      </c>
      <c r="K226" s="188">
        <f>SQRT(((2*'Input Messblatt'!$J$8*'Input Messblatt'!$J$5)/'Input Messblatt'!$J$6)*((1+'Input Messblatt'!$J$27)/('Input Messblatt'!$J$26-'Input Messblatt'!$J$27))*'Input Messung'!C226)*100</f>
        <v>0.73959989183341568</v>
      </c>
      <c r="L226" s="187">
        <f>K226*(('Input Messblatt'!$J$26-'Input Messblatt'!$J$27)/(1+'Input Messblatt'!$J$27))</f>
        <v>0.84045442253797209</v>
      </c>
      <c r="M226">
        <f>('Input Messblatt'!$J$5*'Input Messblatt'!$J$8*'Input Messblatt'!$J$7)/('Input Messblatt'!$J$6*'Input Messung'!K226)</f>
        <v>7.4296928118503163E-10</v>
      </c>
      <c r="N226" s="1">
        <f>J226/'Input Messblatt'!$J$9</f>
        <v>96.55172413793106</v>
      </c>
    </row>
    <row r="227" spans="1:14" x14ac:dyDescent="0.2">
      <c r="A227" s="8">
        <v>2.4421296296296292E-2</v>
      </c>
      <c r="B227" s="131">
        <f t="shared" si="9"/>
        <v>5.1967592592592551E-3</v>
      </c>
      <c r="C227" s="7">
        <f t="shared" si="10"/>
        <v>446</v>
      </c>
      <c r="D227" s="1">
        <f t="shared" si="11"/>
        <v>21.118712081942874</v>
      </c>
      <c r="E227" s="1">
        <v>258.3</v>
      </c>
      <c r="F227" s="1">
        <f>(E227/'Input Messblatt'!$B$51)*100</f>
        <v>32.108495139596748</v>
      </c>
      <c r="G227" s="1">
        <f>F227*'Input Messblatt'!$D$78</f>
        <v>32.402141047170275</v>
      </c>
      <c r="H227" s="1">
        <f>E227/'Input Messblatt'!$P$6</f>
        <v>257.11038478680734</v>
      </c>
      <c r="I227" s="1">
        <f>H227/'Input Messblatt'!$B$12</f>
        <v>3.2752915259465905</v>
      </c>
      <c r="J227" s="1">
        <f>I227*'Input Messblatt'!$P$9</f>
        <v>3.6305284857571216</v>
      </c>
      <c r="K227" s="188">
        <f>SQRT(((2*'Input Messblatt'!$J$8*'Input Messblatt'!$J$5)/'Input Messblatt'!$J$6)*((1+'Input Messblatt'!$J$27)/('Input Messblatt'!$J$26-'Input Messblatt'!$J$27))*'Input Messung'!C227)*100</f>
        <v>0.74126378570654605</v>
      </c>
      <c r="L227" s="187">
        <f>K227*(('Input Messblatt'!$J$26-'Input Messblatt'!$J$27)/(1+'Input Messblatt'!$J$27))</f>
        <v>0.84234521103016569</v>
      </c>
      <c r="M227">
        <f>('Input Messblatt'!$J$5*'Input Messblatt'!$J$8*'Input Messblatt'!$J$7)/('Input Messblatt'!$J$6*'Input Messung'!K227)</f>
        <v>7.4130155903439457E-10</v>
      </c>
      <c r="N227" s="1">
        <f>J227/'Input Messblatt'!$J$9</f>
        <v>96.814092953523243</v>
      </c>
    </row>
    <row r="228" spans="1:14" x14ac:dyDescent="0.2">
      <c r="A228" s="8">
        <v>2.4444444444444446E-2</v>
      </c>
      <c r="B228" s="131">
        <f t="shared" si="9"/>
        <v>5.2199074074074092E-3</v>
      </c>
      <c r="C228" s="7">
        <f t="shared" si="10"/>
        <v>448</v>
      </c>
      <c r="D228" s="1">
        <f t="shared" si="11"/>
        <v>21.166010488516726</v>
      </c>
      <c r="E228" s="1">
        <v>258.8</v>
      </c>
      <c r="F228" s="1">
        <f>(E228/'Input Messblatt'!$B$51)*100</f>
        <v>32.170648633866193</v>
      </c>
      <c r="G228" s="1">
        <f>F228*'Input Messblatt'!$D$78</f>
        <v>32.464862961702153</v>
      </c>
      <c r="H228" s="1">
        <f>E228/'Input Messblatt'!$P$6</f>
        <v>257.60808200861686</v>
      </c>
      <c r="I228" s="1">
        <f>H228/'Input Messblatt'!$B$12</f>
        <v>3.2816316179441638</v>
      </c>
      <c r="J228" s="1">
        <f>I228*'Input Messblatt'!$P$9</f>
        <v>3.6375562218890556</v>
      </c>
      <c r="K228" s="188">
        <f>SQRT(((2*'Input Messblatt'!$J$8*'Input Messblatt'!$J$5)/'Input Messblatt'!$J$6)*((1+'Input Messblatt'!$J$27)/('Input Messblatt'!$J$26-'Input Messblatt'!$J$27))*'Input Messung'!C228)*100</f>
        <v>0.74292395303960967</v>
      </c>
      <c r="L228" s="187">
        <f>K228*(('Input Messblatt'!$J$26-'Input Messblatt'!$J$27)/(1+'Input Messblatt'!$J$27))</f>
        <v>0.84423176481773798</v>
      </c>
      <c r="M228">
        <f>('Input Messblatt'!$J$5*'Input Messblatt'!$J$8*'Input Messblatt'!$J$7)/('Input Messblatt'!$J$6*'Input Messung'!K228)</f>
        <v>7.3964501716732627E-10</v>
      </c>
      <c r="N228" s="1">
        <f>J228/'Input Messblatt'!$J$9</f>
        <v>97.00149925037482</v>
      </c>
    </row>
    <row r="229" spans="1:14" x14ac:dyDescent="0.2">
      <c r="A229" s="8">
        <v>2.4467592592592593E-2</v>
      </c>
      <c r="B229" s="131">
        <f t="shared" si="9"/>
        <v>5.2430555555555564E-3</v>
      </c>
      <c r="C229" s="7">
        <f t="shared" si="10"/>
        <v>450</v>
      </c>
      <c r="D229" s="1">
        <f t="shared" si="11"/>
        <v>21.213203435596427</v>
      </c>
      <c r="E229" s="1">
        <v>259.2</v>
      </c>
      <c r="F229" s="1">
        <f>(E229/'Input Messblatt'!$B$51)*100</f>
        <v>32.220371429281755</v>
      </c>
      <c r="G229" s="1">
        <f>F229*'Input Messblatt'!$D$78</f>
        <v>32.51504049332766</v>
      </c>
      <c r="H229" s="1">
        <f>E229/'Input Messblatt'!$P$6</f>
        <v>258.0062397860645</v>
      </c>
      <c r="I229" s="1">
        <f>H229/'Input Messblatt'!$B$12</f>
        <v>3.2867036915422227</v>
      </c>
      <c r="J229" s="1">
        <f>I229*'Input Messblatt'!$P$9</f>
        <v>3.6431784107946026</v>
      </c>
      <c r="K229" s="188">
        <f>SQRT(((2*'Input Messblatt'!$J$8*'Input Messblatt'!$J$5)/'Input Messblatt'!$J$6)*((1+'Input Messblatt'!$J$27)/('Input Messblatt'!$J$26-'Input Messblatt'!$J$27))*'Input Messung'!C229)*100</f>
        <v>0.74458041875945147</v>
      </c>
      <c r="L229" s="187">
        <f>K229*(('Input Messblatt'!$J$26-'Input Messblatt'!$J$27)/(1+'Input Messblatt'!$J$27))</f>
        <v>0.84611411222664912</v>
      </c>
      <c r="M229">
        <f>('Input Messblatt'!$J$5*'Input Messblatt'!$J$8*'Input Messblatt'!$J$7)/('Input Messblatt'!$J$6*'Input Messung'!K229)</f>
        <v>7.3799953121991068E-10</v>
      </c>
      <c r="N229" s="1">
        <f>J229/'Input Messblatt'!$J$9</f>
        <v>97.151424287856074</v>
      </c>
    </row>
    <row r="230" spans="1:14" x14ac:dyDescent="0.2">
      <c r="A230" s="8">
        <v>2.449074074074074E-2</v>
      </c>
      <c r="B230" s="131">
        <f t="shared" si="9"/>
        <v>5.2662037037037035E-3</v>
      </c>
      <c r="C230" s="7">
        <f t="shared" si="10"/>
        <v>452</v>
      </c>
      <c r="D230" s="1">
        <f t="shared" si="11"/>
        <v>21.2602916254693</v>
      </c>
      <c r="E230" s="1">
        <v>259.7</v>
      </c>
      <c r="F230" s="1">
        <f>(E230/'Input Messblatt'!$B$51)*100</f>
        <v>32.2825249235512</v>
      </c>
      <c r="G230" s="1">
        <f>F230*'Input Messblatt'!$D$78</f>
        <v>32.577762407859545</v>
      </c>
      <c r="H230" s="1">
        <f>E230/'Input Messblatt'!$P$6</f>
        <v>258.50393700787401</v>
      </c>
      <c r="I230" s="1">
        <f>H230/'Input Messblatt'!$B$12</f>
        <v>3.2930437835397965</v>
      </c>
      <c r="J230" s="1">
        <f>I230*'Input Messblatt'!$P$9</f>
        <v>3.6502061469265366</v>
      </c>
      <c r="K230" s="188">
        <f>SQRT(((2*'Input Messblatt'!$J$8*'Input Messblatt'!$J$5)/'Input Messblatt'!$J$6)*((1+'Input Messblatt'!$J$27)/('Input Messblatt'!$J$26-'Input Messblatt'!$J$27))*'Input Messung'!C230)*100</f>
        <v>0.74623320751625644</v>
      </c>
      <c r="L230" s="187">
        <f>K230*(('Input Messblatt'!$J$26-'Input Messblatt'!$J$27)/(1+'Input Messblatt'!$J$27))</f>
        <v>0.84799228126847292</v>
      </c>
      <c r="M230">
        <f>('Input Messblatt'!$J$5*'Input Messblatt'!$J$8*'Input Messblatt'!$J$7)/('Input Messblatt'!$J$6*'Input Messung'!K230)</f>
        <v>7.3636497875636195E-10</v>
      </c>
      <c r="N230" s="1">
        <f>J230/'Input Messblatt'!$J$9</f>
        <v>97.338830584707651</v>
      </c>
    </row>
    <row r="231" spans="1:14" x14ac:dyDescent="0.2">
      <c r="A231" s="8">
        <v>2.4513888888888887E-2</v>
      </c>
      <c r="B231" s="131">
        <f t="shared" si="9"/>
        <v>5.2893518518518506E-3</v>
      </c>
      <c r="C231" s="7">
        <f t="shared" si="10"/>
        <v>454</v>
      </c>
      <c r="D231" s="1">
        <f t="shared" si="11"/>
        <v>21.307275752662516</v>
      </c>
      <c r="E231" s="1">
        <v>260.10000000000002</v>
      </c>
      <c r="F231" s="1">
        <f>(E231/'Input Messblatt'!$B$51)*100</f>
        <v>32.332247718966762</v>
      </c>
      <c r="G231" s="1">
        <f>F231*'Input Messblatt'!$D$78</f>
        <v>32.627939939485053</v>
      </c>
      <c r="H231" s="1">
        <f>E231/'Input Messblatt'!$P$6</f>
        <v>258.90209478532171</v>
      </c>
      <c r="I231" s="1">
        <f>H231/'Input Messblatt'!$B$12</f>
        <v>3.2981158571378559</v>
      </c>
      <c r="J231" s="1">
        <f>I231*'Input Messblatt'!$P$9</f>
        <v>3.6558283358320844</v>
      </c>
      <c r="K231" s="188">
        <f>SQRT(((2*'Input Messblatt'!$J$8*'Input Messblatt'!$J$5)/'Input Messblatt'!$J$6)*((1+'Input Messblatt'!$J$27)/('Input Messblatt'!$J$26-'Input Messblatt'!$J$27))*'Input Messung'!C231)*100</f>
        <v>0.74788234368782913</v>
      </c>
      <c r="L231" s="187">
        <f>K231*(('Input Messblatt'!$J$26-'Input Messblatt'!$J$27)/(1+'Input Messblatt'!$J$27))</f>
        <v>0.84986629964526017</v>
      </c>
      <c r="M231">
        <f>('Input Messblatt'!$J$5*'Input Messblatt'!$J$8*'Input Messblatt'!$J$7)/('Input Messblatt'!$J$6*'Input Messung'!K231)</f>
        <v>7.3474123923075897E-10</v>
      </c>
      <c r="N231" s="1">
        <f>J231/'Input Messblatt'!$J$9</f>
        <v>97.488755622188918</v>
      </c>
    </row>
    <row r="232" spans="1:14" x14ac:dyDescent="0.2">
      <c r="A232" s="8">
        <v>2.4537037037037038E-2</v>
      </c>
      <c r="B232" s="131">
        <f t="shared" si="9"/>
        <v>5.3125000000000012E-3</v>
      </c>
      <c r="C232" s="7">
        <f t="shared" si="10"/>
        <v>456</v>
      </c>
      <c r="D232" s="1">
        <f t="shared" si="11"/>
        <v>21.354156504062622</v>
      </c>
      <c r="E232" s="1">
        <v>260.39999999999998</v>
      </c>
      <c r="F232" s="1">
        <f>(E232/'Input Messblatt'!$B$51)*100</f>
        <v>32.369539815528427</v>
      </c>
      <c r="G232" s="1">
        <f>F232*'Input Messblatt'!$D$78</f>
        <v>32.665573088204177</v>
      </c>
      <c r="H232" s="1">
        <f>E232/'Input Messblatt'!$P$6</f>
        <v>259.20071311840735</v>
      </c>
      <c r="I232" s="1">
        <f>H232/'Input Messblatt'!$B$12</f>
        <v>3.3019199123363991</v>
      </c>
      <c r="J232" s="1">
        <f>I232*'Input Messblatt'!$P$9</f>
        <v>3.6600449775112436</v>
      </c>
      <c r="K232" s="188">
        <f>SQRT(((2*'Input Messblatt'!$J$8*'Input Messblatt'!$J$5)/'Input Messblatt'!$J$6)*((1+'Input Messblatt'!$J$27)/('Input Messblatt'!$J$26-'Input Messblatt'!$J$27))*'Input Messung'!C232)*100</f>
        <v>0.74952785138378963</v>
      </c>
      <c r="L232" s="187">
        <f>K232*(('Input Messblatt'!$J$26-'Input Messblatt'!$J$27)/(1+'Input Messblatt'!$J$27))</f>
        <v>0.85173619475430618</v>
      </c>
      <c r="M232">
        <f>('Input Messblatt'!$J$5*'Input Messblatt'!$J$8*'Input Messblatt'!$J$7)/('Input Messblatt'!$J$6*'Input Messung'!K232)</f>
        <v>7.3312819394970412E-10</v>
      </c>
      <c r="N232" s="1">
        <f>J232/'Input Messblatt'!$J$9</f>
        <v>97.601199400299834</v>
      </c>
    </row>
    <row r="233" spans="1:14" x14ac:dyDescent="0.2">
      <c r="A233" s="8">
        <v>2.4560185185185185E-2</v>
      </c>
      <c r="B233" s="131">
        <f t="shared" si="9"/>
        <v>5.3356481481481484E-3</v>
      </c>
      <c r="C233" s="7">
        <f t="shared" si="10"/>
        <v>458</v>
      </c>
      <c r="D233" s="1">
        <f t="shared" si="11"/>
        <v>21.400934559032695</v>
      </c>
      <c r="E233" s="1">
        <v>260.7</v>
      </c>
      <c r="F233" s="1">
        <f>(E233/'Input Messblatt'!$B$51)*100</f>
        <v>32.406831912090098</v>
      </c>
      <c r="G233" s="1">
        <f>F233*'Input Messblatt'!$D$78</f>
        <v>32.703206236923307</v>
      </c>
      <c r="H233" s="1">
        <f>E233/'Input Messblatt'!$P$6</f>
        <v>259.49933145149311</v>
      </c>
      <c r="I233" s="1">
        <f>H233/'Input Messblatt'!$B$12</f>
        <v>3.3057239675349441</v>
      </c>
      <c r="J233" s="1">
        <f>I233*'Input Messblatt'!$P$9</f>
        <v>3.6642616191904049</v>
      </c>
      <c r="K233" s="188">
        <f>SQRT(((2*'Input Messblatt'!$J$8*'Input Messblatt'!$J$5)/'Input Messblatt'!$J$6)*((1+'Input Messblatt'!$J$27)/('Input Messblatt'!$J$26-'Input Messblatt'!$J$27))*'Input Messung'!C233)*100</f>
        <v>0.75116975444968503</v>
      </c>
      <c r="L233" s="187">
        <f>K233*(('Input Messblatt'!$J$26-'Input Messblatt'!$J$27)/(1+'Input Messblatt'!$J$27))</f>
        <v>0.85360199369282364</v>
      </c>
      <c r="M233">
        <f>('Input Messblatt'!$J$5*'Input Messblatt'!$J$8*'Input Messblatt'!$J$7)/('Input Messblatt'!$J$6*'Input Messung'!K233)</f>
        <v>7.315257260358806E-10</v>
      </c>
      <c r="N233" s="1">
        <f>J233/'Input Messblatt'!$J$9</f>
        <v>97.713643178410805</v>
      </c>
    </row>
    <row r="234" spans="1:14" x14ac:dyDescent="0.2">
      <c r="A234" s="8">
        <v>2.4583333333333332E-2</v>
      </c>
      <c r="B234" s="131">
        <f t="shared" si="9"/>
        <v>5.3587962962962955E-3</v>
      </c>
      <c r="C234" s="7">
        <f t="shared" si="10"/>
        <v>460</v>
      </c>
      <c r="D234" s="1">
        <f t="shared" si="11"/>
        <v>21.447610589527216</v>
      </c>
      <c r="E234" s="1">
        <v>261.3</v>
      </c>
      <c r="F234" s="1">
        <f>(E234/'Input Messblatt'!$B$51)*100</f>
        <v>32.481416105213434</v>
      </c>
      <c r="G234" s="1">
        <f>F234*'Input Messblatt'!$D$78</f>
        <v>32.778472534361569</v>
      </c>
      <c r="H234" s="1">
        <f>E234/'Input Messblatt'!$P$6</f>
        <v>260.09656811766456</v>
      </c>
      <c r="I234" s="1">
        <f>H234/'Input Messblatt'!$B$12</f>
        <v>3.3133320779320328</v>
      </c>
      <c r="J234" s="1">
        <f>I234*'Input Messblatt'!$P$9</f>
        <v>3.6726949025487259</v>
      </c>
      <c r="K234" s="188">
        <f>SQRT(((2*'Input Messblatt'!$J$8*'Input Messblatt'!$J$5)/'Input Messblatt'!$J$6)*((1+'Input Messblatt'!$J$27)/('Input Messblatt'!$J$26-'Input Messblatt'!$J$27))*'Input Messung'!C234)*100</f>
        <v>0.7528080764710221</v>
      </c>
      <c r="L234" s="187">
        <f>K234*(('Input Messblatt'!$J$26-'Input Messblatt'!$J$27)/(1+'Input Messblatt'!$J$27))</f>
        <v>0.85546372326252484</v>
      </c>
      <c r="M234">
        <f>('Input Messblatt'!$J$5*'Input Messblatt'!$J$8*'Input Messblatt'!$J$7)/('Input Messblatt'!$J$6*'Input Messung'!K234)</f>
        <v>7.2993372039248025E-10</v>
      </c>
      <c r="N234" s="1">
        <f>J234/'Input Messblatt'!$J$9</f>
        <v>97.938530734632693</v>
      </c>
    </row>
    <row r="235" spans="1:14" x14ac:dyDescent="0.2">
      <c r="A235" s="8">
        <v>2.4606481481481479E-2</v>
      </c>
      <c r="B235" s="131">
        <f t="shared" si="9"/>
        <v>5.3819444444444427E-3</v>
      </c>
      <c r="C235" s="7">
        <f t="shared" si="10"/>
        <v>462</v>
      </c>
      <c r="D235" s="1">
        <f t="shared" si="11"/>
        <v>21.494185260204677</v>
      </c>
      <c r="E235" s="1">
        <v>261.60000000000002</v>
      </c>
      <c r="F235" s="1">
        <f>(E235/'Input Messblatt'!$B$51)*100</f>
        <v>32.518708201775105</v>
      </c>
      <c r="G235" s="1">
        <f>F235*'Input Messblatt'!$D$78</f>
        <v>32.8161056830807</v>
      </c>
      <c r="H235" s="1">
        <f>E235/'Input Messblatt'!$P$6</f>
        <v>260.39518645075032</v>
      </c>
      <c r="I235" s="1">
        <f>H235/'Input Messblatt'!$B$12</f>
        <v>3.3171361331305773</v>
      </c>
      <c r="J235" s="1">
        <f>I235*'Input Messblatt'!$P$9</f>
        <v>3.6769115442278868</v>
      </c>
      <c r="K235" s="188">
        <f>SQRT(((2*'Input Messblatt'!$J$8*'Input Messblatt'!$J$5)/'Input Messblatt'!$J$6)*((1+'Input Messblatt'!$J$27)/('Input Messblatt'!$J$26-'Input Messblatt'!$J$27))*'Input Messung'!C235)*100</f>
        <v>0.75444284077721901</v>
      </c>
      <c r="L235" s="187">
        <f>K235*(('Input Messblatt'!$J$26-'Input Messblatt'!$J$27)/(1+'Input Messblatt'!$J$27))</f>
        <v>0.85732140997411221</v>
      </c>
      <c r="M235">
        <f>('Input Messblatt'!$J$5*'Input Messblatt'!$J$8*'Input Messblatt'!$J$7)/('Input Messblatt'!$J$6*'Input Messung'!K235)</f>
        <v>7.2835206366848268E-10</v>
      </c>
      <c r="N235" s="1">
        <f>J235/'Input Messblatt'!$J$9</f>
        <v>98.05097451274365</v>
      </c>
    </row>
    <row r="236" spans="1:14" x14ac:dyDescent="0.2">
      <c r="A236" s="8">
        <v>2.462962962962963E-2</v>
      </c>
      <c r="B236" s="131">
        <f t="shared" si="9"/>
        <v>5.4050925925925933E-3</v>
      </c>
      <c r="C236" s="7">
        <f t="shared" si="10"/>
        <v>464</v>
      </c>
      <c r="D236" s="1">
        <f t="shared" si="11"/>
        <v>21.540659228538015</v>
      </c>
      <c r="E236" s="1">
        <v>261.60000000000002</v>
      </c>
      <c r="F236" s="1">
        <f>(E236/'Input Messblatt'!$B$51)*100</f>
        <v>32.518708201775105</v>
      </c>
      <c r="G236" s="1">
        <f>F236*'Input Messblatt'!$D$78</f>
        <v>32.8161056830807</v>
      </c>
      <c r="H236" s="1">
        <f>E236/'Input Messblatt'!$P$6</f>
        <v>260.39518645075032</v>
      </c>
      <c r="I236" s="1">
        <f>H236/'Input Messblatt'!$B$12</f>
        <v>3.3171361331305773</v>
      </c>
      <c r="J236" s="1">
        <f>I236*'Input Messblatt'!$P$9</f>
        <v>3.6769115442278868</v>
      </c>
      <c r="K236" s="188">
        <f>SQRT(((2*'Input Messblatt'!$J$8*'Input Messblatt'!$J$5)/'Input Messblatt'!$J$6)*((1+'Input Messblatt'!$J$27)/('Input Messblatt'!$J$26-'Input Messblatt'!$J$27))*'Input Messung'!C236)*100</f>
        <v>0.75607407044548236</v>
      </c>
      <c r="L236" s="187">
        <f>K236*(('Input Messblatt'!$J$26-'Input Messblatt'!$J$27)/(1+'Input Messblatt'!$J$27))</f>
        <v>0.85917508005168419</v>
      </c>
      <c r="M236">
        <f>('Input Messblatt'!$J$5*'Input Messblatt'!$J$8*'Input Messblatt'!$J$7)/('Input Messblatt'!$J$6*'Input Messung'!K236)</f>
        <v>7.2678064422475436E-10</v>
      </c>
      <c r="N236" s="1">
        <f>J236/'Input Messblatt'!$J$9</f>
        <v>98.05097451274365</v>
      </c>
    </row>
    <row r="237" spans="1:14" x14ac:dyDescent="0.2">
      <c r="A237" s="8">
        <v>2.4652777777777777E-2</v>
      </c>
      <c r="B237" s="131">
        <f t="shared" si="9"/>
        <v>5.4282407407407404E-3</v>
      </c>
      <c r="C237" s="7">
        <f t="shared" si="10"/>
        <v>466</v>
      </c>
      <c r="D237" s="1">
        <f t="shared" si="11"/>
        <v>21.587033144922902</v>
      </c>
      <c r="E237" s="1">
        <v>262.3</v>
      </c>
      <c r="F237" s="1">
        <f>(E237/'Input Messblatt'!$B$51)*100</f>
        <v>32.605723093752331</v>
      </c>
      <c r="G237" s="1">
        <f>F237*'Input Messblatt'!$D$78</f>
        <v>32.903916363425331</v>
      </c>
      <c r="H237" s="1">
        <f>E237/'Input Messblatt'!$P$6</f>
        <v>261.09196256128365</v>
      </c>
      <c r="I237" s="1">
        <f>H237/'Input Messblatt'!$B$12</f>
        <v>3.3260122619271804</v>
      </c>
      <c r="J237" s="1">
        <f>I237*'Input Messblatt'!$P$9</f>
        <v>3.6867503748125943</v>
      </c>
      <c r="K237" s="188">
        <f>SQRT(((2*'Input Messblatt'!$J$8*'Input Messblatt'!$J$5)/'Input Messblatt'!$J$6)*((1+'Input Messblatt'!$J$27)/('Input Messblatt'!$J$26-'Input Messblatt'!$J$27))*'Input Messung'!C237)*100</f>
        <v>0.75770178830460744</v>
      </c>
      <c r="L237" s="187">
        <f>K237*(('Input Messblatt'!$J$26-'Input Messblatt'!$J$27)/(1+'Input Messblatt'!$J$27))</f>
        <v>0.8610247594370537</v>
      </c>
      <c r="M237">
        <f>('Input Messblatt'!$J$5*'Input Messblatt'!$J$8*'Input Messblatt'!$J$7)/('Input Messblatt'!$J$6*'Input Messung'!K237)</f>
        <v>7.2521935210095191E-10</v>
      </c>
      <c r="N237" s="1">
        <f>J237/'Input Messblatt'!$J$9</f>
        <v>98.313343328335847</v>
      </c>
    </row>
    <row r="238" spans="1:14" x14ac:dyDescent="0.2">
      <c r="A238" s="8">
        <v>2.4675925925925924E-2</v>
      </c>
      <c r="B238" s="131">
        <f t="shared" si="9"/>
        <v>5.4513888888888876E-3</v>
      </c>
      <c r="C238" s="7">
        <f t="shared" si="10"/>
        <v>468</v>
      </c>
      <c r="D238" s="1">
        <f t="shared" si="11"/>
        <v>21.633307652783937</v>
      </c>
      <c r="E238" s="1">
        <v>262.5</v>
      </c>
      <c r="F238" s="1">
        <f>(E238/'Input Messblatt'!$B$51)*100</f>
        <v>32.630584491460105</v>
      </c>
      <c r="G238" s="1">
        <f>F238*'Input Messblatt'!$D$78</f>
        <v>32.929005129238078</v>
      </c>
      <c r="H238" s="1">
        <f>E238/'Input Messblatt'!$P$6</f>
        <v>261.29104145000747</v>
      </c>
      <c r="I238" s="1">
        <f>H238/'Input Messblatt'!$B$12</f>
        <v>3.3285482987262096</v>
      </c>
      <c r="J238" s="1">
        <f>I238*'Input Messblatt'!$P$9</f>
        <v>3.6895614692653673</v>
      </c>
      <c r="K238" s="188">
        <f>SQRT(((2*'Input Messblatt'!$J$8*'Input Messblatt'!$J$5)/'Input Messblatt'!$J$6)*((1+'Input Messblatt'!$J$27)/('Input Messblatt'!$J$26-'Input Messblatt'!$J$27))*'Input Messung'!C238)*100</f>
        <v>0.75932601693870605</v>
      </c>
      <c r="L238" s="187">
        <f>K238*(('Input Messblatt'!$J$26-'Input Messblatt'!$J$27)/(1+'Input Messblatt'!$J$27))</f>
        <v>0.86287047379398385</v>
      </c>
      <c r="M238">
        <f>('Input Messblatt'!$J$5*'Input Messblatt'!$J$8*'Input Messblatt'!$J$7)/('Input Messblatt'!$J$6*'Input Messung'!K238)</f>
        <v>7.2366807898320237E-10</v>
      </c>
      <c r="N238" s="1">
        <f>J238/'Input Messblatt'!$J$9</f>
        <v>98.388305847076467</v>
      </c>
    </row>
    <row r="239" spans="1:14" x14ac:dyDescent="0.2">
      <c r="A239" s="8">
        <v>2.4699074074074078E-2</v>
      </c>
      <c r="B239" s="131">
        <f t="shared" si="9"/>
        <v>5.4745370370370416E-3</v>
      </c>
      <c r="C239" s="7">
        <f t="shared" si="10"/>
        <v>470</v>
      </c>
      <c r="D239" s="1">
        <f t="shared" si="11"/>
        <v>21.679483388678801</v>
      </c>
      <c r="E239" s="1">
        <v>262.60000000000002</v>
      </c>
      <c r="F239" s="1">
        <f>(E239/'Input Messblatt'!$B$51)*100</f>
        <v>32.643015190314003</v>
      </c>
      <c r="G239" s="1">
        <f>F239*'Input Messblatt'!$D$78</f>
        <v>32.941549512144462</v>
      </c>
      <c r="H239" s="1">
        <f>E239/'Input Messblatt'!$P$6</f>
        <v>261.39058089436935</v>
      </c>
      <c r="I239" s="1">
        <f>H239/'Input Messblatt'!$B$12</f>
        <v>3.329816317125724</v>
      </c>
      <c r="J239" s="1">
        <f>I239*'Input Messblatt'!$P$9</f>
        <v>3.6909670164917538</v>
      </c>
      <c r="K239" s="188">
        <f>SQRT(((2*'Input Messblatt'!$J$8*'Input Messblatt'!$J$5)/'Input Messblatt'!$J$6)*((1+'Input Messblatt'!$J$27)/('Input Messblatt'!$J$26-'Input Messblatt'!$J$27))*'Input Messung'!C239)*100</f>
        <v>0.76094677869086236</v>
      </c>
      <c r="L239" s="187">
        <f>K239*(('Input Messblatt'!$J$26-'Input Messblatt'!$J$27)/(1+'Input Messblatt'!$J$27))</f>
        <v>0.8647122485123433</v>
      </c>
      <c r="M239">
        <f>('Input Messblatt'!$J$5*'Input Messblatt'!$J$8*'Input Messblatt'!$J$7)/('Input Messblatt'!$J$6*'Input Messung'!K239)</f>
        <v>7.2212671817254186E-10</v>
      </c>
      <c r="N239" s="1">
        <f>J239/'Input Messblatt'!$J$9</f>
        <v>98.425787106446776</v>
      </c>
    </row>
    <row r="240" spans="1:14" x14ac:dyDescent="0.2">
      <c r="A240" s="8">
        <v>2.4722222222222225E-2</v>
      </c>
      <c r="B240" s="131">
        <f t="shared" si="9"/>
        <v>5.4976851851851888E-3</v>
      </c>
      <c r="C240" s="7">
        <f t="shared" si="10"/>
        <v>472</v>
      </c>
      <c r="D240" s="1">
        <f t="shared" si="11"/>
        <v>21.725560982400431</v>
      </c>
      <c r="E240" s="1">
        <v>263</v>
      </c>
      <c r="F240" s="1">
        <f>(E240/'Input Messblatt'!$B$51)*100</f>
        <v>32.692737985729558</v>
      </c>
      <c r="G240" s="1">
        <f>F240*'Input Messblatt'!$D$78</f>
        <v>32.991727043769963</v>
      </c>
      <c r="H240" s="1">
        <f>E240/'Input Messblatt'!$P$6</f>
        <v>261.78873867181699</v>
      </c>
      <c r="I240" s="1">
        <f>H240/'Input Messblatt'!$B$12</f>
        <v>3.3348883907237834</v>
      </c>
      <c r="J240" s="1">
        <f>I240*'Input Messblatt'!$P$9</f>
        <v>3.6965892053973017</v>
      </c>
      <c r="K240" s="188">
        <f>SQRT(((2*'Input Messblatt'!$J$8*'Input Messblatt'!$J$5)/'Input Messblatt'!$J$6)*((1+'Input Messblatt'!$J$27)/('Input Messblatt'!$J$26-'Input Messblatt'!$J$27))*'Input Messung'!C240)*100</f>
        <v>0.76256409566671846</v>
      </c>
      <c r="L240" s="187">
        <f>K240*(('Input Messblatt'!$J$26-'Input Messblatt'!$J$27)/(1+'Input Messblatt'!$J$27))</f>
        <v>0.86655010871217986</v>
      </c>
      <c r="M240">
        <f>('Input Messblatt'!$J$5*'Input Messblatt'!$J$8*'Input Messblatt'!$J$7)/('Input Messblatt'!$J$6*'Input Messung'!K240)</f>
        <v>7.2059516455409024E-10</v>
      </c>
      <c r="N240" s="1">
        <f>J240/'Input Messblatt'!$J$9</f>
        <v>98.575712143928044</v>
      </c>
    </row>
    <row r="241" spans="1:14" x14ac:dyDescent="0.2">
      <c r="A241" s="8">
        <v>2.4745370370370372E-2</v>
      </c>
      <c r="B241" s="131">
        <f t="shared" si="9"/>
        <v>5.5208333333333359E-3</v>
      </c>
      <c r="C241" s="7">
        <f t="shared" si="10"/>
        <v>474</v>
      </c>
      <c r="D241" s="1">
        <f t="shared" si="11"/>
        <v>21.77154105707724</v>
      </c>
      <c r="E241" s="1">
        <v>263.3</v>
      </c>
      <c r="F241" s="1">
        <f>(E241/'Input Messblatt'!$B$51)*100</f>
        <v>32.730030082291229</v>
      </c>
      <c r="G241" s="1">
        <f>F241*'Input Messblatt'!$D$78</f>
        <v>33.029360192489101</v>
      </c>
      <c r="H241" s="1">
        <f>E241/'Input Messblatt'!$P$6</f>
        <v>262.08735700490274</v>
      </c>
      <c r="I241" s="1">
        <f>H241/'Input Messblatt'!$B$12</f>
        <v>3.3386924459223279</v>
      </c>
      <c r="J241" s="1">
        <f>I241*'Input Messblatt'!$P$9</f>
        <v>3.7008058470764622</v>
      </c>
      <c r="K241" s="188">
        <f>SQRT(((2*'Input Messblatt'!$J$8*'Input Messblatt'!$J$5)/'Input Messblatt'!$J$6)*((1+'Input Messblatt'!$J$27)/('Input Messblatt'!$J$26-'Input Messblatt'!$J$27))*'Input Messung'!C241)*100</f>
        <v>0.764177989737993</v>
      </c>
      <c r="L241" s="187">
        <f>K241*(('Input Messblatt'!$J$26-'Input Messblatt'!$J$27)/(1+'Input Messblatt'!$J$27))</f>
        <v>0.8683840792477191</v>
      </c>
      <c r="M241">
        <f>('Input Messblatt'!$J$5*'Input Messblatt'!$J$8*'Input Messblatt'!$J$7)/('Input Messblatt'!$J$6*'Input Messung'!K241)</f>
        <v>7.1907331456694041E-10</v>
      </c>
      <c r="N241" s="1">
        <f>J241/'Input Messblatt'!$J$9</f>
        <v>98.688155922039002</v>
      </c>
    </row>
    <row r="242" spans="1:14" x14ac:dyDescent="0.2">
      <c r="A242" s="8">
        <v>2.476851851851852E-2</v>
      </c>
      <c r="B242" s="131">
        <f t="shared" si="9"/>
        <v>5.5439814814814831E-3</v>
      </c>
      <c r="C242" s="7">
        <f t="shared" si="10"/>
        <v>476</v>
      </c>
      <c r="D242" s="1">
        <f t="shared" si="11"/>
        <v>21.817424229271428</v>
      </c>
      <c r="E242" s="1">
        <v>263.3</v>
      </c>
      <c r="F242" s="1">
        <f>(E242/'Input Messblatt'!$B$51)*100</f>
        <v>32.730030082291229</v>
      </c>
      <c r="G242" s="1">
        <f>F242*'Input Messblatt'!$D$78</f>
        <v>33.029360192489101</v>
      </c>
      <c r="H242" s="1">
        <f>E242/'Input Messblatt'!$P$6</f>
        <v>262.08735700490274</v>
      </c>
      <c r="I242" s="1">
        <f>H242/'Input Messblatt'!$B$12</f>
        <v>3.3386924459223279</v>
      </c>
      <c r="J242" s="1">
        <f>I242*'Input Messblatt'!$P$9</f>
        <v>3.7008058470764622</v>
      </c>
      <c r="K242" s="188">
        <f>SQRT(((2*'Input Messblatt'!$J$8*'Input Messblatt'!$J$5)/'Input Messblatt'!$J$6)*((1+'Input Messblatt'!$J$27)/('Input Messblatt'!$J$26-'Input Messblatt'!$J$27))*'Input Messung'!C242)*100</f>
        <v>0.76578848254593135</v>
      </c>
      <c r="L242" s="187">
        <f>K242*(('Input Messblatt'!$J$26-'Input Messblatt'!$J$27)/(1+'Input Messblatt'!$J$27))</f>
        <v>0.87021418471128531</v>
      </c>
      <c r="M242">
        <f>('Input Messblatt'!$J$5*'Input Messblatt'!$J$8*'Input Messblatt'!$J$7)/('Input Messblatt'!$J$6*'Input Messung'!K242)</f>
        <v>7.1756106617474675E-10</v>
      </c>
      <c r="N242" s="1">
        <f>J242/'Input Messblatt'!$J$9</f>
        <v>98.688155922039002</v>
      </c>
    </row>
    <row r="243" spans="1:14" x14ac:dyDescent="0.2">
      <c r="A243" s="8">
        <v>2.479166666666667E-2</v>
      </c>
      <c r="B243" s="131">
        <f t="shared" si="9"/>
        <v>5.5671296296296337E-3</v>
      </c>
      <c r="C243" s="7">
        <f t="shared" si="10"/>
        <v>478</v>
      </c>
      <c r="D243" s="1">
        <f t="shared" si="11"/>
        <v>21.863211109075447</v>
      </c>
      <c r="E243" s="1">
        <v>263.8</v>
      </c>
      <c r="F243" s="1">
        <f>(E243/'Input Messblatt'!$B$51)*100</f>
        <v>32.792183576560674</v>
      </c>
      <c r="G243" s="1">
        <f>F243*'Input Messblatt'!$D$78</f>
        <v>33.092082107020978</v>
      </c>
      <c r="H243" s="1">
        <f>E243/'Input Messblatt'!$P$6</f>
        <v>262.58505422671226</v>
      </c>
      <c r="I243" s="1">
        <f>H243/'Input Messblatt'!$B$12</f>
        <v>3.3450325379199013</v>
      </c>
      <c r="J243" s="1">
        <f>I243*'Input Messblatt'!$P$9</f>
        <v>3.7078335832083957</v>
      </c>
      <c r="K243" s="188">
        <f>SQRT(((2*'Input Messblatt'!$J$8*'Input Messblatt'!$J$5)/'Input Messblatt'!$J$6)*((1+'Input Messblatt'!$J$27)/('Input Messblatt'!$J$26-'Input Messblatt'!$J$27))*'Input Messung'!C243)*100</f>
        <v>0.7673955955046915</v>
      </c>
      <c r="L243" s="187">
        <f>K243*(('Input Messblatt'!$J$26-'Input Messblatt'!$J$27)/(1+'Input Messblatt'!$J$27))</f>
        <v>0.8720404494371492</v>
      </c>
      <c r="M243">
        <f>('Input Messblatt'!$J$5*'Input Messblatt'!$J$8*'Input Messblatt'!$J$7)/('Input Messblatt'!$J$6*'Input Messung'!K243)</f>
        <v>7.1605831883698971E-10</v>
      </c>
      <c r="N243" s="1">
        <f>J243/'Input Messblatt'!$J$9</f>
        <v>98.875562218890551</v>
      </c>
    </row>
    <row r="244" spans="1:14" x14ac:dyDescent="0.2">
      <c r="A244" s="8">
        <v>2.4814814814814817E-2</v>
      </c>
      <c r="B244" s="131">
        <f t="shared" si="9"/>
        <v>5.5902777777777808E-3</v>
      </c>
      <c r="C244" s="7">
        <f t="shared" si="10"/>
        <v>480</v>
      </c>
      <c r="D244" s="1">
        <f t="shared" si="11"/>
        <v>21.908902300206645</v>
      </c>
      <c r="E244" s="1">
        <v>263.8</v>
      </c>
      <c r="F244" s="1">
        <f>(E244/'Input Messblatt'!$B$51)*100</f>
        <v>32.792183576560674</v>
      </c>
      <c r="G244" s="1">
        <f>F244*'Input Messblatt'!$D$78</f>
        <v>33.092082107020978</v>
      </c>
      <c r="H244" s="1">
        <f>E244/'Input Messblatt'!$P$6</f>
        <v>262.58505422671226</v>
      </c>
      <c r="I244" s="1">
        <f>H244/'Input Messblatt'!$B$12</f>
        <v>3.3450325379199013</v>
      </c>
      <c r="J244" s="1">
        <f>I244*'Input Messblatt'!$P$9</f>
        <v>3.7078335832083957</v>
      </c>
      <c r="K244" s="188">
        <f>SQRT(((2*'Input Messblatt'!$J$8*'Input Messblatt'!$J$5)/'Input Messblatt'!$J$6)*((1+'Input Messblatt'!$J$27)/('Input Messblatt'!$J$26-'Input Messblatt'!$J$27))*'Input Messung'!C244)*100</f>
        <v>0.76899934980466678</v>
      </c>
      <c r="L244" s="187">
        <f>K244*(('Input Messblatt'!$J$26-'Input Messblatt'!$J$27)/(1+'Input Messblatt'!$J$27))</f>
        <v>0.87386289750530288</v>
      </c>
      <c r="M244">
        <f>('Input Messblatt'!$J$5*'Input Messblatt'!$J$8*'Input Messblatt'!$J$7)/('Input Messblatt'!$J$6*'Input Messung'!K244)</f>
        <v>7.1456497348089852E-10</v>
      </c>
      <c r="N244" s="1">
        <f>J244/'Input Messblatt'!$J$9</f>
        <v>98.875562218890551</v>
      </c>
    </row>
    <row r="245" spans="1:14" x14ac:dyDescent="0.2">
      <c r="A245" s="8">
        <v>2.4837962962962964E-2</v>
      </c>
      <c r="B245" s="131">
        <f t="shared" si="9"/>
        <v>5.613425925925928E-3</v>
      </c>
      <c r="C245" s="7">
        <f t="shared" si="10"/>
        <v>482</v>
      </c>
      <c r="D245" s="1">
        <f t="shared" si="11"/>
        <v>21.95449840010015</v>
      </c>
      <c r="E245" s="1">
        <v>264.10000000000002</v>
      </c>
      <c r="F245" s="1">
        <f>(E245/'Input Messblatt'!$B$51)*100</f>
        <v>32.829475673122346</v>
      </c>
      <c r="G245" s="1">
        <f>F245*'Input Messblatt'!$D$78</f>
        <v>33.129715255740109</v>
      </c>
      <c r="H245" s="1">
        <f>E245/'Input Messblatt'!$P$6</f>
        <v>262.88367255979801</v>
      </c>
      <c r="I245" s="1">
        <f>H245/'Input Messblatt'!$B$12</f>
        <v>3.3488365931184458</v>
      </c>
      <c r="J245" s="1">
        <f>I245*'Input Messblatt'!$P$9</f>
        <v>3.7120502248875566</v>
      </c>
      <c r="K245" s="188">
        <f>SQRT(((2*'Input Messblatt'!$J$8*'Input Messblatt'!$J$5)/'Input Messblatt'!$J$6)*((1+'Input Messblatt'!$J$27)/('Input Messblatt'!$J$26-'Input Messblatt'!$J$27))*'Input Messung'!C245)*100</f>
        <v>0.77059976641574468</v>
      </c>
      <c r="L245" s="187">
        <f>K245*(('Input Messblatt'!$J$26-'Input Messblatt'!$J$27)/(1+'Input Messblatt'!$J$27))</f>
        <v>0.87568155274516413</v>
      </c>
      <c r="M245">
        <f>('Input Messblatt'!$J$5*'Input Messblatt'!$J$8*'Input Messblatt'!$J$7)/('Input Messblatt'!$J$6*'Input Messung'!K245)</f>
        <v>7.1308093247401831E-10</v>
      </c>
      <c r="N245" s="1">
        <f>J245/'Input Messblatt'!$J$9</f>
        <v>98.988005997001508</v>
      </c>
    </row>
    <row r="246" spans="1:14" x14ac:dyDescent="0.2">
      <c r="A246" s="8">
        <v>2.4872685185185189E-2</v>
      </c>
      <c r="B246" s="131">
        <f t="shared" si="9"/>
        <v>5.6481481481481521E-3</v>
      </c>
      <c r="C246" s="7">
        <f t="shared" si="10"/>
        <v>484</v>
      </c>
      <c r="D246" s="1">
        <f t="shared" si="11"/>
        <v>22</v>
      </c>
      <c r="E246" s="1">
        <v>264.39999999999998</v>
      </c>
      <c r="F246" s="1">
        <f>(E246/'Input Messblatt'!$B$51)*100</f>
        <v>32.86676776968401</v>
      </c>
      <c r="G246" s="1">
        <f>F246*'Input Messblatt'!$D$78</f>
        <v>33.167348404459233</v>
      </c>
      <c r="H246" s="1">
        <f>E246/'Input Messblatt'!$P$6</f>
        <v>263.18229089288366</v>
      </c>
      <c r="I246" s="1">
        <f>H246/'Input Messblatt'!$B$12</f>
        <v>3.352640648316989</v>
      </c>
      <c r="J246" s="1">
        <f>I246*'Input Messblatt'!$P$9</f>
        <v>3.7162668665667158</v>
      </c>
      <c r="K246" s="188">
        <f>SQRT(((2*'Input Messblatt'!$J$8*'Input Messblatt'!$J$5)/'Input Messblatt'!$J$6)*((1+'Input Messblatt'!$J$27)/('Input Messblatt'!$J$26-'Input Messblatt'!$J$27))*'Input Messung'!C246)*100</f>
        <v>0.77219686609050686</v>
      </c>
      <c r="L246" s="187">
        <f>K246*(('Input Messblatt'!$J$26-'Input Messblatt'!$J$27)/(1+'Input Messblatt'!$J$27))</f>
        <v>0.87749643873921213</v>
      </c>
      <c r="M246">
        <f>('Input Messblatt'!$J$5*'Input Messblatt'!$J$8*'Input Messblatt'!$J$7)/('Input Messblatt'!$J$6*'Input Messung'!K246)</f>
        <v>7.1160609959739815E-10</v>
      </c>
      <c r="N246" s="1">
        <f>J246/'Input Messblatt'!$J$9</f>
        <v>99.100449775112423</v>
      </c>
    </row>
    <row r="247" spans="1:14" x14ac:dyDescent="0.2">
      <c r="A247" s="8">
        <v>2.4895833333333336E-2</v>
      </c>
      <c r="B247" s="131">
        <f t="shared" si="9"/>
        <v>5.6712962962962993E-3</v>
      </c>
      <c r="C247" s="7">
        <f t="shared" si="10"/>
        <v>486</v>
      </c>
      <c r="D247" s="1">
        <f t="shared" si="11"/>
        <v>22.045407685048602</v>
      </c>
      <c r="E247" s="1">
        <v>264.5</v>
      </c>
      <c r="F247" s="1">
        <f>(E247/'Input Messblatt'!$B$51)*100</f>
        <v>32.879198468537901</v>
      </c>
      <c r="G247" s="1">
        <f>F247*'Input Messblatt'!$D$78</f>
        <v>33.17989278736561</v>
      </c>
      <c r="H247" s="1">
        <f>E247/'Input Messblatt'!$P$6</f>
        <v>263.28183033724559</v>
      </c>
      <c r="I247" s="1">
        <f>H247/'Input Messblatt'!$B$12</f>
        <v>3.3539086667165043</v>
      </c>
      <c r="J247" s="1">
        <f>I247*'Input Messblatt'!$P$9</f>
        <v>3.7176724137931032</v>
      </c>
      <c r="K247" s="188">
        <f>SQRT(((2*'Input Messblatt'!$J$8*'Input Messblatt'!$J$5)/'Input Messblatt'!$J$6)*((1+'Input Messblatt'!$J$27)/('Input Messblatt'!$J$26-'Input Messblatt'!$J$27))*'Input Messung'!C247)*100</f>
        <v>0.77379066936736851</v>
      </c>
      <c r="L247" s="187">
        <f>K247*(('Input Messblatt'!$J$26-'Input Messblatt'!$J$27)/(1+'Input Messblatt'!$J$27))</f>
        <v>0.87930757882655486</v>
      </c>
      <c r="M247">
        <f>('Input Messblatt'!$J$5*'Input Messblatt'!$J$8*'Input Messblatt'!$J$7)/('Input Messblatt'!$J$6*'Input Messung'!K247)</f>
        <v>7.1014038001938831E-10</v>
      </c>
      <c r="N247" s="1">
        <f>J247/'Input Messblatt'!$J$9</f>
        <v>99.137931034482762</v>
      </c>
    </row>
    <row r="248" spans="1:14" x14ac:dyDescent="0.2">
      <c r="A248" s="8">
        <v>2.4907407407407406E-2</v>
      </c>
      <c r="B248" s="131">
        <f t="shared" si="9"/>
        <v>5.6828703703703694E-3</v>
      </c>
      <c r="C248" s="7">
        <f t="shared" si="10"/>
        <v>488</v>
      </c>
      <c r="D248" s="1">
        <f t="shared" si="11"/>
        <v>22.090722034374522</v>
      </c>
      <c r="E248" s="1">
        <v>264.7</v>
      </c>
      <c r="F248" s="1">
        <f>(E248/'Input Messblatt'!$B$51)*100</f>
        <v>32.904059866245674</v>
      </c>
      <c r="G248" s="1">
        <f>F248*'Input Messblatt'!$D$78</f>
        <v>33.204981553178357</v>
      </c>
      <c r="H248" s="1">
        <f>E248/'Input Messblatt'!$P$6</f>
        <v>263.48090922596941</v>
      </c>
      <c r="I248" s="1">
        <f>H248/'Input Messblatt'!$B$12</f>
        <v>3.356444703515534</v>
      </c>
      <c r="J248" s="1">
        <f>I248*'Input Messblatt'!$P$9</f>
        <v>3.7204835082458771</v>
      </c>
      <c r="K248" s="188">
        <f>SQRT(((2*'Input Messblatt'!$J$8*'Input Messblatt'!$J$5)/'Input Messblatt'!$J$6)*((1+'Input Messblatt'!$J$27)/('Input Messblatt'!$J$26-'Input Messblatt'!$J$27))*'Input Messung'!C248)*100</f>
        <v>0.77538119657365967</v>
      </c>
      <c r="L248" s="187">
        <f>K248*(('Input Messblatt'!$J$26-'Input Messblatt'!$J$27)/(1+'Input Messblatt'!$J$27))</f>
        <v>0.88111499610643118</v>
      </c>
      <c r="M248">
        <f>('Input Messblatt'!$J$5*'Input Messblatt'!$J$8*'Input Messblatt'!$J$7)/('Input Messblatt'!$J$6*'Input Messung'!K248)</f>
        <v>7.0868368027002901E-10</v>
      </c>
      <c r="N248" s="1">
        <f>J248/'Input Messblatt'!$J$9</f>
        <v>99.212893553223395</v>
      </c>
    </row>
    <row r="249" spans="1:14" x14ac:dyDescent="0.2">
      <c r="A249" s="8">
        <v>2.494212962962963E-2</v>
      </c>
      <c r="B249" s="131">
        <f t="shared" si="9"/>
        <v>5.7175925925925936E-3</v>
      </c>
      <c r="C249" s="7">
        <f t="shared" si="10"/>
        <v>490</v>
      </c>
      <c r="D249" s="1">
        <f t="shared" si="11"/>
        <v>22.135943621178654</v>
      </c>
      <c r="E249" s="1">
        <v>264.89999999999998</v>
      </c>
      <c r="F249" s="1">
        <f>(E249/'Input Messblatt'!$B$51)*100</f>
        <v>32.928921263953455</v>
      </c>
      <c r="G249" s="1">
        <f>F249*'Input Messblatt'!$D$78</f>
        <v>33.230070318991118</v>
      </c>
      <c r="H249" s="1">
        <f>E249/'Input Messblatt'!$P$6</f>
        <v>263.67998811469323</v>
      </c>
      <c r="I249" s="1">
        <f>H249/'Input Messblatt'!$B$12</f>
        <v>3.3589807403145633</v>
      </c>
      <c r="J249" s="1">
        <f>I249*'Input Messblatt'!$P$9</f>
        <v>3.7232946026986506</v>
      </c>
      <c r="K249" s="188">
        <f>SQRT(((2*'Input Messblatt'!$J$8*'Input Messblatt'!$J$5)/'Input Messblatt'!$J$6)*((1+'Input Messblatt'!$J$27)/('Input Messblatt'!$J$26-'Input Messblatt'!$J$27))*'Input Messung'!C249)*100</f>
        <v>0.77696846782865026</v>
      </c>
      <c r="L249" s="187">
        <f>K249*(('Input Messblatt'!$J$26-'Input Messblatt'!$J$27)/(1+'Input Messblatt'!$J$27))</f>
        <v>0.88291871344164774</v>
      </c>
      <c r="M249">
        <f>('Input Messblatt'!$J$5*'Input Messblatt'!$J$8*'Input Messblatt'!$J$7)/('Input Messblatt'!$J$6*'Input Messung'!K249)</f>
        <v>7.0723590821601359E-10</v>
      </c>
      <c r="N249" s="1">
        <f>J249/'Input Messblatt'!$J$9</f>
        <v>99.287856071964015</v>
      </c>
    </row>
    <row r="250" spans="1:14" x14ac:dyDescent="0.2">
      <c r="A250" s="8">
        <v>2.4965277777777781E-2</v>
      </c>
      <c r="B250" s="131">
        <f t="shared" si="9"/>
        <v>5.7407407407407442E-3</v>
      </c>
      <c r="C250" s="7">
        <f t="shared" si="10"/>
        <v>492</v>
      </c>
      <c r="D250" s="1">
        <f t="shared" si="11"/>
        <v>22.181073012818835</v>
      </c>
      <c r="E250" s="1">
        <v>264.89999999999998</v>
      </c>
      <c r="F250" s="1">
        <f>(E250/'Input Messblatt'!$B$51)*100</f>
        <v>32.928921263953455</v>
      </c>
      <c r="G250" s="1">
        <f>F250*'Input Messblatt'!$D$78</f>
        <v>33.230070318991118</v>
      </c>
      <c r="H250" s="1">
        <f>E250/'Input Messblatt'!$P$6</f>
        <v>263.67998811469323</v>
      </c>
      <c r="I250" s="1">
        <f>H250/'Input Messblatt'!$B$12</f>
        <v>3.3589807403145633</v>
      </c>
      <c r="J250" s="1">
        <f>I250*'Input Messblatt'!$P$9</f>
        <v>3.7232946026986506</v>
      </c>
      <c r="K250" s="188">
        <f>SQRT(((2*'Input Messblatt'!$J$8*'Input Messblatt'!$J$5)/'Input Messblatt'!$J$6)*((1+'Input Messblatt'!$J$27)/('Input Messblatt'!$J$26-'Input Messblatt'!$J$27))*'Input Messung'!C250)*100</f>
        <v>0.77855250304651913</v>
      </c>
      <c r="L250" s="187">
        <f>K250*(('Input Messblatt'!$J$26-'Input Messblatt'!$J$27)/(1+'Input Messblatt'!$J$27))</f>
        <v>0.88471875346195328</v>
      </c>
      <c r="M250">
        <f>('Input Messblatt'!$J$5*'Input Messblatt'!$J$8*'Input Messblatt'!$J$7)/('Input Messblatt'!$J$6*'Input Messung'!K250)</f>
        <v>7.0579697303621269E-10</v>
      </c>
      <c r="N250" s="1">
        <f>J250/'Input Messblatt'!$J$9</f>
        <v>99.287856071964015</v>
      </c>
    </row>
    <row r="251" spans="1:14" x14ac:dyDescent="0.2">
      <c r="A251" s="8">
        <v>2.4988425925925928E-2</v>
      </c>
      <c r="B251" s="131">
        <f t="shared" si="9"/>
        <v>5.7638888888888913E-3</v>
      </c>
      <c r="C251" s="7">
        <f t="shared" si="10"/>
        <v>494</v>
      </c>
      <c r="D251" s="1">
        <f t="shared" si="11"/>
        <v>22.22611077089287</v>
      </c>
      <c r="E251" s="1">
        <v>265.10000000000002</v>
      </c>
      <c r="F251" s="1">
        <f>(E251/'Input Messblatt'!$B$51)*100</f>
        <v>32.953782661661243</v>
      </c>
      <c r="G251" s="1">
        <f>F251*'Input Messblatt'!$D$78</f>
        <v>33.255159084803878</v>
      </c>
      <c r="H251" s="1">
        <f>E251/'Input Messblatt'!$P$6</f>
        <v>263.87906700341705</v>
      </c>
      <c r="I251" s="1">
        <f>H251/'Input Messblatt'!$B$12</f>
        <v>3.361516777113593</v>
      </c>
      <c r="J251" s="1">
        <f>I251*'Input Messblatt'!$P$9</f>
        <v>3.7261056971514246</v>
      </c>
      <c r="K251" s="188">
        <f>SQRT(((2*'Input Messblatt'!$J$8*'Input Messblatt'!$J$5)/'Input Messblatt'!$J$6)*((1+'Input Messblatt'!$J$27)/('Input Messblatt'!$J$26-'Input Messblatt'!$J$27))*'Input Messung'!C251)*100</f>
        <v>0.78013332193926965</v>
      </c>
      <c r="L251" s="187">
        <f>K251*(('Input Messblatt'!$J$26-'Input Messblatt'!$J$27)/(1+'Input Messblatt'!$J$27))</f>
        <v>0.88651513856735165</v>
      </c>
      <c r="M251">
        <f>('Input Messblatt'!$J$5*'Input Messblatt'!$J$8*'Input Messblatt'!$J$7)/('Input Messblatt'!$J$6*'Input Messung'!K251)</f>
        <v>7.043667851977439E-10</v>
      </c>
      <c r="N251" s="1">
        <f>J251/'Input Messblatt'!$J$9</f>
        <v>99.362818590704663</v>
      </c>
    </row>
    <row r="252" spans="1:14" x14ac:dyDescent="0.2">
      <c r="A252" s="8">
        <v>2.5011574074074075E-2</v>
      </c>
      <c r="B252" s="131">
        <f t="shared" si="9"/>
        <v>5.7870370370370385E-3</v>
      </c>
      <c r="C252" s="7">
        <f t="shared" si="10"/>
        <v>496</v>
      </c>
      <c r="D252" s="1">
        <f t="shared" si="11"/>
        <v>22.271057451320086</v>
      </c>
      <c r="E252" s="1">
        <v>265.39999999999998</v>
      </c>
      <c r="F252" s="1">
        <f>(E252/'Input Messblatt'!$B$51)*100</f>
        <v>32.991074758222908</v>
      </c>
      <c r="G252" s="1">
        <f>F252*'Input Messblatt'!$D$78</f>
        <v>33.292792233523002</v>
      </c>
      <c r="H252" s="1">
        <f>E252/'Input Messblatt'!$P$6</f>
        <v>264.17768533650275</v>
      </c>
      <c r="I252" s="1">
        <f>H252/'Input Messblatt'!$B$12</f>
        <v>3.3653208323121371</v>
      </c>
      <c r="J252" s="1">
        <f>I252*'Input Messblatt'!$P$9</f>
        <v>3.7303223388305846</v>
      </c>
      <c r="K252" s="188">
        <f>SQRT(((2*'Input Messblatt'!$J$8*'Input Messblatt'!$J$5)/'Input Messblatt'!$J$6)*((1+'Input Messblatt'!$J$27)/('Input Messblatt'!$J$26-'Input Messblatt'!$J$27))*'Input Messung'!C252)*100</f>
        <v>0.78171094401959107</v>
      </c>
      <c r="L252" s="187">
        <f>K252*(('Input Messblatt'!$J$26-'Input Messblatt'!$J$27)/(1+'Input Messblatt'!$J$27))</f>
        <v>0.88830789093135321</v>
      </c>
      <c r="M252">
        <f>('Input Messblatt'!$J$5*'Input Messblatt'!$J$8*'Input Messblatt'!$J$7)/('Input Messblatt'!$J$6*'Input Messung'!K252)</f>
        <v>7.029452564325728E-10</v>
      </c>
      <c r="N252" s="1">
        <f>J252/'Input Messblatt'!$J$9</f>
        <v>99.475262368815592</v>
      </c>
    </row>
    <row r="253" spans="1:14" x14ac:dyDescent="0.2">
      <c r="A253" s="8">
        <v>2.5034722222222222E-2</v>
      </c>
      <c r="B253" s="131">
        <f t="shared" si="9"/>
        <v>5.8101851851851856E-3</v>
      </c>
      <c r="C253" s="7">
        <f t="shared" si="10"/>
        <v>498</v>
      </c>
      <c r="D253" s="1">
        <f t="shared" si="11"/>
        <v>22.315913604421397</v>
      </c>
      <c r="E253" s="1">
        <v>265.60000000000002</v>
      </c>
      <c r="F253" s="1">
        <f>(E253/'Input Messblatt'!$B$51)*100</f>
        <v>33.015936155930689</v>
      </c>
      <c r="G253" s="1">
        <f>F253*'Input Messblatt'!$D$78</f>
        <v>33.317880999335756</v>
      </c>
      <c r="H253" s="1">
        <f>E253/'Input Messblatt'!$P$6</f>
        <v>264.37676422522662</v>
      </c>
      <c r="I253" s="1">
        <f>H253/'Input Messblatt'!$B$12</f>
        <v>3.3678568691111672</v>
      </c>
      <c r="J253" s="1">
        <f>I253*'Input Messblatt'!$P$9</f>
        <v>3.733133433283359</v>
      </c>
      <c r="K253" s="188">
        <f>SQRT(((2*'Input Messblatt'!$J$8*'Input Messblatt'!$J$5)/'Input Messblatt'!$J$6)*((1+'Input Messblatt'!$J$27)/('Input Messblatt'!$J$26-'Input Messblatt'!$J$27))*'Input Messung'!C253)*100</f>
        <v>0.78328538860366859</v>
      </c>
      <c r="L253" s="187">
        <f>K253*(('Input Messblatt'!$J$26-'Input Messblatt'!$J$27)/(1+'Input Messblatt'!$J$27))</f>
        <v>0.89009703250416861</v>
      </c>
      <c r="M253">
        <f>('Input Messblatt'!$J$5*'Input Messblatt'!$J$8*'Input Messblatt'!$J$7)/('Input Messblatt'!$J$6*'Input Messung'!K253)</f>
        <v>7.0153229971463092E-10</v>
      </c>
      <c r="N253" s="1">
        <f>J253/'Input Messblatt'!$J$9</f>
        <v>99.55022488755624</v>
      </c>
    </row>
    <row r="254" spans="1:14" x14ac:dyDescent="0.2">
      <c r="A254" s="8">
        <v>2.5046296296296299E-2</v>
      </c>
      <c r="B254" s="131">
        <f t="shared" si="9"/>
        <v>5.8217592592592626E-3</v>
      </c>
      <c r="C254" s="7">
        <f t="shared" si="10"/>
        <v>500</v>
      </c>
      <c r="D254" s="1">
        <f t="shared" si="11"/>
        <v>22.360679774997898</v>
      </c>
      <c r="E254" s="1">
        <v>265.7</v>
      </c>
      <c r="F254" s="1">
        <f>(E254/'Input Messblatt'!$B$51)*100</f>
        <v>33.028366854784572</v>
      </c>
      <c r="G254" s="1">
        <f>F254*'Input Messblatt'!$D$78</f>
        <v>33.330425382242126</v>
      </c>
      <c r="H254" s="1">
        <f>E254/'Input Messblatt'!$P$6</f>
        <v>264.4763036695885</v>
      </c>
      <c r="I254" s="1">
        <f>H254/'Input Messblatt'!$B$12</f>
        <v>3.3691248875106816</v>
      </c>
      <c r="J254" s="1">
        <f>I254*'Input Messblatt'!$P$9</f>
        <v>3.7345389805097455</v>
      </c>
      <c r="K254" s="188">
        <f>SQRT(((2*'Input Messblatt'!$J$8*'Input Messblatt'!$J$5)/'Input Messblatt'!$J$6)*((1+'Input Messblatt'!$J$27)/('Input Messblatt'!$J$26-'Input Messblatt'!$J$27))*'Input Messung'!C254)*100</f>
        <v>0.7848566748139435</v>
      </c>
      <c r="L254" s="187">
        <f>K254*(('Input Messblatt'!$J$26-'Input Messblatt'!$J$27)/(1+'Input Messblatt'!$J$27))</f>
        <v>0.89188258501584461</v>
      </c>
      <c r="M254">
        <f>('Input Messblatt'!$J$5*'Input Messblatt'!$J$8*'Input Messblatt'!$J$7)/('Input Messblatt'!$J$6*'Input Messung'!K254)</f>
        <v>7.001278292374379E-10</v>
      </c>
      <c r="N254" s="1">
        <f>J254/'Input Messblatt'!$J$9</f>
        <v>99.58770614692655</v>
      </c>
    </row>
    <row r="255" spans="1:14" x14ac:dyDescent="0.2">
      <c r="A255" s="8">
        <v>2.508101851851852E-2</v>
      </c>
      <c r="B255" s="131">
        <f t="shared" si="9"/>
        <v>5.8564814814814833E-3</v>
      </c>
      <c r="C255" s="7">
        <f t="shared" si="10"/>
        <v>502</v>
      </c>
      <c r="D255" s="1">
        <f t="shared" si="11"/>
        <v>22.405356502408079</v>
      </c>
      <c r="E255" s="1">
        <v>265.7</v>
      </c>
      <c r="F255" s="1">
        <f>(E255/'Input Messblatt'!$B$51)*100</f>
        <v>33.028366854784572</v>
      </c>
      <c r="G255" s="1">
        <f>F255*'Input Messblatt'!$D$78</f>
        <v>33.330425382242126</v>
      </c>
      <c r="H255" s="1">
        <f>E255/'Input Messblatt'!$P$6</f>
        <v>264.4763036695885</v>
      </c>
      <c r="I255" s="1">
        <f>H255/'Input Messblatt'!$B$12</f>
        <v>3.3691248875106816</v>
      </c>
      <c r="J255" s="1">
        <f>I255*'Input Messblatt'!$P$9</f>
        <v>3.7345389805097455</v>
      </c>
      <c r="K255" s="188">
        <f>SQRT(((2*'Input Messblatt'!$J$8*'Input Messblatt'!$J$5)/'Input Messblatt'!$J$6)*((1+'Input Messblatt'!$J$27)/('Input Messblatt'!$J$26-'Input Messblatt'!$J$27))*'Input Messung'!C255)*100</f>
        <v>0.78642482158182181</v>
      </c>
      <c r="L255" s="187">
        <f>K255*(('Input Messblatt'!$J$26-'Input Messblatt'!$J$27)/(1+'Input Messblatt'!$J$27))</f>
        <v>0.89366456997934274</v>
      </c>
      <c r="M255">
        <f>('Input Messblatt'!$J$5*'Input Messblatt'!$J$8*'Input Messblatt'!$J$7)/('Input Messblatt'!$J$6*'Input Messung'!K255)</f>
        <v>6.9873176039221504E-10</v>
      </c>
      <c r="N255" s="1">
        <f>J255/'Input Messblatt'!$J$9</f>
        <v>99.58770614692655</v>
      </c>
    </row>
    <row r="256" spans="1:14" x14ac:dyDescent="0.2">
      <c r="A256" s="8">
        <v>2.5104166666666664E-2</v>
      </c>
      <c r="B256" s="131">
        <f t="shared" si="9"/>
        <v>5.879629629629627E-3</v>
      </c>
      <c r="C256" s="7">
        <f t="shared" si="10"/>
        <v>504</v>
      </c>
      <c r="D256" s="1">
        <f t="shared" si="11"/>
        <v>22.449944320643649</v>
      </c>
      <c r="E256" s="1">
        <v>265.89999999999998</v>
      </c>
      <c r="F256" s="1">
        <f>(E256/'Input Messblatt'!$B$51)*100</f>
        <v>33.053228252492353</v>
      </c>
      <c r="G256" s="1">
        <f>F256*'Input Messblatt'!$D$78</f>
        <v>33.35551414805488</v>
      </c>
      <c r="H256" s="1">
        <f>E256/'Input Messblatt'!$P$6</f>
        <v>264.67538255831226</v>
      </c>
      <c r="I256" s="1">
        <f>H256/'Input Messblatt'!$B$12</f>
        <v>3.3716609243097104</v>
      </c>
      <c r="J256" s="1">
        <f>I256*'Input Messblatt'!$P$9</f>
        <v>3.7373500749625181</v>
      </c>
      <c r="K256" s="188">
        <f>SQRT(((2*'Input Messblatt'!$J$8*'Input Messblatt'!$J$5)/'Input Messblatt'!$J$6)*((1+'Input Messblatt'!$J$27)/('Input Messblatt'!$J$26-'Input Messblatt'!$J$27))*'Input Messung'!C256)*100</f>
        <v>0.78798984765033631</v>
      </c>
      <c r="L256" s="187">
        <f>K256*(('Input Messblatt'!$J$26-'Input Messblatt'!$J$27)/(1+'Input Messblatt'!$J$27))</f>
        <v>0.89544300869356375</v>
      </c>
      <c r="M256">
        <f>('Input Messblatt'!$J$5*'Input Messblatt'!$J$8*'Input Messblatt'!$J$7)/('Input Messblatt'!$J$6*'Input Messung'!K256)</f>
        <v>6.9734400974647562E-10</v>
      </c>
      <c r="N256" s="1">
        <f>J256/'Input Messblatt'!$J$9</f>
        <v>99.662668665667155</v>
      </c>
    </row>
    <row r="257" spans="1:14" x14ac:dyDescent="0.2">
      <c r="A257" s="8">
        <v>2.5115740740740741E-2</v>
      </c>
      <c r="B257" s="131">
        <f t="shared" si="9"/>
        <v>5.8912037037037041E-3</v>
      </c>
      <c r="C257" s="7">
        <f t="shared" si="10"/>
        <v>506</v>
      </c>
      <c r="D257" s="1">
        <f t="shared" si="11"/>
        <v>22.494443758403985</v>
      </c>
      <c r="E257" s="1">
        <v>266</v>
      </c>
      <c r="F257" s="1">
        <f>(E257/'Input Messblatt'!$B$51)*100</f>
        <v>33.065658951346244</v>
      </c>
      <c r="G257" s="1">
        <f>F257*'Input Messblatt'!$D$78</f>
        <v>33.368058530961257</v>
      </c>
      <c r="H257" s="1">
        <f>E257/'Input Messblatt'!$P$6</f>
        <v>264.7749220026742</v>
      </c>
      <c r="I257" s="1">
        <f>H257/'Input Messblatt'!$B$12</f>
        <v>3.3729289427092257</v>
      </c>
      <c r="J257" s="1">
        <f>I257*'Input Messblatt'!$P$9</f>
        <v>3.7387556221889056</v>
      </c>
      <c r="K257" s="188">
        <f>SQRT(((2*'Input Messblatt'!$J$8*'Input Messblatt'!$J$5)/'Input Messblatt'!$J$6)*((1+'Input Messblatt'!$J$27)/('Input Messblatt'!$J$26-'Input Messblatt'!$J$27))*'Input Messung'!C257)*100</f>
        <v>0.78955177157676004</v>
      </c>
      <c r="L257" s="187">
        <f>K257*(('Input Messblatt'!$J$26-'Input Messblatt'!$J$27)/(1+'Input Messblatt'!$J$27))</f>
        <v>0.89721792224631791</v>
      </c>
      <c r="M257">
        <f>('Input Messblatt'!$J$5*'Input Messblatt'!$J$8*'Input Messblatt'!$J$7)/('Input Messblatt'!$J$6*'Input Messung'!K257)</f>
        <v>6.9596449502308248E-10</v>
      </c>
      <c r="N257" s="1">
        <f>J257/'Input Messblatt'!$J$9</f>
        <v>99.700149925037479</v>
      </c>
    </row>
    <row r="258" spans="1:14" x14ac:dyDescent="0.2">
      <c r="A258" s="8">
        <v>2.5150462962962961E-2</v>
      </c>
      <c r="B258" s="131">
        <f t="shared" si="9"/>
        <v>5.9259259259259248E-3</v>
      </c>
      <c r="C258" s="7">
        <f t="shared" si="10"/>
        <v>508</v>
      </c>
      <c r="D258" s="1">
        <f t="shared" si="11"/>
        <v>22.538855339169288</v>
      </c>
      <c r="E258" s="1">
        <v>266</v>
      </c>
      <c r="F258" s="1">
        <f>(E258/'Input Messblatt'!$B$51)*100</f>
        <v>33.065658951346244</v>
      </c>
      <c r="G258" s="1">
        <f>F258*'Input Messblatt'!$D$78</f>
        <v>33.368058530961257</v>
      </c>
      <c r="H258" s="1">
        <f>E258/'Input Messblatt'!$P$6</f>
        <v>264.7749220026742</v>
      </c>
      <c r="I258" s="1">
        <f>H258/'Input Messblatt'!$B$12</f>
        <v>3.3729289427092257</v>
      </c>
      <c r="J258" s="1">
        <f>I258*'Input Messblatt'!$P$9</f>
        <v>3.7387556221889056</v>
      </c>
      <c r="K258" s="188">
        <f>SQRT(((2*'Input Messblatt'!$J$8*'Input Messblatt'!$J$5)/'Input Messblatt'!$J$6)*((1+'Input Messblatt'!$J$27)/('Input Messblatt'!$J$26-'Input Messblatt'!$J$27))*'Input Messung'!C258)*100</f>
        <v>0.79111061173517339</v>
      </c>
      <c r="L258" s="187">
        <f>K258*(('Input Messblatt'!$J$26-'Input Messblatt'!$J$27)/(1+'Input Messblatt'!$J$27))</f>
        <v>0.89898933151724225</v>
      </c>
      <c r="M258">
        <f>('Input Messblatt'!$J$5*'Input Messblatt'!$J$8*'Input Messblatt'!$J$7)/('Input Messblatt'!$J$6*'Input Messung'!K258)</f>
        <v>6.9459313507975891E-10</v>
      </c>
      <c r="N258" s="1">
        <f>J258/'Input Messblatt'!$J$9</f>
        <v>99.700149925037479</v>
      </c>
    </row>
    <row r="259" spans="1:14" x14ac:dyDescent="0.2">
      <c r="A259" s="8">
        <v>2.5173611111111108E-2</v>
      </c>
      <c r="B259" s="131">
        <f t="shared" si="9"/>
        <v>5.9490740740740719E-3</v>
      </c>
      <c r="C259" s="7">
        <f t="shared" si="10"/>
        <v>510</v>
      </c>
      <c r="D259" s="1">
        <f t="shared" si="11"/>
        <v>22.583179581272429</v>
      </c>
      <c r="E259" s="1">
        <v>266</v>
      </c>
      <c r="F259" s="1">
        <f>(E259/'Input Messblatt'!$B$51)*100</f>
        <v>33.065658951346244</v>
      </c>
      <c r="G259" s="1">
        <f>F259*'Input Messblatt'!$D$78</f>
        <v>33.368058530961257</v>
      </c>
      <c r="H259" s="1">
        <f>E259/'Input Messblatt'!$P$6</f>
        <v>264.7749220026742</v>
      </c>
      <c r="I259" s="1">
        <f>H259/'Input Messblatt'!$B$12</f>
        <v>3.3729289427092257</v>
      </c>
      <c r="J259" s="1">
        <f>I259*'Input Messblatt'!$P$9</f>
        <v>3.7387556221889056</v>
      </c>
      <c r="K259" s="188">
        <f>SQRT(((2*'Input Messblatt'!$J$8*'Input Messblatt'!$J$5)/'Input Messblatt'!$J$6)*((1+'Input Messblatt'!$J$27)/('Input Messblatt'!$J$26-'Input Messblatt'!$J$27))*'Input Messung'!C259)*100</f>
        <v>0.79266638631898623</v>
      </c>
      <c r="L259" s="187">
        <f>K259*(('Input Messblatt'!$J$26-'Input Messblatt'!$J$27)/(1+'Input Messblatt'!$J$27))</f>
        <v>0.9007572571806659</v>
      </c>
      <c r="M259">
        <f>('Input Messblatt'!$J$5*'Input Messblatt'!$J$8*'Input Messblatt'!$J$7)/('Input Messblatt'!$J$6*'Input Messung'!K259)</f>
        <v>6.9322984988904173E-10</v>
      </c>
      <c r="N259" s="1">
        <f>J259/'Input Messblatt'!$J$9</f>
        <v>99.700149925037479</v>
      </c>
    </row>
    <row r="260" spans="1:14" x14ac:dyDescent="0.2">
      <c r="A260" s="8">
        <v>2.5196759259259256E-2</v>
      </c>
      <c r="B260" s="131">
        <f t="shared" si="9"/>
        <v>5.972222222222219E-3</v>
      </c>
      <c r="C260" s="7">
        <f t="shared" si="10"/>
        <v>512</v>
      </c>
      <c r="D260" s="1">
        <f t="shared" si="11"/>
        <v>22.627416997969522</v>
      </c>
      <c r="E260" s="1">
        <v>266.3</v>
      </c>
      <c r="F260" s="1">
        <f>(E260/'Input Messblatt'!$B$51)*100</f>
        <v>33.102951047907915</v>
      </c>
      <c r="G260" s="1">
        <f>F260*'Input Messblatt'!$D$78</f>
        <v>33.405691679680388</v>
      </c>
      <c r="H260" s="1">
        <f>E260/'Input Messblatt'!$P$6</f>
        <v>265.07354033575996</v>
      </c>
      <c r="I260" s="1">
        <f>H260/'Input Messblatt'!$B$12</f>
        <v>3.3767329979077703</v>
      </c>
      <c r="J260" s="1">
        <f>I260*'Input Messblatt'!$P$9</f>
        <v>3.7429722638680665</v>
      </c>
      <c r="K260" s="188">
        <f>SQRT(((2*'Input Messblatt'!$J$8*'Input Messblatt'!$J$5)/'Input Messblatt'!$J$6)*((1+'Input Messblatt'!$J$27)/('Input Messblatt'!$J$26-'Input Messblatt'!$J$27))*'Input Messung'!C260)*100</f>
        <v>0.794219113343415</v>
      </c>
      <c r="L260" s="187">
        <f>K260*(('Input Messblatt'!$J$26-'Input Messblatt'!$J$27)/(1+'Input Messblatt'!$J$27))</f>
        <v>0.90252171970842587</v>
      </c>
      <c r="M260">
        <f>('Input Messblatt'!$J$5*'Input Messblatt'!$J$8*'Input Messblatt'!$J$7)/('Input Messblatt'!$J$6*'Input Messung'!K260)</f>
        <v>6.9187456051866619E-10</v>
      </c>
      <c r="N260" s="1">
        <f>J260/'Input Messblatt'!$J$9</f>
        <v>99.812593703148437</v>
      </c>
    </row>
    <row r="261" spans="1:14" x14ac:dyDescent="0.2">
      <c r="A261" s="8">
        <v>2.521990740740741E-2</v>
      </c>
      <c r="B261" s="131">
        <f t="shared" si="9"/>
        <v>5.9953703703703731E-3</v>
      </c>
      <c r="C261" s="7">
        <f t="shared" si="10"/>
        <v>514</v>
      </c>
      <c r="D261" s="1">
        <f t="shared" si="11"/>
        <v>22.671568097509269</v>
      </c>
      <c r="E261" s="1">
        <v>266.39999999999998</v>
      </c>
      <c r="F261" s="1">
        <f>(E261/'Input Messblatt'!$B$51)*100</f>
        <v>33.115381746761798</v>
      </c>
      <c r="G261" s="1">
        <f>F261*'Input Messblatt'!$D$78</f>
        <v>33.418236062586757</v>
      </c>
      <c r="H261" s="1">
        <f>E261/'Input Messblatt'!$P$6</f>
        <v>265.17307978012184</v>
      </c>
      <c r="I261" s="1">
        <f>H261/'Input Messblatt'!$B$12</f>
        <v>3.3780010163072847</v>
      </c>
      <c r="J261" s="1">
        <f>I261*'Input Messblatt'!$P$9</f>
        <v>3.744377811094453</v>
      </c>
      <c r="K261" s="188">
        <f>SQRT(((2*'Input Messblatt'!$J$8*'Input Messblatt'!$J$5)/'Input Messblatt'!$J$6)*((1+'Input Messblatt'!$J$27)/('Input Messblatt'!$J$26-'Input Messblatt'!$J$27))*'Input Messung'!C261)*100</f>
        <v>0.79576881064791682</v>
      </c>
      <c r="L261" s="187">
        <f>K261*(('Input Messblatt'!$J$26-'Input Messblatt'!$J$27)/(1+'Input Messblatt'!$J$27))</f>
        <v>0.90428273937263248</v>
      </c>
      <c r="M261">
        <f>('Input Messblatt'!$J$5*'Input Messblatt'!$J$8*'Input Messblatt'!$J$7)/('Input Messblatt'!$J$6*'Input Messung'!K261)</f>
        <v>6.9052718911237026E-10</v>
      </c>
      <c r="N261" s="1">
        <f>J261/'Input Messblatt'!$J$9</f>
        <v>99.850074962518747</v>
      </c>
    </row>
    <row r="262" spans="1:14" x14ac:dyDescent="0.2">
      <c r="A262" s="8">
        <v>2.5243055555555557E-2</v>
      </c>
      <c r="B262" s="131">
        <f t="shared" ref="B262:B318" si="12">A262-A261+B261</f>
        <v>6.0185185185185203E-3</v>
      </c>
      <c r="C262" s="7">
        <f t="shared" ref="C262:C318" si="13">C261+2</f>
        <v>516</v>
      </c>
      <c r="D262" s="1">
        <f t="shared" si="11"/>
        <v>22.715633383201094</v>
      </c>
      <c r="E262" s="1">
        <v>266.39999999999998</v>
      </c>
      <c r="F262" s="1">
        <f>(E262/'Input Messblatt'!$B$51)*100</f>
        <v>33.115381746761798</v>
      </c>
      <c r="G262" s="1">
        <f>F262*'Input Messblatt'!$D$78</f>
        <v>33.418236062586757</v>
      </c>
      <c r="H262" s="1">
        <f>E262/'Input Messblatt'!$P$6</f>
        <v>265.17307978012184</v>
      </c>
      <c r="I262" s="1">
        <f>H262/'Input Messblatt'!$B$12</f>
        <v>3.3780010163072847</v>
      </c>
      <c r="J262" s="1">
        <f>I262*'Input Messblatt'!$P$9</f>
        <v>3.744377811094453</v>
      </c>
      <c r="K262" s="188">
        <f>SQRT(((2*'Input Messblatt'!$J$8*'Input Messblatt'!$J$5)/'Input Messblatt'!$J$6)*((1+'Input Messblatt'!$J$27)/('Input Messblatt'!$J$26-'Input Messblatt'!$J$27))*'Input Messung'!C262)*100</f>
        <v>0.79731549589858108</v>
      </c>
      <c r="L262" s="187">
        <f>K262*(('Input Messblatt'!$J$26-'Input Messblatt'!$J$27)/(1+'Input Messblatt'!$J$27))</f>
        <v>0.90604033624838731</v>
      </c>
      <c r="M262">
        <f>('Input Messblatt'!$J$5*'Input Messblatt'!$J$8*'Input Messblatt'!$J$7)/('Input Messblatt'!$J$6*'Input Messung'!K262)</f>
        <v>6.8918765887110846E-10</v>
      </c>
      <c r="N262" s="1">
        <f>J262/'Input Messblatt'!$J$9</f>
        <v>99.850074962518747</v>
      </c>
    </row>
    <row r="263" spans="1:14" x14ac:dyDescent="0.2">
      <c r="A263" s="8">
        <v>2.5266203703703704E-2</v>
      </c>
      <c r="B263" s="131">
        <f t="shared" si="12"/>
        <v>6.0416666666666674E-3</v>
      </c>
      <c r="C263" s="7">
        <f t="shared" si="13"/>
        <v>518</v>
      </c>
      <c r="D263" s="1">
        <f t="shared" si="11"/>
        <v>22.759613353482084</v>
      </c>
      <c r="E263" s="1">
        <v>266.39999999999998</v>
      </c>
      <c r="F263" s="1">
        <f>(E263/'Input Messblatt'!$B$51)*100</f>
        <v>33.115381746761798</v>
      </c>
      <c r="G263" s="1">
        <f>F263*'Input Messblatt'!$D$78</f>
        <v>33.418236062586757</v>
      </c>
      <c r="H263" s="1">
        <f>E263/'Input Messblatt'!$P$6</f>
        <v>265.17307978012184</v>
      </c>
      <c r="I263" s="1">
        <f>H263/'Input Messblatt'!$B$12</f>
        <v>3.3780010163072847</v>
      </c>
      <c r="J263" s="1">
        <f>I263*'Input Messblatt'!$P$9</f>
        <v>3.744377811094453</v>
      </c>
      <c r="K263" s="188">
        <f>SQRT(((2*'Input Messblatt'!$J$8*'Input Messblatt'!$J$5)/'Input Messblatt'!$J$6)*((1+'Input Messblatt'!$J$27)/('Input Messblatt'!$J$26-'Input Messblatt'!$J$27))*'Input Messung'!C263)*100</f>
        <v>0.79885918659047794</v>
      </c>
      <c r="L263" s="187">
        <f>K263*(('Input Messblatt'!$J$26-'Input Messblatt'!$J$27)/(1+'Input Messblatt'!$J$27))</f>
        <v>0.90779453021645196</v>
      </c>
      <c r="M263">
        <f>('Input Messblatt'!$J$5*'Input Messblatt'!$J$8*'Input Messblatt'!$J$7)/('Input Messblatt'!$J$6*'Input Messung'!K263)</f>
        <v>6.8785589403466684E-10</v>
      </c>
      <c r="N263" s="1">
        <f>J263/'Input Messblatt'!$J$9</f>
        <v>99.850074962518747</v>
      </c>
    </row>
    <row r="264" spans="1:14" x14ac:dyDescent="0.2">
      <c r="A264" s="8">
        <v>2.5289351851851851E-2</v>
      </c>
      <c r="B264" s="131">
        <f t="shared" si="12"/>
        <v>6.0648148148148145E-3</v>
      </c>
      <c r="C264" s="7">
        <f t="shared" si="13"/>
        <v>520</v>
      </c>
      <c r="D264" s="1">
        <f t="shared" ref="D264:D318" si="14">SQRT(C264)</f>
        <v>22.803508501982758</v>
      </c>
      <c r="E264" s="1">
        <v>266.7</v>
      </c>
      <c r="F264" s="1">
        <f>(E264/'Input Messblatt'!$B$51)*100</f>
        <v>33.15267384332347</v>
      </c>
      <c r="G264" s="1">
        <f>F264*'Input Messblatt'!$D$78</f>
        <v>33.455869211305888</v>
      </c>
      <c r="H264" s="1">
        <f>E264/'Input Messblatt'!$P$6</f>
        <v>265.47169811320754</v>
      </c>
      <c r="I264" s="1">
        <f>H264/'Input Messblatt'!$B$12</f>
        <v>3.3818050715058283</v>
      </c>
      <c r="J264" s="1">
        <f>I264*'Input Messblatt'!$P$9</f>
        <v>3.7485944527736126</v>
      </c>
      <c r="K264" s="188">
        <f>SQRT(((2*'Input Messblatt'!$J$8*'Input Messblatt'!$J$5)/'Input Messblatt'!$J$6)*((1+'Input Messblatt'!$J$27)/('Input Messblatt'!$J$26-'Input Messblatt'!$J$27))*'Input Messung'!C264)*100</f>
        <v>0.80039990004996897</v>
      </c>
      <c r="L264" s="187">
        <f>K264*(('Input Messblatt'!$J$26-'Input Messblatt'!$J$27)/(1+'Input Messblatt'!$J$27))</f>
        <v>0.90954534096587358</v>
      </c>
      <c r="M264">
        <f>('Input Messblatt'!$J$5*'Input Messblatt'!$J$8*'Input Messblatt'!$J$7)/('Input Messblatt'!$J$6*'Input Messung'!K264)</f>
        <v>6.8653181986366404E-10</v>
      </c>
      <c r="N264" s="1">
        <f>J264/'Input Messblatt'!$J$9</f>
        <v>99.962518740629676</v>
      </c>
    </row>
    <row r="265" spans="1:14" x14ac:dyDescent="0.2">
      <c r="A265" s="8">
        <v>2.5312500000000002E-2</v>
      </c>
      <c r="B265" s="131">
        <f t="shared" si="12"/>
        <v>6.0879629629629652E-3</v>
      </c>
      <c r="C265" s="7">
        <f t="shared" si="13"/>
        <v>522</v>
      </c>
      <c r="D265" s="1">
        <f t="shared" si="14"/>
        <v>22.847319317591726</v>
      </c>
      <c r="E265" s="1">
        <v>266.8</v>
      </c>
      <c r="F265" s="1">
        <f>(E265/'Input Messblatt'!$B$51)*100</f>
        <v>33.16510454217736</v>
      </c>
      <c r="G265" s="1">
        <f>F265*'Input Messblatt'!$D$78</f>
        <v>33.468413594212272</v>
      </c>
      <c r="H265" s="1">
        <f>E265/'Input Messblatt'!$P$6</f>
        <v>265.57123755756948</v>
      </c>
      <c r="I265" s="1">
        <f>H265/'Input Messblatt'!$B$12</f>
        <v>3.3830730899053436</v>
      </c>
      <c r="J265" s="1">
        <f>I265*'Input Messblatt'!$P$9</f>
        <v>3.75</v>
      </c>
      <c r="K265" s="188">
        <f>SQRT(((2*'Input Messblatt'!$J$8*'Input Messblatt'!$J$5)/'Input Messblatt'!$J$6)*((1+'Input Messblatt'!$J$27)/('Input Messblatt'!$J$26-'Input Messblatt'!$J$27))*'Input Messung'!C265)*100</f>
        <v>0.8019376534369741</v>
      </c>
      <c r="L265" s="187">
        <f>K265*(('Input Messblatt'!$J$26-'Input Messblatt'!$J$27)/(1+'Input Messblatt'!$J$27))</f>
        <v>0.91129278799656122</v>
      </c>
      <c r="M265">
        <f>('Input Messblatt'!$J$5*'Input Messblatt'!$J$8*'Input Messblatt'!$J$7)/('Input Messblatt'!$J$6*'Input Messung'!K265)</f>
        <v>6.8521536262193522E-10</v>
      </c>
      <c r="N265" s="1">
        <f>J265/'Input Messblatt'!$J$9</f>
        <v>100</v>
      </c>
    </row>
    <row r="266" spans="1:14" x14ac:dyDescent="0.2">
      <c r="A266" s="8">
        <v>2.5335648148148149E-2</v>
      </c>
      <c r="B266" s="131">
        <f t="shared" si="12"/>
        <v>6.1111111111111123E-3</v>
      </c>
      <c r="C266" s="7">
        <f t="shared" si="13"/>
        <v>524</v>
      </c>
      <c r="D266" s="1">
        <f t="shared" si="14"/>
        <v>22.891046284519195</v>
      </c>
      <c r="E266" s="1">
        <v>266.8</v>
      </c>
      <c r="F266" s="1">
        <f>(E266/'Input Messblatt'!$B$51)*100</f>
        <v>33.16510454217736</v>
      </c>
      <c r="G266" s="1">
        <f>F266*'Input Messblatt'!$D$78</f>
        <v>33.468413594212272</v>
      </c>
      <c r="H266" s="1">
        <f>E266/'Input Messblatt'!$P$6</f>
        <v>265.57123755756948</v>
      </c>
      <c r="I266" s="1">
        <f>H266/'Input Messblatt'!$B$12</f>
        <v>3.3830730899053436</v>
      </c>
      <c r="J266" s="1">
        <f>I266*'Input Messblatt'!$P$9</f>
        <v>3.75</v>
      </c>
      <c r="K266" s="188">
        <f>SQRT(((2*'Input Messblatt'!$J$8*'Input Messblatt'!$J$5)/'Input Messblatt'!$J$6)*((1+'Input Messblatt'!$J$27)/('Input Messblatt'!$J$26-'Input Messblatt'!$J$27))*'Input Messung'!C266)*100</f>
        <v>0.80347246374720283</v>
      </c>
      <c r="L266" s="187">
        <f>K266*(('Input Messblatt'!$J$26-'Input Messblatt'!$J$27)/(1+'Input Messblatt'!$J$27))</f>
        <v>0.91303689062182114</v>
      </c>
      <c r="M266">
        <f>('Input Messblatt'!$J$5*'Input Messblatt'!$J$8*'Input Messblatt'!$J$7)/('Input Messblatt'!$J$6*'Input Messung'!K266)</f>
        <v>6.8390644955928404E-10</v>
      </c>
      <c r="N266" s="1">
        <f>J266/'Input Messblatt'!$J$9</f>
        <v>100</v>
      </c>
    </row>
    <row r="267" spans="1:14" x14ac:dyDescent="0.2">
      <c r="A267" s="8">
        <v>2.5358796296296296E-2</v>
      </c>
      <c r="B267" s="131">
        <f t="shared" si="12"/>
        <v>6.1342592592592594E-3</v>
      </c>
      <c r="C267" s="7">
        <f t="shared" si="13"/>
        <v>526</v>
      </c>
      <c r="D267" s="1">
        <f t="shared" si="14"/>
        <v>22.934689882359429</v>
      </c>
      <c r="E267" s="1">
        <v>266.8</v>
      </c>
      <c r="F267" s="1">
        <f>(E267/'Input Messblatt'!$B$51)*100</f>
        <v>33.16510454217736</v>
      </c>
      <c r="G267" s="1">
        <f>F267*'Input Messblatt'!$D$78</f>
        <v>33.468413594212272</v>
      </c>
      <c r="H267" s="1">
        <f>E267/'Input Messblatt'!$P$6</f>
        <v>265.57123755756948</v>
      </c>
      <c r="I267" s="1">
        <f>H267/'Input Messblatt'!$B$12</f>
        <v>3.3830730899053436</v>
      </c>
      <c r="J267" s="1">
        <f>I267*'Input Messblatt'!$P$9</f>
        <v>3.75</v>
      </c>
      <c r="K267" s="188">
        <f>SQRT(((2*'Input Messblatt'!$J$8*'Input Messblatt'!$J$5)/'Input Messblatt'!$J$6)*((1+'Input Messblatt'!$J$27)/('Input Messblatt'!$J$26-'Input Messblatt'!$J$27))*'Input Messung'!C267)*100</f>
        <v>0.80500434781434582</v>
      </c>
      <c r="L267" s="187">
        <f>K267*(('Input Messblatt'!$J$26-'Input Messblatt'!$J$27)/(1+'Input Messblatt'!$J$27))</f>
        <v>0.91477766797084725</v>
      </c>
      <c r="M267">
        <f>('Input Messblatt'!$J$5*'Input Messblatt'!$J$8*'Input Messblatt'!$J$7)/('Input Messblatt'!$J$6*'Input Messung'!K267)</f>
        <v>6.8260500889459604E-10</v>
      </c>
      <c r="N267" s="1">
        <f>J267/'Input Messblatt'!$J$9</f>
        <v>100</v>
      </c>
    </row>
    <row r="268" spans="1:14" x14ac:dyDescent="0.2">
      <c r="A268" s="8">
        <v>2.5381944444444443E-2</v>
      </c>
      <c r="B268" s="131">
        <f t="shared" si="12"/>
        <v>6.1574074074074066E-3</v>
      </c>
      <c r="C268" s="7">
        <f t="shared" si="13"/>
        <v>528</v>
      </c>
      <c r="D268" s="1">
        <f t="shared" si="14"/>
        <v>22.978250586152114</v>
      </c>
      <c r="E268" s="1">
        <v>266.8</v>
      </c>
      <c r="F268" s="1">
        <f>(E268/'Input Messblatt'!$B$51)*100</f>
        <v>33.16510454217736</v>
      </c>
      <c r="G268" s="1">
        <f>F268*'Input Messblatt'!$D$78</f>
        <v>33.468413594212272</v>
      </c>
      <c r="H268" s="1">
        <f>E268/'Input Messblatt'!$P$6</f>
        <v>265.57123755756948</v>
      </c>
      <c r="I268" s="1">
        <f>H268/'Input Messblatt'!$B$12</f>
        <v>3.3830730899053436</v>
      </c>
      <c r="J268" s="1">
        <f>I268*'Input Messblatt'!$P$9</f>
        <v>3.75</v>
      </c>
      <c r="K268" s="188">
        <f>SQRT(((2*'Input Messblatt'!$J$8*'Input Messblatt'!$J$5)/'Input Messblatt'!$J$6)*((1+'Input Messblatt'!$J$27)/('Input Messblatt'!$J$26-'Input Messblatt'!$J$27))*'Input Messung'!C268)*100</f>
        <v>0.80653332231222807</v>
      </c>
      <c r="L268" s="187">
        <f>K268*(('Input Messblatt'!$J$26-'Input Messblatt'!$J$27)/(1+'Input Messblatt'!$J$27))</f>
        <v>0.91651513899116799</v>
      </c>
      <c r="M268">
        <f>('Input Messblatt'!$J$5*'Input Messblatt'!$J$8*'Input Messblatt'!$J$7)/('Input Messblatt'!$J$6*'Input Messung'!K268)</f>
        <v>6.8131096979930559E-10</v>
      </c>
      <c r="N268" s="1">
        <f>J268/'Input Messblatt'!$J$9</f>
        <v>100</v>
      </c>
    </row>
    <row r="269" spans="1:14" x14ac:dyDescent="0.2">
      <c r="A269" s="8">
        <v>2.5405092592592594E-2</v>
      </c>
      <c r="B269" s="131">
        <f t="shared" si="12"/>
        <v>6.1805555555555572E-3</v>
      </c>
      <c r="C269" s="7">
        <f t="shared" si="13"/>
        <v>530</v>
      </c>
      <c r="D269" s="1">
        <f t="shared" si="14"/>
        <v>23.021728866442675</v>
      </c>
      <c r="E269" s="1">
        <v>266.8</v>
      </c>
      <c r="F269" s="1">
        <f>(E269/'Input Messblatt'!$B$51)*100</f>
        <v>33.16510454217736</v>
      </c>
      <c r="G269" s="1">
        <f>F269*'Input Messblatt'!$D$78</f>
        <v>33.468413594212272</v>
      </c>
      <c r="H269" s="1">
        <f>E269/'Input Messblatt'!$P$6</f>
        <v>265.57123755756948</v>
      </c>
      <c r="I269" s="1">
        <f>H269/'Input Messblatt'!$B$12</f>
        <v>3.3830730899053436</v>
      </c>
      <c r="J269" s="1">
        <f>I269*'Input Messblatt'!$P$9</f>
        <v>3.75</v>
      </c>
      <c r="K269" s="188">
        <f>SQRT(((2*'Input Messblatt'!$J$8*'Input Messblatt'!$J$5)/'Input Messblatt'!$J$6)*((1+'Input Messblatt'!$J$27)/('Input Messblatt'!$J$26-'Input Messblatt'!$J$27))*'Input Messung'!C269)*100</f>
        <v>0.80805940375692686</v>
      </c>
      <c r="L269" s="187">
        <f>K269*(('Input Messblatt'!$J$26-'Input Messblatt'!$J$27)/(1+'Input Messblatt'!$J$27))</f>
        <v>0.91824932245105295</v>
      </c>
      <c r="M269">
        <f>('Input Messblatt'!$J$5*'Input Messblatt'!$J$8*'Input Messblatt'!$J$7)/('Input Messblatt'!$J$6*'Input Messung'!K269)</f>
        <v>6.8002426238120436E-10</v>
      </c>
      <c r="N269" s="1">
        <f>J269/'Input Messblatt'!$J$9</f>
        <v>100</v>
      </c>
    </row>
    <row r="270" spans="1:14" x14ac:dyDescent="0.2">
      <c r="A270" s="8">
        <v>2.5428240740740741E-2</v>
      </c>
      <c r="B270" s="131">
        <f t="shared" si="12"/>
        <v>6.2037037037037043E-3</v>
      </c>
      <c r="C270" s="7">
        <f t="shared" si="13"/>
        <v>532</v>
      </c>
      <c r="D270" s="1">
        <f t="shared" si="14"/>
        <v>23.065125189341593</v>
      </c>
      <c r="E270" s="1">
        <v>266.8</v>
      </c>
      <c r="F270" s="1">
        <f>(E270/'Input Messblatt'!$B$51)*100</f>
        <v>33.16510454217736</v>
      </c>
      <c r="G270" s="1">
        <f>F270*'Input Messblatt'!$D$78</f>
        <v>33.468413594212272</v>
      </c>
      <c r="H270" s="1">
        <f>E270/'Input Messblatt'!$P$6</f>
        <v>265.57123755756948</v>
      </c>
      <c r="I270" s="1">
        <f>H270/'Input Messblatt'!$B$12</f>
        <v>3.3830730899053436</v>
      </c>
      <c r="J270" s="1">
        <f>I270*'Input Messblatt'!$P$9</f>
        <v>3.75</v>
      </c>
      <c r="K270" s="188">
        <f>SQRT(((2*'Input Messblatt'!$J$8*'Input Messblatt'!$J$5)/'Input Messblatt'!$J$6)*((1+'Input Messblatt'!$J$27)/('Input Messblatt'!$J$26-'Input Messblatt'!$J$27))*'Input Messung'!C270)*100</f>
        <v>0.80958260850885388</v>
      </c>
      <c r="L270" s="187">
        <f>K270*(('Input Messblatt'!$J$26-'Input Messblatt'!$J$27)/(1+'Input Messblatt'!$J$27))</f>
        <v>0.91998023694187914</v>
      </c>
      <c r="M270">
        <f>('Input Messblatt'!$J$5*'Input Messblatt'!$J$8*'Input Messblatt'!$J$7)/('Input Messblatt'!$J$6*'Input Messung'!K270)</f>
        <v>6.7874481766858559E-10</v>
      </c>
      <c r="N270" s="1">
        <f>J270/'Input Messblatt'!$J$9</f>
        <v>100</v>
      </c>
    </row>
    <row r="271" spans="1:14" x14ac:dyDescent="0.2">
      <c r="A271" s="8">
        <v>2.5451388888888888E-2</v>
      </c>
      <c r="B271" s="131">
        <f t="shared" si="12"/>
        <v>6.2268518518518515E-3</v>
      </c>
      <c r="C271" s="7">
        <f t="shared" si="13"/>
        <v>534</v>
      </c>
      <c r="D271" s="1">
        <f t="shared" si="14"/>
        <v>23.108440016582687</v>
      </c>
      <c r="E271" s="1">
        <v>266.8</v>
      </c>
      <c r="F271" s="1">
        <f>(E271/'Input Messblatt'!$B$51)*100</f>
        <v>33.16510454217736</v>
      </c>
      <c r="G271" s="1">
        <f>F271*'Input Messblatt'!$D$78</f>
        <v>33.468413594212272</v>
      </c>
      <c r="H271" s="1">
        <f>E271/'Input Messblatt'!$P$6</f>
        <v>265.57123755756948</v>
      </c>
      <c r="I271" s="1">
        <f>H271/'Input Messblatt'!$B$12</f>
        <v>3.3830730899053436</v>
      </c>
      <c r="J271" s="1">
        <f>I271*'Input Messblatt'!$P$9</f>
        <v>3.75</v>
      </c>
      <c r="K271" s="188">
        <f>SQRT(((2*'Input Messblatt'!$J$8*'Input Messblatt'!$J$5)/'Input Messblatt'!$J$6)*((1+'Input Messblatt'!$J$27)/('Input Messblatt'!$J$26-'Input Messblatt'!$J$27))*'Input Messung'!C271)*100</f>
        <v>0.8111029527748006</v>
      </c>
      <c r="L271" s="187">
        <f>K271*(('Input Messblatt'!$J$26-'Input Messblatt'!$J$27)/(1+'Input Messblatt'!$J$27))</f>
        <v>0.92170790088045496</v>
      </c>
      <c r="M271">
        <f>('Input Messblatt'!$J$5*'Input Messblatt'!$J$8*'Input Messblatt'!$J$7)/('Input Messblatt'!$J$6*'Input Messung'!K271)</f>
        <v>6.7747256759471616E-10</v>
      </c>
      <c r="N271" s="1">
        <f>J271/'Input Messblatt'!$J$9</f>
        <v>100</v>
      </c>
    </row>
    <row r="272" spans="1:14" x14ac:dyDescent="0.2">
      <c r="A272" s="8">
        <v>2.5474537037037035E-2</v>
      </c>
      <c r="B272" s="131">
        <f t="shared" si="12"/>
        <v>6.2499999999999986E-3</v>
      </c>
      <c r="C272" s="7">
        <f t="shared" si="13"/>
        <v>536</v>
      </c>
      <c r="D272" s="1">
        <f t="shared" si="14"/>
        <v>23.151673805580451</v>
      </c>
      <c r="E272" s="1">
        <v>266.8</v>
      </c>
      <c r="F272" s="1">
        <f>(E272/'Input Messblatt'!$B$51)*100</f>
        <v>33.16510454217736</v>
      </c>
      <c r="G272" s="1">
        <f>F272*'Input Messblatt'!$D$78</f>
        <v>33.468413594212272</v>
      </c>
      <c r="H272" s="1">
        <f>E272/'Input Messblatt'!$P$6</f>
        <v>265.57123755756948</v>
      </c>
      <c r="I272" s="1">
        <f>H272/'Input Messblatt'!$B$12</f>
        <v>3.3830730899053436</v>
      </c>
      <c r="J272" s="1">
        <f>I272*'Input Messblatt'!$P$9</f>
        <v>3.75</v>
      </c>
      <c r="K272" s="188">
        <f>SQRT(((2*'Input Messblatt'!$J$8*'Input Messblatt'!$J$5)/'Input Messblatt'!$J$6)*((1+'Input Messblatt'!$J$27)/('Input Messblatt'!$J$26-'Input Messblatt'!$J$27))*'Input Messung'!C272)*100</f>
        <v>0.81262045260995019</v>
      </c>
      <c r="L272" s="187">
        <f>K272*(('Input Messblatt'!$J$26-'Input Messblatt'!$J$27)/(1+'Input Messblatt'!$J$27))</f>
        <v>0.92343233251130674</v>
      </c>
      <c r="M272">
        <f>('Input Messblatt'!$J$5*'Input Messblatt'!$J$8*'Input Messblatt'!$J$7)/('Input Messblatt'!$J$6*'Input Messung'!K272)</f>
        <v>6.762074449826266E-10</v>
      </c>
      <c r="N272" s="1">
        <f>J272/'Input Messblatt'!$J$9</f>
        <v>100</v>
      </c>
    </row>
    <row r="273" spans="1:14" x14ac:dyDescent="0.2">
      <c r="A273" s="8">
        <v>2.5497685185185189E-2</v>
      </c>
      <c r="B273" s="131">
        <f t="shared" si="12"/>
        <v>6.2731481481481527E-3</v>
      </c>
      <c r="C273" s="7">
        <f t="shared" si="13"/>
        <v>538</v>
      </c>
      <c r="D273" s="1">
        <f t="shared" si="14"/>
        <v>23.194827009486403</v>
      </c>
      <c r="E273" s="1">
        <v>266.8</v>
      </c>
      <c r="F273" s="1">
        <f>(E273/'Input Messblatt'!$B$51)*100</f>
        <v>33.16510454217736</v>
      </c>
      <c r="G273" s="1">
        <f>F273*'Input Messblatt'!$D$78</f>
        <v>33.468413594212272</v>
      </c>
      <c r="H273" s="1">
        <f>E273/'Input Messblatt'!$P$6</f>
        <v>265.57123755756948</v>
      </c>
      <c r="I273" s="1">
        <f>H273/'Input Messblatt'!$B$12</f>
        <v>3.3830730899053436</v>
      </c>
      <c r="J273" s="1">
        <f>I273*'Input Messblatt'!$P$9</f>
        <v>3.75</v>
      </c>
      <c r="K273" s="188">
        <f>SQRT(((2*'Input Messblatt'!$J$8*'Input Messblatt'!$J$5)/'Input Messblatt'!$J$6)*((1+'Input Messblatt'!$J$27)/('Input Messblatt'!$J$26-'Input Messblatt'!$J$27))*'Input Messung'!C273)*100</f>
        <v>0.81413512391985654</v>
      </c>
      <c r="L273" s="187">
        <f>K273*(('Input Messblatt'!$J$26-'Input Messblatt'!$J$27)/(1+'Input Messblatt'!$J$27))</f>
        <v>0.92515354990892762</v>
      </c>
      <c r="M273">
        <f>('Input Messblatt'!$J$5*'Input Messblatt'!$J$8*'Input Messblatt'!$J$7)/('Input Messblatt'!$J$6*'Input Messung'!K273)</f>
        <v>6.7494938353021212E-10</v>
      </c>
      <c r="N273" s="1">
        <f>J273/'Input Messblatt'!$J$9</f>
        <v>100</v>
      </c>
    </row>
    <row r="274" spans="1:14" x14ac:dyDescent="0.2">
      <c r="A274" s="8">
        <v>2.5520833333333336E-2</v>
      </c>
      <c r="B274" s="131">
        <f t="shared" si="12"/>
        <v>6.2962962962962998E-3</v>
      </c>
      <c r="C274" s="7">
        <f t="shared" si="13"/>
        <v>540</v>
      </c>
      <c r="D274" s="1">
        <f t="shared" si="14"/>
        <v>23.2379000772445</v>
      </c>
      <c r="E274" s="1">
        <v>266.8</v>
      </c>
      <c r="F274" s="1">
        <f>(E274/'Input Messblatt'!$B$51)*100</f>
        <v>33.16510454217736</v>
      </c>
      <c r="G274" s="1">
        <f>F274*'Input Messblatt'!$D$78</f>
        <v>33.468413594212272</v>
      </c>
      <c r="H274" s="1">
        <f>E274/'Input Messblatt'!$P$6</f>
        <v>265.57123755756948</v>
      </c>
      <c r="I274" s="1">
        <f>H274/'Input Messblatt'!$B$12</f>
        <v>3.3830730899053436</v>
      </c>
      <c r="J274" s="1">
        <f>I274*'Input Messblatt'!$P$9</f>
        <v>3.75</v>
      </c>
      <c r="K274" s="188">
        <f>SQRT(((2*'Input Messblatt'!$J$8*'Input Messblatt'!$J$5)/'Input Messblatt'!$J$6)*((1+'Input Messblatt'!$J$27)/('Input Messblatt'!$J$26-'Input Messblatt'!$J$27))*'Input Messung'!C274)*100</f>
        <v>0.81564698246238876</v>
      </c>
      <c r="L274" s="187">
        <f>K274*(('Input Messblatt'!$J$26-'Input Messblatt'!$J$27)/(1+'Input Messblatt'!$J$27))</f>
        <v>0.92687157097998696</v>
      </c>
      <c r="M274">
        <f>('Input Messblatt'!$J$5*'Input Messblatt'!$J$8*'Input Messblatt'!$J$7)/('Input Messblatt'!$J$6*'Input Messung'!K274)</f>
        <v>6.7369831779563855E-10</v>
      </c>
      <c r="N274" s="1">
        <f>J274/'Input Messblatt'!$J$9</f>
        <v>100</v>
      </c>
    </row>
    <row r="275" spans="1:14" x14ac:dyDescent="0.2">
      <c r="A275" s="8">
        <v>2.5543981481481483E-2</v>
      </c>
      <c r="B275" s="131">
        <f t="shared" si="12"/>
        <v>6.319444444444447E-3</v>
      </c>
      <c r="C275" s="7">
        <f t="shared" si="13"/>
        <v>542</v>
      </c>
      <c r="D275" s="1">
        <f t="shared" si="14"/>
        <v>23.280893453645632</v>
      </c>
      <c r="E275" s="1">
        <v>266.8</v>
      </c>
      <c r="F275" s="1">
        <f>(E275/'Input Messblatt'!$B$51)*100</f>
        <v>33.16510454217736</v>
      </c>
      <c r="G275" s="1">
        <f>F275*'Input Messblatt'!$D$78</f>
        <v>33.468413594212272</v>
      </c>
      <c r="H275" s="1">
        <f>E275/'Input Messblatt'!$P$6</f>
        <v>265.57123755756948</v>
      </c>
      <c r="I275" s="1">
        <f>H275/'Input Messblatt'!$B$12</f>
        <v>3.3830730899053436</v>
      </c>
      <c r="J275" s="1">
        <f>I275*'Input Messblatt'!$P$9</f>
        <v>3.75</v>
      </c>
      <c r="K275" s="188">
        <f>SQRT(((2*'Input Messblatt'!$J$8*'Input Messblatt'!$J$5)/'Input Messblatt'!$J$6)*((1+'Input Messblatt'!$J$27)/('Input Messblatt'!$J$26-'Input Messblatt'!$J$27))*'Input Messung'!C275)*100</f>
        <v>0.81715604384964335</v>
      </c>
      <c r="L275" s="187">
        <f>K275*(('Input Messblatt'!$J$26-'Input Messblatt'!$J$27)/(1+'Input Messblatt'!$J$27))</f>
        <v>0.92858641346550352</v>
      </c>
      <c r="M275">
        <f>('Input Messblatt'!$J$5*'Input Messblatt'!$J$8*'Input Messblatt'!$J$7)/('Input Messblatt'!$J$6*'Input Messung'!K275)</f>
        <v>6.7245418318304445E-10</v>
      </c>
      <c r="N275" s="1">
        <f>J275/'Input Messblatt'!$J$9</f>
        <v>100</v>
      </c>
    </row>
    <row r="276" spans="1:14" x14ac:dyDescent="0.2">
      <c r="A276" s="8">
        <v>2.5567129629629634E-2</v>
      </c>
      <c r="B276" s="131">
        <f t="shared" si="12"/>
        <v>6.3425925925925976E-3</v>
      </c>
      <c r="C276" s="7">
        <f t="shared" si="13"/>
        <v>544</v>
      </c>
      <c r="D276" s="1">
        <f t="shared" si="14"/>
        <v>23.323807579381203</v>
      </c>
      <c r="E276" s="1">
        <v>266.8</v>
      </c>
      <c r="F276" s="1">
        <f>(E276/'Input Messblatt'!$B$51)*100</f>
        <v>33.16510454217736</v>
      </c>
      <c r="G276" s="1">
        <f>F276*'Input Messblatt'!$D$78</f>
        <v>33.468413594212272</v>
      </c>
      <c r="H276" s="1">
        <f>E276/'Input Messblatt'!$P$6</f>
        <v>265.57123755756948</v>
      </c>
      <c r="I276" s="1">
        <f>H276/'Input Messblatt'!$B$12</f>
        <v>3.3830730899053436</v>
      </c>
      <c r="J276" s="1">
        <f>I276*'Input Messblatt'!$P$9</f>
        <v>3.75</v>
      </c>
      <c r="K276" s="188">
        <f>SQRT(((2*'Input Messblatt'!$J$8*'Input Messblatt'!$J$5)/'Input Messblatt'!$J$6)*((1+'Input Messblatt'!$J$27)/('Input Messblatt'!$J$26-'Input Messblatt'!$J$27))*'Input Messung'!C276)*100</f>
        <v>0.81866232354982615</v>
      </c>
      <c r="L276" s="187">
        <f>K276*(('Input Messblatt'!$J$26-'Input Messblatt'!$J$27)/(1+'Input Messblatt'!$J$27))</f>
        <v>0.93029809494298399</v>
      </c>
      <c r="M276">
        <f>('Input Messblatt'!$J$5*'Input Messblatt'!$J$8*'Input Messblatt'!$J$7)/('Input Messblatt'!$J$6*'Input Messung'!K276)</f>
        <v>6.7121691592853153E-10</v>
      </c>
      <c r="N276" s="1">
        <f>J276/'Input Messblatt'!$J$9</f>
        <v>100</v>
      </c>
    </row>
    <row r="277" spans="1:14" x14ac:dyDescent="0.2">
      <c r="A277" s="8">
        <v>2.5590277777777778E-2</v>
      </c>
      <c r="B277" s="131">
        <f t="shared" si="12"/>
        <v>6.3657407407407413E-3</v>
      </c>
      <c r="C277" s="7">
        <f t="shared" si="13"/>
        <v>546</v>
      </c>
      <c r="D277" s="1">
        <f t="shared" si="14"/>
        <v>23.366642891095847</v>
      </c>
      <c r="E277" s="1">
        <v>266.8</v>
      </c>
      <c r="F277" s="1">
        <f>(E277/'Input Messblatt'!$B$51)*100</f>
        <v>33.16510454217736</v>
      </c>
      <c r="G277" s="1">
        <f>F277*'Input Messblatt'!$D$78</f>
        <v>33.468413594212272</v>
      </c>
      <c r="H277" s="1">
        <f>E277/'Input Messblatt'!$P$6</f>
        <v>265.57123755756948</v>
      </c>
      <c r="I277" s="1">
        <f>H277/'Input Messblatt'!$B$12</f>
        <v>3.3830730899053436</v>
      </c>
      <c r="J277" s="1">
        <f>I277*'Input Messblatt'!$P$9</f>
        <v>3.75</v>
      </c>
      <c r="K277" s="188">
        <f>SQRT(((2*'Input Messblatt'!$J$8*'Input Messblatt'!$J$5)/'Input Messblatt'!$J$6)*((1+'Input Messblatt'!$J$27)/('Input Messblatt'!$J$26-'Input Messblatt'!$J$27))*'Input Messung'!C277)*100</f>
        <v>0.82016583688910161</v>
      </c>
      <c r="L277" s="187">
        <f>K277*(('Input Messblatt'!$J$26-'Input Messblatt'!$J$27)/(1+'Input Messblatt'!$J$27))</f>
        <v>0.93200663282852425</v>
      </c>
      <c r="M277">
        <f>('Input Messblatt'!$J$5*'Input Messblatt'!$J$8*'Input Messblatt'!$J$7)/('Input Messblatt'!$J$6*'Input Messung'!K277)</f>
        <v>6.6998645308643894E-10</v>
      </c>
      <c r="N277" s="1">
        <f>J277/'Input Messblatt'!$J$9</f>
        <v>100</v>
      </c>
    </row>
    <row r="278" spans="1:14" x14ac:dyDescent="0.2">
      <c r="A278" s="8">
        <v>2.5613425925925925E-2</v>
      </c>
      <c r="B278" s="131">
        <f t="shared" si="12"/>
        <v>6.3888888888888884E-3</v>
      </c>
      <c r="C278" s="7">
        <f t="shared" si="13"/>
        <v>548</v>
      </c>
      <c r="D278" s="1">
        <f t="shared" si="14"/>
        <v>23.409399821439251</v>
      </c>
      <c r="E278" s="1">
        <v>266.8</v>
      </c>
      <c r="F278" s="1">
        <f>(E278/'Input Messblatt'!$B$51)*100</f>
        <v>33.16510454217736</v>
      </c>
      <c r="G278" s="1">
        <f>F278*'Input Messblatt'!$D$78</f>
        <v>33.468413594212272</v>
      </c>
      <c r="H278" s="1">
        <f>E278/'Input Messblatt'!$P$6</f>
        <v>265.57123755756948</v>
      </c>
      <c r="I278" s="1">
        <f>H278/'Input Messblatt'!$B$12</f>
        <v>3.3830730899053436</v>
      </c>
      <c r="J278" s="1">
        <f>I278*'Input Messblatt'!$P$9</f>
        <v>3.75</v>
      </c>
      <c r="K278" s="188">
        <f>SQRT(((2*'Input Messblatt'!$J$8*'Input Messblatt'!$J$5)/'Input Messblatt'!$J$6)*((1+'Input Messblatt'!$J$27)/('Input Messblatt'!$J$26-'Input Messblatt'!$J$27))*'Input Messung'!C278)*100</f>
        <v>0.82166659905341177</v>
      </c>
      <c r="L278" s="187">
        <f>K278*(('Input Messblatt'!$J$26-'Input Messblatt'!$J$27)/(1+'Input Messblatt'!$J$27))</f>
        <v>0.93371204437887678</v>
      </c>
      <c r="M278">
        <f>('Input Messblatt'!$J$5*'Input Messblatt'!$J$8*'Input Messblatt'!$J$7)/('Input Messblatt'!$J$6*'Input Messung'!K278)</f>
        <v>6.6876273251589262E-10</v>
      </c>
      <c r="N278" s="1">
        <f>J278/'Input Messblatt'!$J$9</f>
        <v>100</v>
      </c>
    </row>
    <row r="279" spans="1:14" x14ac:dyDescent="0.2">
      <c r="A279" s="8">
        <v>2.5636574074074072E-2</v>
      </c>
      <c r="B279" s="131">
        <f t="shared" si="12"/>
        <v>6.4120370370370355E-3</v>
      </c>
      <c r="C279" s="7">
        <f t="shared" si="13"/>
        <v>550</v>
      </c>
      <c r="D279" s="1">
        <f t="shared" si="14"/>
        <v>23.45207879911715</v>
      </c>
      <c r="E279" s="1">
        <v>266.8</v>
      </c>
      <c r="F279" s="1">
        <f>(E279/'Input Messblatt'!$B$51)*100</f>
        <v>33.16510454217736</v>
      </c>
      <c r="G279" s="1">
        <f>F279*'Input Messblatt'!$D$78</f>
        <v>33.468413594212272</v>
      </c>
      <c r="H279" s="1">
        <f>E279/'Input Messblatt'!$P$6</f>
        <v>265.57123755756948</v>
      </c>
      <c r="I279" s="1">
        <f>H279/'Input Messblatt'!$B$12</f>
        <v>3.3830730899053436</v>
      </c>
      <c r="J279" s="1">
        <f>I279*'Input Messblatt'!$P$9</f>
        <v>3.75</v>
      </c>
      <c r="K279" s="188">
        <f>SQRT(((2*'Input Messblatt'!$J$8*'Input Messblatt'!$J$5)/'Input Messblatt'!$J$6)*((1+'Input Messblatt'!$J$27)/('Input Messblatt'!$J$26-'Input Messblatt'!$J$27))*'Input Messung'!C279)*100</f>
        <v>0.82316462509026722</v>
      </c>
      <c r="L279" s="187">
        <f>K279*(('Input Messblatt'!$J$26-'Input Messblatt'!$J$27)/(1+'Input Messblatt'!$J$27))</f>
        <v>0.93541434669348522</v>
      </c>
      <c r="M279">
        <f>('Input Messblatt'!$J$5*'Input Messblatt'!$J$8*'Input Messblatt'!$J$7)/('Input Messblatt'!$J$6*'Input Messung'!K279)</f>
        <v>6.6754569286762349E-10</v>
      </c>
      <c r="N279" s="1">
        <f>J279/'Input Messblatt'!$J$9</f>
        <v>100</v>
      </c>
    </row>
    <row r="280" spans="1:14" x14ac:dyDescent="0.2">
      <c r="A280" s="8">
        <v>2.5659722222222223E-2</v>
      </c>
      <c r="B280" s="131">
        <f t="shared" si="12"/>
        <v>6.4351851851851861E-3</v>
      </c>
      <c r="C280" s="7">
        <f t="shared" si="13"/>
        <v>552</v>
      </c>
      <c r="D280" s="1">
        <f t="shared" si="14"/>
        <v>23.49468024894146</v>
      </c>
      <c r="E280" s="1">
        <v>266.8</v>
      </c>
      <c r="F280" s="1">
        <f>(E280/'Input Messblatt'!$B$51)*100</f>
        <v>33.16510454217736</v>
      </c>
      <c r="G280" s="1">
        <f>F280*'Input Messblatt'!$D$78</f>
        <v>33.468413594212272</v>
      </c>
      <c r="H280" s="1">
        <f>E280/'Input Messblatt'!$P$6</f>
        <v>265.57123755756948</v>
      </c>
      <c r="I280" s="1">
        <f>H280/'Input Messblatt'!$B$12</f>
        <v>3.3830730899053436</v>
      </c>
      <c r="J280" s="1">
        <f>I280*'Input Messblatt'!$P$9</f>
        <v>3.75</v>
      </c>
      <c r="K280" s="188">
        <f>SQRT(((2*'Input Messblatt'!$J$8*'Input Messblatt'!$J$5)/'Input Messblatt'!$J$6)*((1+'Input Messblatt'!$J$27)/('Input Messblatt'!$J$26-'Input Messblatt'!$J$27))*'Input Messung'!C280)*100</f>
        <v>0.82465992991050574</v>
      </c>
      <c r="L280" s="187">
        <f>K280*(('Input Messblatt'!$J$26-'Input Messblatt'!$J$27)/(1+'Input Messblatt'!$J$27))</f>
        <v>0.93711355671648355</v>
      </c>
      <c r="M280">
        <f>('Input Messblatt'!$J$5*'Input Messblatt'!$J$8*'Input Messblatt'!$J$7)/('Input Messblatt'!$J$6*'Input Messung'!K280)</f>
        <v>6.6633527357105029E-10</v>
      </c>
      <c r="N280" s="1">
        <f>J280/'Input Messblatt'!$J$9</f>
        <v>100</v>
      </c>
    </row>
    <row r="281" spans="1:14" x14ac:dyDescent="0.2">
      <c r="A281" s="8">
        <v>2.568287037037037E-2</v>
      </c>
      <c r="B281" s="131">
        <f t="shared" si="12"/>
        <v>6.4583333333333333E-3</v>
      </c>
      <c r="C281" s="7">
        <f t="shared" si="13"/>
        <v>554</v>
      </c>
      <c r="D281" s="1">
        <f t="shared" si="14"/>
        <v>23.53720459187964</v>
      </c>
      <c r="E281" s="1">
        <v>266.8</v>
      </c>
      <c r="F281" s="1">
        <f>(E281/'Input Messblatt'!$B$51)*100</f>
        <v>33.16510454217736</v>
      </c>
      <c r="G281" s="1">
        <f>F281*'Input Messblatt'!$D$78</f>
        <v>33.468413594212272</v>
      </c>
      <c r="H281" s="1">
        <f>E281/'Input Messblatt'!$P$6</f>
        <v>265.57123755756948</v>
      </c>
      <c r="I281" s="1">
        <f>H281/'Input Messblatt'!$B$12</f>
        <v>3.3830730899053436</v>
      </c>
      <c r="J281" s="1">
        <f>I281*'Input Messblatt'!$P$9</f>
        <v>3.75</v>
      </c>
      <c r="K281" s="188">
        <f>SQRT(((2*'Input Messblatt'!$J$8*'Input Messblatt'!$J$5)/'Input Messblatt'!$J$6)*((1+'Input Messblatt'!$J$27)/('Input Messblatt'!$J$26-'Input Messblatt'!$J$27))*'Input Messung'!C281)*100</f>
        <v>0.82615252829002483</v>
      </c>
      <c r="L281" s="187">
        <f>K281*(('Input Messblatt'!$J$26-'Input Messblatt'!$J$27)/(1+'Input Messblatt'!$J$27))</f>
        <v>0.93880969123866431</v>
      </c>
      <c r="M281">
        <f>('Input Messblatt'!$J$5*'Input Messblatt'!$J$8*'Input Messblatt'!$J$7)/('Input Messblatt'!$J$6*'Input Messung'!K281)</f>
        <v>6.651314148216168E-10</v>
      </c>
      <c r="N281" s="1">
        <f>J281/'Input Messblatt'!$J$9</f>
        <v>100</v>
      </c>
    </row>
    <row r="282" spans="1:14" x14ac:dyDescent="0.2">
      <c r="A282" s="8">
        <v>2.5706018518518517E-2</v>
      </c>
      <c r="B282" s="131">
        <f t="shared" si="12"/>
        <v>6.4814814814814804E-3</v>
      </c>
      <c r="C282" s="7">
        <f t="shared" si="13"/>
        <v>556</v>
      </c>
      <c r="D282" s="1">
        <f t="shared" si="14"/>
        <v>23.57965224510319</v>
      </c>
      <c r="E282" s="1">
        <v>266.8</v>
      </c>
      <c r="F282" s="1">
        <f>(E282/'Input Messblatt'!$B$51)*100</f>
        <v>33.16510454217736</v>
      </c>
      <c r="G282" s="1">
        <f>F282*'Input Messblatt'!$D$78</f>
        <v>33.468413594212272</v>
      </c>
      <c r="H282" s="1">
        <f>E282/'Input Messblatt'!$P$6</f>
        <v>265.57123755756948</v>
      </c>
      <c r="I282" s="1">
        <f>H282/'Input Messblatt'!$B$12</f>
        <v>3.3830730899053436</v>
      </c>
      <c r="J282" s="1">
        <f>I282*'Input Messblatt'!$P$9</f>
        <v>3.75</v>
      </c>
      <c r="K282" s="188">
        <f>SQRT(((2*'Input Messblatt'!$J$8*'Input Messblatt'!$J$5)/'Input Messblatt'!$J$6)*((1+'Input Messblatt'!$J$27)/('Input Messblatt'!$J$26-'Input Messblatt'!$J$27))*'Input Messung'!C282)*100</f>
        <v>0.82764243487148492</v>
      </c>
      <c r="L282" s="187">
        <f>K282*(('Input Messblatt'!$J$26-'Input Messblatt'!$J$27)/(1+'Input Messblatt'!$J$27))</f>
        <v>0.94050276689941437</v>
      </c>
      <c r="M282">
        <f>('Input Messblatt'!$J$5*'Input Messblatt'!$J$8*'Input Messblatt'!$J$7)/('Input Messblatt'!$J$6*'Input Messung'!K282)</f>
        <v>6.6393405756838161E-10</v>
      </c>
      <c r="N282" s="1">
        <f>J282/'Input Messblatt'!$J$9</f>
        <v>100</v>
      </c>
    </row>
    <row r="283" spans="1:14" x14ac:dyDescent="0.2">
      <c r="A283" s="8">
        <v>2.5729166666666664E-2</v>
      </c>
      <c r="B283" s="131">
        <f t="shared" si="12"/>
        <v>6.5046296296296276E-3</v>
      </c>
      <c r="C283" s="7">
        <f t="shared" si="13"/>
        <v>558</v>
      </c>
      <c r="D283" s="1">
        <f t="shared" si="14"/>
        <v>23.622023622035432</v>
      </c>
      <c r="E283" s="1">
        <v>266.8</v>
      </c>
      <c r="F283" s="1">
        <f>(E283/'Input Messblatt'!$B$51)*100</f>
        <v>33.16510454217736</v>
      </c>
      <c r="G283" s="1">
        <f>F283*'Input Messblatt'!$D$78</f>
        <v>33.468413594212272</v>
      </c>
      <c r="H283" s="1">
        <f>E283/'Input Messblatt'!$P$6</f>
        <v>265.57123755756948</v>
      </c>
      <c r="I283" s="1">
        <f>H283/'Input Messblatt'!$B$12</f>
        <v>3.3830730899053436</v>
      </c>
      <c r="J283" s="1">
        <f>I283*'Input Messblatt'!$P$9</f>
        <v>3.75</v>
      </c>
      <c r="K283" s="188">
        <f>SQRT(((2*'Input Messblatt'!$J$8*'Input Messblatt'!$J$5)/'Input Messblatt'!$J$6)*((1+'Input Messblatt'!$J$27)/('Input Messblatt'!$J$26-'Input Messblatt'!$J$27))*'Input Messung'!C283)*100</f>
        <v>0.82912966416598577</v>
      </c>
      <c r="L283" s="187">
        <f>K283*(('Input Messblatt'!$J$26-'Input Messblatt'!$J$27)/(1+'Input Messblatt'!$J$27))</f>
        <v>0.94219280018861995</v>
      </c>
      <c r="M283">
        <f>('Input Messblatt'!$J$5*'Input Messblatt'!$J$8*'Input Messblatt'!$J$7)/('Input Messblatt'!$J$6*'Input Messung'!K283)</f>
        <v>6.627431435018516E-10</v>
      </c>
      <c r="N283" s="1">
        <f>J283/'Input Messblatt'!$J$9</f>
        <v>100</v>
      </c>
    </row>
    <row r="284" spans="1:14" x14ac:dyDescent="0.2">
      <c r="A284" s="8">
        <v>2.5752314814814815E-2</v>
      </c>
      <c r="B284" s="131">
        <f t="shared" si="12"/>
        <v>6.5277777777777782E-3</v>
      </c>
      <c r="C284" s="7">
        <f t="shared" si="13"/>
        <v>560</v>
      </c>
      <c r="D284" s="1">
        <f t="shared" si="14"/>
        <v>23.664319132398465</v>
      </c>
      <c r="E284" s="1">
        <v>266.8</v>
      </c>
      <c r="F284" s="1">
        <f>(E284/'Input Messblatt'!$B$51)*100</f>
        <v>33.16510454217736</v>
      </c>
      <c r="G284" s="1">
        <f>F284*'Input Messblatt'!$D$78</f>
        <v>33.468413594212272</v>
      </c>
      <c r="H284" s="1">
        <f>E284/'Input Messblatt'!$P$6</f>
        <v>265.57123755756948</v>
      </c>
      <c r="I284" s="1">
        <f>H284/'Input Messblatt'!$B$12</f>
        <v>3.3830730899053436</v>
      </c>
      <c r="J284" s="1">
        <f>I284*'Input Messblatt'!$P$9</f>
        <v>3.75</v>
      </c>
      <c r="K284" s="188">
        <f>SQRT(((2*'Input Messblatt'!$J$8*'Input Messblatt'!$J$5)/'Input Messblatt'!$J$6)*((1+'Input Messblatt'!$J$27)/('Input Messblatt'!$J$26-'Input Messblatt'!$J$27))*'Input Messung'!C284)*100</f>
        <v>0.83061423055471439</v>
      </c>
      <c r="L284" s="187">
        <f>K284*(('Input Messblatt'!$J$26-'Input Messblatt'!$J$27)/(1+'Input Messblatt'!$J$27))</f>
        <v>0.94387980744853883</v>
      </c>
      <c r="M284">
        <f>('Input Messblatt'!$J$5*'Input Messblatt'!$J$8*'Input Messblatt'!$J$7)/('Input Messblatt'!$J$6*'Input Messung'!K284)</f>
        <v>6.6155861504205611E-10</v>
      </c>
      <c r="N284" s="1">
        <f>J284/'Input Messblatt'!$J$9</f>
        <v>100</v>
      </c>
    </row>
    <row r="285" spans="1:14" x14ac:dyDescent="0.2">
      <c r="A285" s="8">
        <v>2.5775462962962962E-2</v>
      </c>
      <c r="B285" s="131">
        <f t="shared" si="12"/>
        <v>6.5509259259259253E-3</v>
      </c>
      <c r="C285" s="7">
        <f t="shared" si="13"/>
        <v>562</v>
      </c>
      <c r="D285" s="1">
        <f t="shared" si="14"/>
        <v>23.706539182259394</v>
      </c>
      <c r="E285" s="1">
        <v>266.8</v>
      </c>
      <c r="F285" s="1">
        <f>(E285/'Input Messblatt'!$B$51)*100</f>
        <v>33.16510454217736</v>
      </c>
      <c r="G285" s="1">
        <f>F285*'Input Messblatt'!$D$78</f>
        <v>33.468413594212272</v>
      </c>
      <c r="H285" s="1">
        <f>E285/'Input Messblatt'!$P$6</f>
        <v>265.57123755756948</v>
      </c>
      <c r="I285" s="1">
        <f>H285/'Input Messblatt'!$B$12</f>
        <v>3.3830730899053436</v>
      </c>
      <c r="J285" s="1">
        <f>I285*'Input Messblatt'!$P$9</f>
        <v>3.75</v>
      </c>
      <c r="K285" s="188">
        <f>SQRT(((2*'Input Messblatt'!$J$8*'Input Messblatt'!$J$5)/'Input Messblatt'!$J$6)*((1+'Input Messblatt'!$J$27)/('Input Messblatt'!$J$26-'Input Messblatt'!$J$27))*'Input Messung'!C285)*100</f>
        <v>0.83209614829056877</v>
      </c>
      <c r="L285" s="187">
        <f>K285*(('Input Messblatt'!$J$26-'Input Messblatt'!$J$27)/(1+'Input Messblatt'!$J$27))</f>
        <v>0.94556380487564606</v>
      </c>
      <c r="M285">
        <f>('Input Messblatt'!$J$5*'Input Messblatt'!$J$8*'Input Messblatt'!$J$7)/('Input Messblatt'!$J$6*'Input Messung'!K285)</f>
        <v>6.6038041532685239E-10</v>
      </c>
      <c r="N285" s="1">
        <f>J285/'Input Messblatt'!$J$9</f>
        <v>100</v>
      </c>
    </row>
    <row r="286" spans="1:14" x14ac:dyDescent="0.2">
      <c r="A286" s="8">
        <v>2.5798611111111109E-2</v>
      </c>
      <c r="B286" s="131">
        <f t="shared" si="12"/>
        <v>6.5740740740740725E-3</v>
      </c>
      <c r="C286" s="7">
        <f t="shared" si="13"/>
        <v>564</v>
      </c>
      <c r="D286" s="1">
        <f t="shared" si="14"/>
        <v>23.748684174075834</v>
      </c>
      <c r="E286" s="1">
        <v>266.8</v>
      </c>
      <c r="F286" s="1">
        <f>(E286/'Input Messblatt'!$B$51)*100</f>
        <v>33.16510454217736</v>
      </c>
      <c r="G286" s="1">
        <f>F286*'Input Messblatt'!$D$78</f>
        <v>33.468413594212272</v>
      </c>
      <c r="H286" s="1">
        <f>E286/'Input Messblatt'!$P$6</f>
        <v>265.57123755756948</v>
      </c>
      <c r="I286" s="1">
        <f>H286/'Input Messblatt'!$B$12</f>
        <v>3.3830730899053436</v>
      </c>
      <c r="J286" s="1">
        <f>I286*'Input Messblatt'!$P$9</f>
        <v>3.75</v>
      </c>
      <c r="K286" s="188">
        <f>SQRT(((2*'Input Messblatt'!$J$8*'Input Messblatt'!$J$5)/'Input Messblatt'!$J$6)*((1+'Input Messblatt'!$J$27)/('Input Messblatt'!$J$26-'Input Messblatt'!$J$27))*'Input Messung'!C286)*100</f>
        <v>0.83357543149975355</v>
      </c>
      <c r="L286" s="187">
        <f>K286*(('Input Messblatt'!$J$26-'Input Messblatt'!$J$27)/(1+'Input Messblatt'!$J$27))</f>
        <v>0.94724480852244697</v>
      </c>
      <c r="M286">
        <f>('Input Messblatt'!$J$5*'Input Messblatt'!$J$8*'Input Messblatt'!$J$7)/('Input Messblatt'!$J$6*'Input Messung'!K286)</f>
        <v>6.5920848820046158E-10</v>
      </c>
      <c r="N286" s="1">
        <f>J286/'Input Messblatt'!$J$9</f>
        <v>100</v>
      </c>
    </row>
    <row r="287" spans="1:14" x14ac:dyDescent="0.2">
      <c r="A287" s="8">
        <v>2.5821759259259256E-2</v>
      </c>
      <c r="B287" s="131">
        <f t="shared" si="12"/>
        <v>6.5972222222222196E-3</v>
      </c>
      <c r="C287" s="7">
        <f t="shared" si="13"/>
        <v>566</v>
      </c>
      <c r="D287" s="1">
        <f t="shared" si="14"/>
        <v>23.790754506740637</v>
      </c>
      <c r="E287" s="1">
        <v>266.8</v>
      </c>
      <c r="F287" s="1">
        <f>(E287/'Input Messblatt'!$B$51)*100</f>
        <v>33.16510454217736</v>
      </c>
      <c r="G287" s="1">
        <f>F287*'Input Messblatt'!$D$78</f>
        <v>33.468413594212272</v>
      </c>
      <c r="H287" s="1">
        <f>E287/'Input Messblatt'!$P$6</f>
        <v>265.57123755756948</v>
      </c>
      <c r="I287" s="1">
        <f>H287/'Input Messblatt'!$B$12</f>
        <v>3.3830730899053436</v>
      </c>
      <c r="J287" s="1">
        <f>I287*'Input Messblatt'!$P$9</f>
        <v>3.75</v>
      </c>
      <c r="K287" s="188">
        <f>SQRT(((2*'Input Messblatt'!$J$8*'Input Messblatt'!$J$5)/'Input Messblatt'!$J$6)*((1+'Input Messblatt'!$J$27)/('Input Messblatt'!$J$26-'Input Messblatt'!$J$27))*'Input Messung'!C287)*100</f>
        <v>0.83505209418335102</v>
      </c>
      <c r="L287" s="187">
        <f>K287*(('Input Messblatt'!$J$26-'Input Messblatt'!$J$27)/(1+'Input Messblatt'!$J$27))</f>
        <v>0.94892283429926227</v>
      </c>
      <c r="M287">
        <f>('Input Messblatt'!$J$5*'Input Messblatt'!$J$8*'Input Messblatt'!$J$7)/('Input Messblatt'!$J$6*'Input Messung'!K287)</f>
        <v>6.5804277820222697E-10</v>
      </c>
      <c r="N287" s="1">
        <f>J287/'Input Messblatt'!$J$9</f>
        <v>100</v>
      </c>
    </row>
    <row r="288" spans="1:14" x14ac:dyDescent="0.2">
      <c r="A288" s="8">
        <v>2.584490740740741E-2</v>
      </c>
      <c r="B288" s="131">
        <f t="shared" si="12"/>
        <v>6.6203703703703737E-3</v>
      </c>
      <c r="C288" s="7">
        <f t="shared" si="13"/>
        <v>568</v>
      </c>
      <c r="D288" s="1">
        <f t="shared" si="14"/>
        <v>23.832750575625969</v>
      </c>
      <c r="E288" s="1">
        <v>266.8</v>
      </c>
      <c r="F288" s="1">
        <f>(E288/'Input Messblatt'!$B$51)*100</f>
        <v>33.16510454217736</v>
      </c>
      <c r="G288" s="1">
        <f>F288*'Input Messblatt'!$D$78</f>
        <v>33.468413594212272</v>
      </c>
      <c r="H288" s="1">
        <f>E288/'Input Messblatt'!$P$6</f>
        <v>265.57123755756948</v>
      </c>
      <c r="I288" s="1">
        <f>H288/'Input Messblatt'!$B$12</f>
        <v>3.3830730899053436</v>
      </c>
      <c r="J288" s="1">
        <f>I288*'Input Messblatt'!$P$9</f>
        <v>3.75</v>
      </c>
      <c r="K288" s="188">
        <f>SQRT(((2*'Input Messblatt'!$J$8*'Input Messblatt'!$J$5)/'Input Messblatt'!$J$6)*((1+'Input Messblatt'!$J$27)/('Input Messblatt'!$J$26-'Input Messblatt'!$J$27))*'Input Messung'!C288)*100</f>
        <v>0.836526150218868</v>
      </c>
      <c r="L288" s="187">
        <f>K288*(('Input Messblatt'!$J$26-'Input Messblatt'!$J$27)/(1+'Input Messblatt'!$J$27))</f>
        <v>0.95059789797598604</v>
      </c>
      <c r="M288">
        <f>('Input Messblatt'!$J$5*'Input Messblatt'!$J$8*'Input Messblatt'!$J$7)/('Input Messblatt'!$J$6*'Input Messung'!K288)</f>
        <v>6.5688323055558902E-10</v>
      </c>
      <c r="N288" s="1">
        <f>J288/'Input Messblatt'!$J$9</f>
        <v>100</v>
      </c>
    </row>
    <row r="289" spans="1:14" x14ac:dyDescent="0.2">
      <c r="A289" s="8">
        <v>2.5868055555555557E-2</v>
      </c>
      <c r="B289" s="131">
        <f t="shared" si="12"/>
        <v>6.6435185185185208E-3</v>
      </c>
      <c r="C289" s="7">
        <f t="shared" si="13"/>
        <v>570</v>
      </c>
      <c r="D289" s="1">
        <f t="shared" si="14"/>
        <v>23.874672772626646</v>
      </c>
      <c r="E289" s="1">
        <v>266.8</v>
      </c>
      <c r="F289" s="1">
        <f>(E289/'Input Messblatt'!$B$51)*100</f>
        <v>33.16510454217736</v>
      </c>
      <c r="G289" s="1">
        <f>F289*'Input Messblatt'!$D$78</f>
        <v>33.468413594212272</v>
      </c>
      <c r="H289" s="1">
        <f>E289/'Input Messblatt'!$P$6</f>
        <v>265.57123755756948</v>
      </c>
      <c r="I289" s="1">
        <f>H289/'Input Messblatt'!$B$12</f>
        <v>3.3830730899053436</v>
      </c>
      <c r="J289" s="1">
        <f>I289*'Input Messblatt'!$P$9</f>
        <v>3.75</v>
      </c>
      <c r="K289" s="188">
        <f>SQRT(((2*'Input Messblatt'!$J$8*'Input Messblatt'!$J$5)/'Input Messblatt'!$J$6)*((1+'Input Messblatt'!$J$27)/('Input Messblatt'!$J$26-'Input Messblatt'!$J$27))*'Input Messung'!C289)*100</f>
        <v>0.83799761336175671</v>
      </c>
      <c r="L289" s="187">
        <f>K289*(('Input Messblatt'!$J$26-'Input Messblatt'!$J$27)/(1+'Input Messblatt'!$J$27))</f>
        <v>0.95227001518381416</v>
      </c>
      <c r="M289">
        <f>('Input Messblatt'!$J$5*'Input Messblatt'!$J$8*'Input Messblatt'!$J$7)/('Input Messblatt'!$J$6*'Input Messung'!K289)</f>
        <v>6.5572979115727537E-10</v>
      </c>
      <c r="N289" s="1">
        <f>J289/'Input Messblatt'!$J$9</f>
        <v>100</v>
      </c>
    </row>
    <row r="290" spans="1:14" x14ac:dyDescent="0.2">
      <c r="A290" s="8">
        <v>2.5891203703703704E-2</v>
      </c>
      <c r="B290" s="131">
        <f t="shared" si="12"/>
        <v>6.666666666666668E-3</v>
      </c>
      <c r="C290" s="7">
        <f t="shared" si="13"/>
        <v>572</v>
      </c>
      <c r="D290" s="1">
        <f t="shared" si="14"/>
        <v>23.916521486202797</v>
      </c>
      <c r="E290" s="1">
        <v>266.8</v>
      </c>
      <c r="F290" s="1">
        <f>(E290/'Input Messblatt'!$B$51)*100</f>
        <v>33.16510454217736</v>
      </c>
      <c r="G290" s="1">
        <f>F290*'Input Messblatt'!$D$78</f>
        <v>33.468413594212272</v>
      </c>
      <c r="H290" s="1">
        <f>E290/'Input Messblatt'!$P$6</f>
        <v>265.57123755756948</v>
      </c>
      <c r="I290" s="1">
        <f>H290/'Input Messblatt'!$B$12</f>
        <v>3.3830730899053436</v>
      </c>
      <c r="J290" s="1">
        <f>I290*'Input Messblatt'!$P$9</f>
        <v>3.75</v>
      </c>
      <c r="K290" s="188">
        <f>SQRT(((2*'Input Messblatt'!$J$8*'Input Messblatt'!$J$5)/'Input Messblatt'!$J$6)*((1+'Input Messblatt'!$J$27)/('Input Messblatt'!$J$26-'Input Messblatt'!$J$27))*'Input Messung'!C290)*100</f>
        <v>0.83946649724691225</v>
      </c>
      <c r="L290" s="187">
        <f>K290*(('Input Messblatt'!$J$26-'Input Messblatt'!$J$27)/(1+'Input Messblatt'!$J$27))</f>
        <v>0.95393920141694544</v>
      </c>
      <c r="M290">
        <f>('Input Messblatt'!$J$5*'Input Messblatt'!$J$8*'Input Messblatt'!$J$7)/('Input Messblatt'!$J$6*'Input Messung'!K290)</f>
        <v>6.5458240656669775E-10</v>
      </c>
      <c r="N290" s="1">
        <f>J290/'Input Messblatt'!$J$9</f>
        <v>100</v>
      </c>
    </row>
    <row r="291" spans="1:14" x14ac:dyDescent="0.2">
      <c r="A291" s="8">
        <v>2.5914351851851855E-2</v>
      </c>
      <c r="B291" s="131">
        <f t="shared" si="12"/>
        <v>6.6898148148148186E-3</v>
      </c>
      <c r="C291" s="7">
        <f t="shared" si="13"/>
        <v>574</v>
      </c>
      <c r="D291" s="1">
        <f t="shared" si="14"/>
        <v>23.958297101421877</v>
      </c>
      <c r="E291" s="1">
        <v>266.8</v>
      </c>
      <c r="F291" s="1">
        <f>(E291/'Input Messblatt'!$B$51)*100</f>
        <v>33.16510454217736</v>
      </c>
      <c r="G291" s="1">
        <f>F291*'Input Messblatt'!$D$78</f>
        <v>33.468413594212272</v>
      </c>
      <c r="H291" s="1">
        <f>E291/'Input Messblatt'!$P$6</f>
        <v>265.57123755756948</v>
      </c>
      <c r="I291" s="1">
        <f>H291/'Input Messblatt'!$B$12</f>
        <v>3.3830730899053436</v>
      </c>
      <c r="J291" s="1">
        <f>I291*'Input Messblatt'!$P$9</f>
        <v>3.75</v>
      </c>
      <c r="K291" s="188">
        <f>SQRT(((2*'Input Messblatt'!$J$8*'Input Messblatt'!$J$5)/'Input Messblatt'!$J$6)*((1+'Input Messblatt'!$J$27)/('Input Messblatt'!$J$26-'Input Messblatt'!$J$27))*'Input Messung'!C291)*100</f>
        <v>0.84093281539014775</v>
      </c>
      <c r="L291" s="187">
        <f>K291*(('Input Messblatt'!$J$26-'Input Messblatt'!$J$27)/(1+'Input Messblatt'!$J$27))</f>
        <v>0.9556054720342585</v>
      </c>
      <c r="M291">
        <f>('Input Messblatt'!$J$5*'Input Messblatt'!$J$8*'Input Messblatt'!$J$7)/('Input Messblatt'!$J$6*'Input Messung'!K291)</f>
        <v>6.5344102399555126E-10</v>
      </c>
      <c r="N291" s="1">
        <f>J291/'Input Messblatt'!$J$9</f>
        <v>100</v>
      </c>
    </row>
    <row r="292" spans="1:14" x14ac:dyDescent="0.2">
      <c r="A292" s="8">
        <v>2.5937500000000002E-2</v>
      </c>
      <c r="B292" s="131">
        <f t="shared" si="12"/>
        <v>6.7129629629629657E-3</v>
      </c>
      <c r="C292" s="7">
        <f t="shared" si="13"/>
        <v>576</v>
      </c>
      <c r="D292" s="1">
        <f t="shared" si="14"/>
        <v>24</v>
      </c>
      <c r="E292" s="1">
        <v>266.8</v>
      </c>
      <c r="F292" s="1">
        <f>(E292/'Input Messblatt'!$B$51)*100</f>
        <v>33.16510454217736</v>
      </c>
      <c r="G292" s="1">
        <f>F292*'Input Messblatt'!$D$78</f>
        <v>33.468413594212272</v>
      </c>
      <c r="H292" s="1">
        <f>E292/'Input Messblatt'!$P$6</f>
        <v>265.57123755756948</v>
      </c>
      <c r="I292" s="1">
        <f>H292/'Input Messblatt'!$B$12</f>
        <v>3.3830730899053436</v>
      </c>
      <c r="J292" s="1">
        <f>I292*'Input Messblatt'!$P$9</f>
        <v>3.75</v>
      </c>
      <c r="K292" s="188">
        <f>SQRT(((2*'Input Messblatt'!$J$8*'Input Messblatt'!$J$5)/'Input Messblatt'!$J$6)*((1+'Input Messblatt'!$J$27)/('Input Messblatt'!$J$26-'Input Messblatt'!$J$27))*'Input Messung'!C292)*100</f>
        <v>0.84239658118964378</v>
      </c>
      <c r="L292" s="187">
        <f>K292*(('Input Messblatt'!$J$26-'Input Messblatt'!$J$27)/(1+'Input Messblatt'!$J$27))</f>
        <v>0.95726884226095854</v>
      </c>
      <c r="M292">
        <f>('Input Messblatt'!$J$5*'Input Messblatt'!$J$8*'Input Messblatt'!$J$7)/('Input Messblatt'!$J$6*'Input Messung'!K292)</f>
        <v>6.5230559129761508E-10</v>
      </c>
      <c r="N292" s="1">
        <f>J292/'Input Messblatt'!$J$9</f>
        <v>100</v>
      </c>
    </row>
    <row r="293" spans="1:14" x14ac:dyDescent="0.2">
      <c r="A293" s="8">
        <v>2.5960648148148149E-2</v>
      </c>
      <c r="B293" s="131">
        <f t="shared" si="12"/>
        <v>6.7361111111111129E-3</v>
      </c>
      <c r="C293" s="7">
        <f t="shared" si="13"/>
        <v>578</v>
      </c>
      <c r="D293" s="1">
        <f t="shared" si="14"/>
        <v>24.041630560342615</v>
      </c>
      <c r="E293" s="1">
        <v>266.8</v>
      </c>
      <c r="F293" s="1">
        <f>(E293/'Input Messblatt'!$B$51)*100</f>
        <v>33.16510454217736</v>
      </c>
      <c r="G293" s="1">
        <f>F293*'Input Messblatt'!$D$78</f>
        <v>33.468413594212272</v>
      </c>
      <c r="H293" s="1">
        <f>E293/'Input Messblatt'!$P$6</f>
        <v>265.57123755756948</v>
      </c>
      <c r="I293" s="1">
        <f>H293/'Input Messblatt'!$B$12</f>
        <v>3.3830730899053436</v>
      </c>
      <c r="J293" s="1">
        <f>I293*'Input Messblatt'!$P$9</f>
        <v>3.75</v>
      </c>
      <c r="K293" s="188">
        <f>SQRT(((2*'Input Messblatt'!$J$8*'Input Messblatt'!$J$5)/'Input Messblatt'!$J$6)*((1+'Input Messblatt'!$J$27)/('Input Messblatt'!$J$26-'Input Messblatt'!$J$27))*'Input Messung'!C293)*100</f>
        <v>0.84385780792737841</v>
      </c>
      <c r="L293" s="187">
        <f>K293*(('Input Messblatt'!$J$26-'Input Messblatt'!$J$27)/(1+'Input Messblatt'!$J$27))</f>
        <v>0.95892932719020241</v>
      </c>
      <c r="M293">
        <f>('Input Messblatt'!$J$5*'Input Messblatt'!$J$8*'Input Messblatt'!$J$7)/('Input Messblatt'!$J$6*'Input Messung'!K293)</f>
        <v>6.5117605695874469E-10</v>
      </c>
      <c r="N293" s="1">
        <f>J293/'Input Messblatt'!$J$9</f>
        <v>100</v>
      </c>
    </row>
    <row r="294" spans="1:14" x14ac:dyDescent="0.2">
      <c r="A294" s="8">
        <v>2.5983796296296297E-2</v>
      </c>
      <c r="B294" s="131">
        <f t="shared" si="12"/>
        <v>6.75925925925926E-3</v>
      </c>
      <c r="C294" s="7">
        <f t="shared" si="13"/>
        <v>580</v>
      </c>
      <c r="D294" s="1">
        <f t="shared" si="14"/>
        <v>24.083189157584592</v>
      </c>
      <c r="E294" s="1">
        <v>266.8</v>
      </c>
      <c r="F294" s="1">
        <f>(E294/'Input Messblatt'!$B$51)*100</f>
        <v>33.16510454217736</v>
      </c>
      <c r="G294" s="1">
        <f>F294*'Input Messblatt'!$D$78</f>
        <v>33.468413594212272</v>
      </c>
      <c r="H294" s="1">
        <f>E294/'Input Messblatt'!$P$6</f>
        <v>265.57123755756948</v>
      </c>
      <c r="I294" s="1">
        <f>H294/'Input Messblatt'!$B$12</f>
        <v>3.3830730899053436</v>
      </c>
      <c r="J294" s="1">
        <f>I294*'Input Messblatt'!$P$9</f>
        <v>3.75</v>
      </c>
      <c r="K294" s="188">
        <f>SQRT(((2*'Input Messblatt'!$J$8*'Input Messblatt'!$J$5)/'Input Messblatt'!$J$6)*((1+'Input Messblatt'!$J$27)/('Input Messblatt'!$J$26-'Input Messblatt'!$J$27))*'Input Messung'!C294)*100</f>
        <v>0.84531650877053155</v>
      </c>
      <c r="L294" s="187">
        <f>K294*(('Input Messblatt'!$J$26-'Input Messblatt'!$J$27)/(1+'Input Messblatt'!$J$27))</f>
        <v>0.96058694178469461</v>
      </c>
      <c r="M294">
        <f>('Input Messblatt'!$J$5*'Input Messblatt'!$J$8*'Input Messblatt'!$J$7)/('Input Messblatt'!$J$6*'Input Messung'!K294)</f>
        <v>6.5005237008705637E-10</v>
      </c>
      <c r="N294" s="1">
        <f>J294/'Input Messblatt'!$J$9</f>
        <v>100</v>
      </c>
    </row>
    <row r="295" spans="1:14" x14ac:dyDescent="0.2">
      <c r="A295" s="8">
        <v>2.6006944444444447E-2</v>
      </c>
      <c r="B295" s="131">
        <f t="shared" si="12"/>
        <v>6.7824074074074106E-3</v>
      </c>
      <c r="C295" s="7">
        <f t="shared" si="13"/>
        <v>582</v>
      </c>
      <c r="D295" s="1">
        <f t="shared" si="14"/>
        <v>24.124676163629637</v>
      </c>
      <c r="E295" s="1">
        <v>266.8</v>
      </c>
      <c r="F295" s="1">
        <f>(E295/'Input Messblatt'!$B$51)*100</f>
        <v>33.16510454217736</v>
      </c>
      <c r="G295" s="1">
        <f>F295*'Input Messblatt'!$D$78</f>
        <v>33.468413594212272</v>
      </c>
      <c r="H295" s="1">
        <f>E295/'Input Messblatt'!$P$6</f>
        <v>265.57123755756948</v>
      </c>
      <c r="I295" s="1">
        <f>H295/'Input Messblatt'!$B$12</f>
        <v>3.3830730899053436</v>
      </c>
      <c r="J295" s="1">
        <f>I295*'Input Messblatt'!$P$9</f>
        <v>3.75</v>
      </c>
      <c r="K295" s="188">
        <f>SQRT(((2*'Input Messblatt'!$J$8*'Input Messblatt'!$J$5)/'Input Messblatt'!$J$6)*((1+'Input Messblatt'!$J$27)/('Input Messblatt'!$J$26-'Input Messblatt'!$J$27))*'Input Messung'!C295)*100</f>
        <v>0.84677269677287081</v>
      </c>
      <c r="L295" s="187">
        <f>K295*(('Input Messblatt'!$J$26-'Input Messblatt'!$J$27)/(1+'Input Messblatt'!$J$27))</f>
        <v>0.962241700878262</v>
      </c>
      <c r="M295">
        <f>('Input Messblatt'!$J$5*'Input Messblatt'!$J$8*'Input Messblatt'!$J$7)/('Input Messblatt'!$J$6*'Input Messung'!K295)</f>
        <v>6.4893448040329517E-10</v>
      </c>
      <c r="N295" s="1">
        <f>J295/'Input Messblatt'!$J$9</f>
        <v>100</v>
      </c>
    </row>
    <row r="296" spans="1:14" x14ac:dyDescent="0.2">
      <c r="A296" s="8">
        <v>2.6030092592592594E-2</v>
      </c>
      <c r="B296" s="131">
        <f t="shared" si="12"/>
        <v>6.8055555555555577E-3</v>
      </c>
      <c r="C296" s="7">
        <f t="shared" si="13"/>
        <v>584</v>
      </c>
      <c r="D296" s="1">
        <f t="shared" si="14"/>
        <v>24.166091947189145</v>
      </c>
      <c r="E296" s="1">
        <v>266.8</v>
      </c>
      <c r="F296" s="1">
        <f>(E296/'Input Messblatt'!$B$51)*100</f>
        <v>33.16510454217736</v>
      </c>
      <c r="G296" s="1">
        <f>F296*'Input Messblatt'!$D$78</f>
        <v>33.468413594212272</v>
      </c>
      <c r="H296" s="1">
        <f>E296/'Input Messblatt'!$P$6</f>
        <v>265.57123755756948</v>
      </c>
      <c r="I296" s="1">
        <f>H296/'Input Messblatt'!$B$12</f>
        <v>3.3830730899053436</v>
      </c>
      <c r="J296" s="1">
        <f>I296*'Input Messblatt'!$P$9</f>
        <v>3.75</v>
      </c>
      <c r="K296" s="188">
        <f>SQRT(((2*'Input Messblatt'!$J$8*'Input Messblatt'!$J$5)/'Input Messblatt'!$J$6)*((1+'Input Messblatt'!$J$27)/('Input Messblatt'!$J$26-'Input Messblatt'!$J$27))*'Input Messung'!C296)*100</f>
        <v>0.84822638487611324</v>
      </c>
      <c r="L296" s="187">
        <f>K296*(('Input Messblatt'!$J$26-'Input Messblatt'!$J$27)/(1+'Input Messblatt'!$J$27))</f>
        <v>0.96389361917740113</v>
      </c>
      <c r="M296">
        <f>('Input Messblatt'!$J$5*'Input Messblatt'!$J$8*'Input Messblatt'!$J$7)/('Input Messblatt'!$J$6*'Input Messung'!K296)</f>
        <v>6.4782233823138686E-10</v>
      </c>
      <c r="N296" s="1">
        <f>J296/'Input Messblatt'!$J$9</f>
        <v>100</v>
      </c>
    </row>
    <row r="297" spans="1:14" x14ac:dyDescent="0.2">
      <c r="A297" s="8">
        <v>2.6053240740740738E-2</v>
      </c>
      <c r="B297" s="131">
        <f t="shared" si="12"/>
        <v>6.8287037037037014E-3</v>
      </c>
      <c r="C297" s="7">
        <f t="shared" si="13"/>
        <v>586</v>
      </c>
      <c r="D297" s="1">
        <f t="shared" si="14"/>
        <v>24.207436873820409</v>
      </c>
      <c r="E297" s="1">
        <v>266.8</v>
      </c>
      <c r="F297" s="1">
        <f>(E297/'Input Messblatt'!$B$51)*100</f>
        <v>33.16510454217736</v>
      </c>
      <c r="G297" s="1">
        <f>F297*'Input Messblatt'!$D$78</f>
        <v>33.468413594212272</v>
      </c>
      <c r="H297" s="1">
        <f>E297/'Input Messblatt'!$P$6</f>
        <v>265.57123755756948</v>
      </c>
      <c r="I297" s="1">
        <f>H297/'Input Messblatt'!$B$12</f>
        <v>3.3830730899053436</v>
      </c>
      <c r="J297" s="1">
        <f>I297*'Input Messblatt'!$P$9</f>
        <v>3.75</v>
      </c>
      <c r="K297" s="188">
        <f>SQRT(((2*'Input Messblatt'!$J$8*'Input Messblatt'!$J$5)/'Input Messblatt'!$J$6)*((1+'Input Messblatt'!$J$27)/('Input Messblatt'!$J$26-'Input Messblatt'!$J$27))*'Input Messung'!C297)*100</f>
        <v>0.84967758591126796</v>
      </c>
      <c r="L297" s="187">
        <f>K297*(('Input Messblatt'!$J$26-'Input Messblatt'!$J$27)/(1+'Input Messblatt'!$J$27))</f>
        <v>0.96554271126280422</v>
      </c>
      <c r="M297">
        <f>('Input Messblatt'!$J$5*'Input Messblatt'!$J$8*'Input Messblatt'!$J$7)/('Input Messblatt'!$J$6*'Input Messung'!K297)</f>
        <v>6.4671589448916503E-10</v>
      </c>
      <c r="N297" s="1">
        <f>J297/'Input Messblatt'!$J$9</f>
        <v>100</v>
      </c>
    </row>
    <row r="298" spans="1:14" x14ac:dyDescent="0.2">
      <c r="A298" s="8">
        <v>2.6076388888888885E-2</v>
      </c>
      <c r="B298" s="131">
        <f t="shared" si="12"/>
        <v>6.8518518518518486E-3</v>
      </c>
      <c r="C298" s="7">
        <f t="shared" si="13"/>
        <v>588</v>
      </c>
      <c r="D298" s="1">
        <f t="shared" si="14"/>
        <v>24.248711305964282</v>
      </c>
      <c r="E298" s="1">
        <v>266.8</v>
      </c>
      <c r="F298" s="1">
        <f>(E298/'Input Messblatt'!$B$51)*100</f>
        <v>33.16510454217736</v>
      </c>
      <c r="G298" s="1">
        <f>F298*'Input Messblatt'!$D$78</f>
        <v>33.468413594212272</v>
      </c>
      <c r="H298" s="1">
        <f>E298/'Input Messblatt'!$P$6</f>
        <v>265.57123755756948</v>
      </c>
      <c r="I298" s="1">
        <f>H298/'Input Messblatt'!$B$12</f>
        <v>3.3830730899053436</v>
      </c>
      <c r="J298" s="1">
        <f>I298*'Input Messblatt'!$P$9</f>
        <v>3.75</v>
      </c>
      <c r="K298" s="188">
        <f>SQRT(((2*'Input Messblatt'!$J$8*'Input Messblatt'!$J$5)/'Input Messblatt'!$J$6)*((1+'Input Messblatt'!$J$27)/('Input Messblatt'!$J$26-'Input Messblatt'!$J$27))*'Input Messung'!C298)*100</f>
        <v>0.8511263125999573</v>
      </c>
      <c r="L298" s="187">
        <f>K298*(('Input Messblatt'!$J$26-'Input Messblatt'!$J$27)/(1+'Input Messblatt'!$J$27))</f>
        <v>0.96718899159086025</v>
      </c>
      <c r="M298">
        <f>('Input Messblatt'!$J$5*'Input Messblatt'!$J$8*'Input Messblatt'!$J$7)/('Input Messblatt'!$J$6*'Input Messung'!K298)</f>
        <v>6.4561510067927315E-10</v>
      </c>
      <c r="N298" s="1">
        <f>J298/'Input Messblatt'!$J$9</f>
        <v>100</v>
      </c>
    </row>
    <row r="299" spans="1:14" x14ac:dyDescent="0.2">
      <c r="A299" s="8">
        <v>2.6099537037037036E-2</v>
      </c>
      <c r="B299" s="131">
        <f t="shared" si="12"/>
        <v>6.8749999999999992E-3</v>
      </c>
      <c r="C299" s="7">
        <f t="shared" si="13"/>
        <v>590</v>
      </c>
      <c r="D299" s="1">
        <f t="shared" si="14"/>
        <v>24.289915602982237</v>
      </c>
      <c r="E299" s="1">
        <v>266.8</v>
      </c>
      <c r="F299" s="1">
        <f>(E299/'Input Messblatt'!$B$51)*100</f>
        <v>33.16510454217736</v>
      </c>
      <c r="G299" s="1">
        <f>F299*'Input Messblatt'!$D$78</f>
        <v>33.468413594212272</v>
      </c>
      <c r="H299" s="1">
        <f>E299/'Input Messblatt'!$P$6</f>
        <v>265.57123755756948</v>
      </c>
      <c r="I299" s="1">
        <f>H299/'Input Messblatt'!$B$12</f>
        <v>3.3830730899053436</v>
      </c>
      <c r="J299" s="1">
        <f>I299*'Input Messblatt'!$P$9</f>
        <v>3.75</v>
      </c>
      <c r="K299" s="188">
        <f>SQRT(((2*'Input Messblatt'!$J$8*'Input Messblatt'!$J$5)/'Input Messblatt'!$J$6)*((1+'Input Messblatt'!$J$27)/('Input Messblatt'!$J$26-'Input Messblatt'!$J$27))*'Input Messung'!C299)*100</f>
        <v>0.85257257755571769</v>
      </c>
      <c r="L299" s="187">
        <f>K299*(('Input Messblatt'!$J$26-'Input Messblatt'!$J$27)/(1+'Input Messblatt'!$J$27))</f>
        <v>0.96883247449513343</v>
      </c>
      <c r="M299">
        <f>('Input Messblatt'!$J$5*'Input Messblatt'!$J$8*'Input Messblatt'!$J$7)/('Input Messblatt'!$J$6*'Input Messung'!K299)</f>
        <v>6.44519908880237E-10</v>
      </c>
      <c r="N299" s="1">
        <f>J299/'Input Messblatt'!$J$9</f>
        <v>100</v>
      </c>
    </row>
    <row r="300" spans="1:14" x14ac:dyDescent="0.2">
      <c r="A300" s="8">
        <v>2.6122685185185183E-2</v>
      </c>
      <c r="B300" s="131">
        <f t="shared" si="12"/>
        <v>6.8981481481481463E-3</v>
      </c>
      <c r="C300" s="7">
        <f t="shared" si="13"/>
        <v>592</v>
      </c>
      <c r="D300" s="1">
        <f t="shared" si="14"/>
        <v>24.331050121192877</v>
      </c>
      <c r="E300" s="1">
        <v>266.8</v>
      </c>
      <c r="F300" s="1">
        <f>(E300/'Input Messblatt'!$B$51)*100</f>
        <v>33.16510454217736</v>
      </c>
      <c r="G300" s="1">
        <f>F300*'Input Messblatt'!$D$78</f>
        <v>33.468413594212272</v>
      </c>
      <c r="H300" s="1">
        <f>E300/'Input Messblatt'!$P$6</f>
        <v>265.57123755756948</v>
      </c>
      <c r="I300" s="1">
        <f>H300/'Input Messblatt'!$B$12</f>
        <v>3.3830730899053436</v>
      </c>
      <c r="J300" s="1">
        <f>I300*'Input Messblatt'!$P$9</f>
        <v>3.75</v>
      </c>
      <c r="K300" s="188">
        <f>SQRT(((2*'Input Messblatt'!$J$8*'Input Messblatt'!$J$5)/'Input Messblatt'!$J$6)*((1+'Input Messblatt'!$J$27)/('Input Messblatt'!$J$26-'Input Messblatt'!$J$27))*'Input Messung'!C300)*100</f>
        <v>0.85401639328528145</v>
      </c>
      <c r="L300" s="187">
        <f>K300*(('Input Messblatt'!$J$26-'Input Messblatt'!$J$27)/(1+'Input Messblatt'!$J$27))</f>
        <v>0.97047317418781953</v>
      </c>
      <c r="M300">
        <f>('Input Messblatt'!$J$5*'Input Messblatt'!$J$8*'Input Messblatt'!$J$7)/('Input Messblatt'!$J$6*'Input Messung'!K300)</f>
        <v>6.43430271737701E-10</v>
      </c>
      <c r="N300" s="1">
        <f>J300/'Input Messblatt'!$J$9</f>
        <v>100</v>
      </c>
    </row>
    <row r="301" spans="1:14" x14ac:dyDescent="0.2">
      <c r="A301" s="8">
        <v>2.614583333333333E-2</v>
      </c>
      <c r="B301" s="131">
        <f t="shared" si="12"/>
        <v>6.9212962962962934E-3</v>
      </c>
      <c r="C301" s="7">
        <f t="shared" si="13"/>
        <v>594</v>
      </c>
      <c r="D301" s="1">
        <f t="shared" si="14"/>
        <v>24.372115213907882</v>
      </c>
      <c r="E301" s="1">
        <v>266.8</v>
      </c>
      <c r="F301" s="1">
        <f>(E301/'Input Messblatt'!$B$51)*100</f>
        <v>33.16510454217736</v>
      </c>
      <c r="G301" s="1">
        <f>F301*'Input Messblatt'!$D$78</f>
        <v>33.468413594212272</v>
      </c>
      <c r="H301" s="1">
        <f>E301/'Input Messblatt'!$P$6</f>
        <v>265.57123755756948</v>
      </c>
      <c r="I301" s="1">
        <f>H301/'Input Messblatt'!$B$12</f>
        <v>3.3830730899053436</v>
      </c>
      <c r="J301" s="1">
        <f>I301*'Input Messblatt'!$P$9</f>
        <v>3.75</v>
      </c>
      <c r="K301" s="188">
        <f>SQRT(((2*'Input Messblatt'!$J$8*'Input Messblatt'!$J$5)/'Input Messblatt'!$J$6)*((1+'Input Messblatt'!$J$27)/('Input Messblatt'!$J$26-'Input Messblatt'!$J$27))*'Input Messung'!C301)*100</f>
        <v>0.85545777218983765</v>
      </c>
      <c r="L301" s="187">
        <f>K301*(('Input Messblatt'!$J$26-'Input Messblatt'!$J$27)/(1+'Input Messblatt'!$J$27))</f>
        <v>0.9721111047611789</v>
      </c>
      <c r="M301">
        <f>('Input Messblatt'!$J$5*'Input Messblatt'!$J$8*'Input Messblatt'!$J$7)/('Input Messblatt'!$J$6*'Input Messung'!K301)</f>
        <v>6.4234614245582948E-10</v>
      </c>
      <c r="N301" s="1">
        <f>J301/'Input Messblatt'!$J$9</f>
        <v>100</v>
      </c>
    </row>
    <row r="302" spans="1:14" x14ac:dyDescent="0.2">
      <c r="A302" s="8">
        <v>2.6168981481481477E-2</v>
      </c>
      <c r="B302" s="131">
        <f t="shared" si="12"/>
        <v>6.9444444444444406E-3</v>
      </c>
      <c r="C302" s="7">
        <f t="shared" si="13"/>
        <v>596</v>
      </c>
      <c r="D302" s="1">
        <f t="shared" si="14"/>
        <v>24.413111231467404</v>
      </c>
      <c r="E302" s="1">
        <v>266.8</v>
      </c>
      <c r="F302" s="1">
        <f>(E302/'Input Messblatt'!$B$51)*100</f>
        <v>33.16510454217736</v>
      </c>
      <c r="G302" s="1">
        <f>F302*'Input Messblatt'!$D$78</f>
        <v>33.468413594212272</v>
      </c>
      <c r="H302" s="1">
        <f>E302/'Input Messblatt'!$P$6</f>
        <v>265.57123755756948</v>
      </c>
      <c r="I302" s="1">
        <f>H302/'Input Messblatt'!$B$12</f>
        <v>3.3830730899053436</v>
      </c>
      <c r="J302" s="1">
        <f>I302*'Input Messblatt'!$P$9</f>
        <v>3.75</v>
      </c>
      <c r="K302" s="188">
        <f>SQRT(((2*'Input Messblatt'!$J$8*'Input Messblatt'!$J$5)/'Input Messblatt'!$J$6)*((1+'Input Messblatt'!$J$27)/('Input Messblatt'!$J$26-'Input Messblatt'!$J$27))*'Input Messung'!C302)*100</f>
        <v>0.85689672656627658</v>
      </c>
      <c r="L302" s="187">
        <f>K302*(('Input Messblatt'!$J$26-'Input Messblatt'!$J$27)/(1+'Input Messblatt'!$J$27))</f>
        <v>0.97374628018895037</v>
      </c>
      <c r="M302">
        <f>('Input Messblatt'!$J$5*'Input Messblatt'!$J$8*'Input Messblatt'!$J$7)/('Input Messblatt'!$J$6*'Input Messung'!K302)</f>
        <v>6.4126747478886413E-10</v>
      </c>
      <c r="N302" s="1">
        <f>J302/'Input Messblatt'!$J$9</f>
        <v>100</v>
      </c>
    </row>
    <row r="303" spans="1:14" x14ac:dyDescent="0.2">
      <c r="A303" s="8">
        <v>2.6192129629629631E-2</v>
      </c>
      <c r="B303" s="131">
        <f t="shared" si="12"/>
        <v>6.9675925925925947E-3</v>
      </c>
      <c r="C303" s="7">
        <f t="shared" si="13"/>
        <v>598</v>
      </c>
      <c r="D303" s="1">
        <f t="shared" si="14"/>
        <v>24.454038521274967</v>
      </c>
      <c r="E303" s="1">
        <v>266.8</v>
      </c>
      <c r="F303" s="1">
        <f>(E303/'Input Messblatt'!$B$51)*100</f>
        <v>33.16510454217736</v>
      </c>
      <c r="G303" s="1">
        <f>F303*'Input Messblatt'!$D$78</f>
        <v>33.468413594212272</v>
      </c>
      <c r="H303" s="1">
        <f>E303/'Input Messblatt'!$P$6</f>
        <v>265.57123755756948</v>
      </c>
      <c r="I303" s="1">
        <f>H303/'Input Messblatt'!$B$12</f>
        <v>3.3830730899053436</v>
      </c>
      <c r="J303" s="1">
        <f>I303*'Input Messblatt'!$P$9</f>
        <v>3.75</v>
      </c>
      <c r="K303" s="188">
        <f>SQRT(((2*'Input Messblatt'!$J$8*'Input Messblatt'!$J$5)/'Input Messblatt'!$J$6)*((1+'Input Messblatt'!$J$27)/('Input Messblatt'!$J$26-'Input Messblatt'!$J$27))*'Input Messung'!C303)*100</f>
        <v>0.85833326860841197</v>
      </c>
      <c r="L303" s="187">
        <f>K303*(('Input Messblatt'!$J$26-'Input Messblatt'!$J$27)/(1+'Input Messblatt'!$J$27))</f>
        <v>0.97537871432774059</v>
      </c>
      <c r="M303">
        <f>('Input Messblatt'!$J$5*'Input Messblatt'!$J$8*'Input Messblatt'!$J$7)/('Input Messblatt'!$J$6*'Input Messung'!K303)</f>
        <v>6.4019422303283964E-10</v>
      </c>
      <c r="N303" s="1">
        <f>J303/'Input Messblatt'!$J$9</f>
        <v>100</v>
      </c>
    </row>
    <row r="304" spans="1:14" x14ac:dyDescent="0.2">
      <c r="A304" s="8">
        <v>2.6215277777777778E-2</v>
      </c>
      <c r="B304" s="131">
        <f t="shared" si="12"/>
        <v>6.9907407407407418E-3</v>
      </c>
      <c r="C304" s="7">
        <f t="shared" si="13"/>
        <v>600</v>
      </c>
      <c r="D304" s="1">
        <f t="shared" si="14"/>
        <v>24.494897427831781</v>
      </c>
      <c r="E304" s="1">
        <v>266.8</v>
      </c>
      <c r="F304" s="1">
        <f>(E304/'Input Messblatt'!$B$51)*100</f>
        <v>33.16510454217736</v>
      </c>
      <c r="G304" s="1">
        <f>F304*'Input Messblatt'!$D$78</f>
        <v>33.468413594212272</v>
      </c>
      <c r="H304" s="1">
        <f>E304/'Input Messblatt'!$P$6</f>
        <v>265.57123755756948</v>
      </c>
      <c r="I304" s="1">
        <f>H304/'Input Messblatt'!$B$12</f>
        <v>3.3830730899053436</v>
      </c>
      <c r="J304" s="1">
        <f>I304*'Input Messblatt'!$P$9</f>
        <v>3.75</v>
      </c>
      <c r="K304" s="188">
        <f>SQRT(((2*'Input Messblatt'!$J$8*'Input Messblatt'!$J$5)/'Input Messblatt'!$J$6)*((1+'Input Messblatt'!$J$27)/('Input Messblatt'!$J$26-'Input Messblatt'!$J$27))*'Input Messung'!C304)*100</f>
        <v>0.85976741040818727</v>
      </c>
      <c r="L304" s="187">
        <f>K304*(('Input Messblatt'!$J$26-'Input Messblatt'!$J$27)/(1+'Input Messblatt'!$J$27))</f>
        <v>0.97700842091839435</v>
      </c>
      <c r="M304">
        <f>('Input Messblatt'!$J$5*'Input Messblatt'!$J$8*'Input Messblatt'!$J$7)/('Input Messblatt'!$J$6*'Input Messung'!K304)</f>
        <v>6.3912634201744944E-10</v>
      </c>
      <c r="N304" s="1">
        <f>J304/'Input Messblatt'!$J$9</f>
        <v>100</v>
      </c>
    </row>
    <row r="305" spans="1:14" x14ac:dyDescent="0.2">
      <c r="A305" s="8">
        <v>2.6238425925925925E-2</v>
      </c>
      <c r="B305" s="131">
        <f t="shared" si="12"/>
        <v>7.013888888888889E-3</v>
      </c>
      <c r="C305" s="7">
        <f t="shared" si="13"/>
        <v>602</v>
      </c>
      <c r="D305" s="1">
        <f t="shared" si="14"/>
        <v>24.535688292770594</v>
      </c>
      <c r="E305" s="1">
        <v>266.8</v>
      </c>
      <c r="F305" s="1">
        <f>(E305/'Input Messblatt'!$B$51)*100</f>
        <v>33.16510454217736</v>
      </c>
      <c r="G305" s="1">
        <f>F305*'Input Messblatt'!$D$78</f>
        <v>33.468413594212272</v>
      </c>
      <c r="H305" s="1">
        <f>E305/'Input Messblatt'!$P$6</f>
        <v>265.57123755756948</v>
      </c>
      <c r="I305" s="1">
        <f>H305/'Input Messblatt'!$B$12</f>
        <v>3.3830730899053436</v>
      </c>
      <c r="J305" s="1">
        <f>I305*'Input Messblatt'!$P$9</f>
        <v>3.75</v>
      </c>
      <c r="K305" s="188">
        <f>SQRT(((2*'Input Messblatt'!$J$8*'Input Messblatt'!$J$5)/'Input Messblatt'!$J$6)*((1+'Input Messblatt'!$J$27)/('Input Messblatt'!$J$26-'Input Messblatt'!$J$27))*'Input Messung'!C305)*100</f>
        <v>0.86119916395686313</v>
      </c>
      <c r="L305" s="187">
        <f>K305*(('Input Messblatt'!$J$26-'Input Messblatt'!$J$27)/(1+'Input Messblatt'!$J$27))</f>
        <v>0.97863541358734418</v>
      </c>
      <c r="M305">
        <f>('Input Messblatt'!$J$5*'Input Messblatt'!$J$8*'Input Messblatt'!$J$7)/('Input Messblatt'!$J$6*'Input Messung'!K305)</f>
        <v>6.3806378709806098E-10</v>
      </c>
      <c r="N305" s="1">
        <f>J305/'Input Messblatt'!$J$9</f>
        <v>100</v>
      </c>
    </row>
    <row r="306" spans="1:14" x14ac:dyDescent="0.2">
      <c r="A306" s="8">
        <v>2.6261574074074076E-2</v>
      </c>
      <c r="B306" s="131">
        <f t="shared" si="12"/>
        <v>7.0370370370370396E-3</v>
      </c>
      <c r="C306" s="7">
        <f t="shared" si="13"/>
        <v>604</v>
      </c>
      <c r="D306" s="1">
        <f t="shared" si="14"/>
        <v>24.576411454889016</v>
      </c>
      <c r="E306" s="1">
        <v>266.8</v>
      </c>
      <c r="F306" s="1">
        <f>(E306/'Input Messblatt'!$B$51)*100</f>
        <v>33.16510454217736</v>
      </c>
      <c r="G306" s="1">
        <f>F306*'Input Messblatt'!$D$78</f>
        <v>33.468413594212272</v>
      </c>
      <c r="H306" s="1">
        <f>E306/'Input Messblatt'!$P$6</f>
        <v>265.57123755756948</v>
      </c>
      <c r="I306" s="1">
        <f>H306/'Input Messblatt'!$B$12</f>
        <v>3.3830730899053436</v>
      </c>
      <c r="J306" s="1">
        <f>I306*'Input Messblatt'!$P$9</f>
        <v>3.75</v>
      </c>
      <c r="K306" s="188">
        <f>SQRT(((2*'Input Messblatt'!$J$8*'Input Messblatt'!$J$5)/'Input Messblatt'!$J$6)*((1+'Input Messblatt'!$J$27)/('Input Messblatt'!$J$26-'Input Messblatt'!$J$27))*'Input Messung'!C306)*100</f>
        <v>0.86262854114618781</v>
      </c>
      <c r="L306" s="187">
        <f>K306*(('Input Messblatt'!$J$26-'Input Messblatt'!$J$27)/(1+'Input Messblatt'!$J$27))</f>
        <v>0.98025970584794042</v>
      </c>
      <c r="M306">
        <f>('Input Messblatt'!$J$5*'Input Messblatt'!$J$8*'Input Messblatt'!$J$7)/('Input Messblatt'!$J$6*'Input Messung'!K306)</f>
        <v>6.3700651414787507E-10</v>
      </c>
      <c r="N306" s="1">
        <f>J306/'Input Messblatt'!$J$9</f>
        <v>100</v>
      </c>
    </row>
    <row r="307" spans="1:14" x14ac:dyDescent="0.2">
      <c r="A307" s="8">
        <v>2.6296296296296293E-2</v>
      </c>
      <c r="B307" s="131">
        <f t="shared" si="12"/>
        <v>7.0717592592592568E-3</v>
      </c>
      <c r="C307" s="7">
        <f t="shared" si="13"/>
        <v>606</v>
      </c>
      <c r="D307" s="1">
        <f t="shared" si="14"/>
        <v>24.617067250182341</v>
      </c>
      <c r="E307" s="1">
        <v>266.8</v>
      </c>
      <c r="F307" s="1">
        <f>(E307/'Input Messblatt'!$B$51)*100</f>
        <v>33.16510454217736</v>
      </c>
      <c r="G307" s="1">
        <f>F307*'Input Messblatt'!$D$78</f>
        <v>33.468413594212272</v>
      </c>
      <c r="H307" s="1">
        <f>E307/'Input Messblatt'!$P$6</f>
        <v>265.57123755756948</v>
      </c>
      <c r="I307" s="1">
        <f>H307/'Input Messblatt'!$B$12</f>
        <v>3.3830730899053436</v>
      </c>
      <c r="J307" s="1">
        <f>I307*'Input Messblatt'!$P$9</f>
        <v>3.75</v>
      </c>
      <c r="K307" s="188">
        <f>SQRT(((2*'Input Messblatt'!$J$8*'Input Messblatt'!$J$5)/'Input Messblatt'!$J$6)*((1+'Input Messblatt'!$J$27)/('Input Messblatt'!$J$26-'Input Messblatt'!$J$27))*'Input Messung'!C307)*100</f>
        <v>0.86405555376954801</v>
      </c>
      <c r="L307" s="187">
        <f>K307*(('Input Messblatt'!$J$26-'Input Messblatt'!$J$27)/(1+'Input Messblatt'!$J$27))</f>
        <v>0.9818813111017588</v>
      </c>
      <c r="M307">
        <f>('Input Messblatt'!$J$5*'Input Messblatt'!$J$8*'Input Messblatt'!$J$7)/('Input Messblatt'!$J$6*'Input Messung'!K307)</f>
        <v>6.3595447955023146E-10</v>
      </c>
      <c r="N307" s="1">
        <f>J307/'Input Messblatt'!$J$9</f>
        <v>100</v>
      </c>
    </row>
    <row r="308" spans="1:14" x14ac:dyDescent="0.2">
      <c r="A308" s="8">
        <v>2.631944444444444E-2</v>
      </c>
      <c r="B308" s="131">
        <f t="shared" si="12"/>
        <v>7.0949074074074039E-3</v>
      </c>
      <c r="C308" s="7">
        <f t="shared" si="13"/>
        <v>608</v>
      </c>
      <c r="D308" s="1">
        <f t="shared" si="14"/>
        <v>24.657656011875904</v>
      </c>
      <c r="E308" s="1">
        <v>266.8</v>
      </c>
      <c r="F308" s="1">
        <f>(E308/'Input Messblatt'!$B$51)*100</f>
        <v>33.16510454217736</v>
      </c>
      <c r="G308" s="1">
        <f>F308*'Input Messblatt'!$D$78</f>
        <v>33.468413594212272</v>
      </c>
      <c r="H308" s="1">
        <f>E308/'Input Messblatt'!$P$6</f>
        <v>265.57123755756948</v>
      </c>
      <c r="I308" s="1">
        <f>H308/'Input Messblatt'!$B$12</f>
        <v>3.3830730899053436</v>
      </c>
      <c r="J308" s="1">
        <f>I308*'Input Messblatt'!$P$9</f>
        <v>3.75</v>
      </c>
      <c r="K308" s="188">
        <f>SQRT(((2*'Input Messblatt'!$J$8*'Input Messblatt'!$J$5)/'Input Messblatt'!$J$6)*((1+'Input Messblatt'!$J$27)/('Input Messblatt'!$J$26-'Input Messblatt'!$J$27))*'Input Messung'!C308)*100</f>
        <v>0.86548021352310556</v>
      </c>
      <c r="L308" s="187">
        <f>K308*(('Input Messblatt'!$J$26-'Input Messblatt'!$J$27)/(1+'Input Messblatt'!$J$27))</f>
        <v>0.98350024263989233</v>
      </c>
      <c r="M308">
        <f>('Input Messblatt'!$J$5*'Input Messblatt'!$J$8*'Input Messblatt'!$J$7)/('Input Messblatt'!$J$6*'Input Messung'!K308)</f>
        <v>6.349076401910488E-10</v>
      </c>
      <c r="N308" s="1">
        <f>J308/'Input Messblatt'!$J$9</f>
        <v>100</v>
      </c>
    </row>
    <row r="309" spans="1:14" x14ac:dyDescent="0.2">
      <c r="A309" s="8">
        <v>2.6342592592592588E-2</v>
      </c>
      <c r="B309" s="131">
        <f t="shared" si="12"/>
        <v>7.1180555555555511E-3</v>
      </c>
      <c r="C309" s="7">
        <f t="shared" si="13"/>
        <v>610</v>
      </c>
      <c r="D309" s="1">
        <f t="shared" si="14"/>
        <v>24.698178070456937</v>
      </c>
      <c r="E309" s="1">
        <v>266.8</v>
      </c>
      <c r="F309" s="1">
        <f>(E309/'Input Messblatt'!$B$51)*100</f>
        <v>33.16510454217736</v>
      </c>
      <c r="G309" s="1">
        <f>F309*'Input Messblatt'!$D$78</f>
        <v>33.468413594212272</v>
      </c>
      <c r="H309" s="1">
        <f>E309/'Input Messblatt'!$P$6</f>
        <v>265.57123755756948</v>
      </c>
      <c r="I309" s="1">
        <f>H309/'Input Messblatt'!$B$12</f>
        <v>3.3830730899053436</v>
      </c>
      <c r="J309" s="1">
        <f>I309*'Input Messblatt'!$P$9</f>
        <v>3.75</v>
      </c>
      <c r="K309" s="188">
        <f>SQRT(((2*'Input Messblatt'!$J$8*'Input Messblatt'!$J$5)/'Input Messblatt'!$J$6)*((1+'Input Messblatt'!$J$27)/('Input Messblatt'!$J$26-'Input Messblatt'!$J$27))*'Input Messung'!C309)*100</f>
        <v>0.86690253200691503</v>
      </c>
      <c r="L309" s="187">
        <f>K309*(('Input Messblatt'!$J$26-'Input Messblatt'!$J$27)/(1+'Input Messblatt'!$J$27))</f>
        <v>0.98511651364422137</v>
      </c>
      <c r="M309">
        <f>('Input Messblatt'!$J$5*'Input Messblatt'!$J$8*'Input Messblatt'!$J$7)/('Input Messblatt'!$J$6*'Input Messung'!K309)</f>
        <v>6.3386595345140465E-10</v>
      </c>
      <c r="N309" s="1">
        <f>J309/'Input Messblatt'!$J$9</f>
        <v>100</v>
      </c>
    </row>
    <row r="310" spans="1:14" x14ac:dyDescent="0.2">
      <c r="A310" s="8">
        <v>2.6365740740740742E-2</v>
      </c>
      <c r="B310" s="131">
        <f t="shared" si="12"/>
        <v>7.1412037037037052E-3</v>
      </c>
      <c r="C310" s="7">
        <f t="shared" si="13"/>
        <v>612</v>
      </c>
      <c r="D310" s="1">
        <f t="shared" si="14"/>
        <v>24.738633753705962</v>
      </c>
      <c r="E310" s="1">
        <v>266.8</v>
      </c>
      <c r="F310" s="1">
        <f>(E310/'Input Messblatt'!$B$51)*100</f>
        <v>33.16510454217736</v>
      </c>
      <c r="G310" s="1">
        <f>F310*'Input Messblatt'!$D$78</f>
        <v>33.468413594212272</v>
      </c>
      <c r="H310" s="1">
        <f>E310/'Input Messblatt'!$P$6</f>
        <v>265.57123755756948</v>
      </c>
      <c r="I310" s="1">
        <f>H310/'Input Messblatt'!$B$12</f>
        <v>3.3830730899053436</v>
      </c>
      <c r="J310" s="1">
        <f>I310*'Input Messblatt'!$P$9</f>
        <v>3.75</v>
      </c>
      <c r="K310" s="188">
        <f>SQRT(((2*'Input Messblatt'!$J$8*'Input Messblatt'!$J$5)/'Input Messblatt'!$J$6)*((1+'Input Messblatt'!$J$27)/('Input Messblatt'!$J$26-'Input Messblatt'!$J$27))*'Input Messung'!C310)*100</f>
        <v>0.86832252072602623</v>
      </c>
      <c r="L310" s="187">
        <f>K310*(('Input Messblatt'!$J$26-'Input Messblatt'!$J$27)/(1+'Input Messblatt'!$J$27))</f>
        <v>0.98673013718866587</v>
      </c>
      <c r="M310">
        <f>('Input Messblatt'!$J$5*'Input Messblatt'!$J$8*'Input Messblatt'!$J$7)/('Input Messblatt'!$J$6*'Input Messung'!K310)</f>
        <v>6.3282937720024727E-10</v>
      </c>
      <c r="N310" s="1">
        <f>J310/'Input Messblatt'!$J$9</f>
        <v>100</v>
      </c>
    </row>
    <row r="311" spans="1:14" x14ac:dyDescent="0.2">
      <c r="A311" s="8">
        <v>2.6388888888888889E-2</v>
      </c>
      <c r="B311" s="131">
        <f t="shared" si="12"/>
        <v>7.1643518518518523E-3</v>
      </c>
      <c r="C311" s="7">
        <f t="shared" si="13"/>
        <v>614</v>
      </c>
      <c r="D311" s="1">
        <f t="shared" si="14"/>
        <v>24.779023386727733</v>
      </c>
      <c r="E311" s="1">
        <v>266.8</v>
      </c>
      <c r="F311" s="1">
        <f>(E311/'Input Messblatt'!$B$51)*100</f>
        <v>33.16510454217736</v>
      </c>
      <c r="G311" s="1">
        <f>F311*'Input Messblatt'!$D$78</f>
        <v>33.468413594212272</v>
      </c>
      <c r="H311" s="1">
        <f>E311/'Input Messblatt'!$P$6</f>
        <v>265.57123755756948</v>
      </c>
      <c r="I311" s="1">
        <f>H311/'Input Messblatt'!$B$12</f>
        <v>3.3830730899053436</v>
      </c>
      <c r="J311" s="1">
        <f>I311*'Input Messblatt'!$P$9</f>
        <v>3.75</v>
      </c>
      <c r="K311" s="188">
        <f>SQRT(((2*'Input Messblatt'!$J$8*'Input Messblatt'!$J$5)/'Input Messblatt'!$J$6)*((1+'Input Messblatt'!$J$27)/('Input Messblatt'!$J$26-'Input Messblatt'!$J$27))*'Input Messung'!C311)*100</f>
        <v>0.86974019109156975</v>
      </c>
      <c r="L311" s="187">
        <f>K311*(('Input Messblatt'!$J$26-'Input Messblatt'!$J$27)/(1+'Input Messblatt'!$J$27))</f>
        <v>0.98834112624041992</v>
      </c>
      <c r="M311">
        <f>('Input Messblatt'!$J$5*'Input Messblatt'!$J$8*'Input Messblatt'!$J$7)/('Input Messblatt'!$J$6*'Input Messung'!K311)</f>
        <v>6.3179786978723897E-10</v>
      </c>
      <c r="N311" s="1">
        <f>J311/'Input Messblatt'!$J$9</f>
        <v>100</v>
      </c>
    </row>
    <row r="312" spans="1:14" x14ac:dyDescent="0.2">
      <c r="A312" s="8">
        <v>2.6412037037037036E-2</v>
      </c>
      <c r="B312" s="131">
        <f t="shared" si="12"/>
        <v>7.1874999999999994E-3</v>
      </c>
      <c r="C312" s="7">
        <f t="shared" si="13"/>
        <v>616</v>
      </c>
      <c r="D312" s="1">
        <f t="shared" si="14"/>
        <v>24.819347291981714</v>
      </c>
      <c r="E312" s="1">
        <v>266.8</v>
      </c>
      <c r="F312" s="1">
        <f>(E312/'Input Messblatt'!$B$51)*100</f>
        <v>33.16510454217736</v>
      </c>
      <c r="G312" s="1">
        <f>F312*'Input Messblatt'!$D$78</f>
        <v>33.468413594212272</v>
      </c>
      <c r="H312" s="1">
        <f>E312/'Input Messblatt'!$P$6</f>
        <v>265.57123755756948</v>
      </c>
      <c r="I312" s="1">
        <f>H312/'Input Messblatt'!$B$12</f>
        <v>3.3830730899053436</v>
      </c>
      <c r="J312" s="1">
        <f>I312*'Input Messblatt'!$P$9</f>
        <v>3.75</v>
      </c>
      <c r="K312" s="188">
        <f>SQRT(((2*'Input Messblatt'!$J$8*'Input Messblatt'!$J$5)/'Input Messblatt'!$J$6)*((1+'Input Messblatt'!$J$27)/('Input Messblatt'!$J$26-'Input Messblatt'!$J$27))*'Input Messung'!C312)*100</f>
        <v>0.87115555442182668</v>
      </c>
      <c r="L312" s="187">
        <f>K312*(('Input Messblatt'!$J$26-'Input Messblatt'!$J$27)/(1+'Input Messblatt'!$J$27))</f>
        <v>0.98994949366116636</v>
      </c>
      <c r="M312">
        <f>('Input Messblatt'!$J$5*'Input Messblatt'!$J$8*'Input Messblatt'!$J$7)/('Input Messblatt'!$J$6*'Input Messung'!K312)</f>
        <v>6.3077139003572683E-10</v>
      </c>
      <c r="N312" s="1">
        <f>J312/'Input Messblatt'!$J$9</f>
        <v>100</v>
      </c>
    </row>
    <row r="313" spans="1:14" x14ac:dyDescent="0.2">
      <c r="A313" s="8">
        <v>2.6435185185185187E-2</v>
      </c>
      <c r="B313" s="131">
        <f t="shared" si="12"/>
        <v>7.2106481481481501E-3</v>
      </c>
      <c r="C313" s="7">
        <f t="shared" si="13"/>
        <v>618</v>
      </c>
      <c r="D313" s="1">
        <f t="shared" si="14"/>
        <v>24.859605789312106</v>
      </c>
      <c r="E313" s="1">
        <v>266.8</v>
      </c>
      <c r="F313" s="1">
        <f>(E313/'Input Messblatt'!$B$51)*100</f>
        <v>33.16510454217736</v>
      </c>
      <c r="G313" s="1">
        <f>F313*'Input Messblatt'!$D$78</f>
        <v>33.468413594212272</v>
      </c>
      <c r="H313" s="1">
        <f>E313/'Input Messblatt'!$P$6</f>
        <v>265.57123755756948</v>
      </c>
      <c r="I313" s="1">
        <f>H313/'Input Messblatt'!$B$12</f>
        <v>3.3830730899053436</v>
      </c>
      <c r="J313" s="1">
        <f>I313*'Input Messblatt'!$P$9</f>
        <v>3.75</v>
      </c>
      <c r="K313" s="188">
        <f>SQRT(((2*'Input Messblatt'!$J$8*'Input Messblatt'!$J$5)/'Input Messblatt'!$J$6)*((1+'Input Messblatt'!$J$27)/('Input Messblatt'!$J$26-'Input Messblatt'!$J$27))*'Input Messung'!C313)*100</f>
        <v>0.87256862194328311</v>
      </c>
      <c r="L313" s="187">
        <f>K313*(('Input Messblatt'!$J$26-'Input Messblatt'!$J$27)/(1+'Input Messblatt'!$J$27))</f>
        <v>0.99155525220827601</v>
      </c>
      <c r="M313">
        <f>('Input Messblatt'!$J$5*'Input Messblatt'!$J$8*'Input Messblatt'!$J$7)/('Input Messblatt'!$J$6*'Input Messung'!K313)</f>
        <v>6.2974989723583877E-10</v>
      </c>
      <c r="N313" s="1">
        <f>J313/'Input Messblatt'!$J$9</f>
        <v>100</v>
      </c>
    </row>
    <row r="314" spans="1:14" x14ac:dyDescent="0.2">
      <c r="A314" s="8">
        <v>2.6458333333333334E-2</v>
      </c>
      <c r="B314" s="131">
        <f t="shared" si="12"/>
        <v>7.2337962962962972E-3</v>
      </c>
      <c r="C314" s="7">
        <f t="shared" si="13"/>
        <v>620</v>
      </c>
      <c r="D314" s="1">
        <f t="shared" si="14"/>
        <v>24.899799195977465</v>
      </c>
      <c r="E314" s="1">
        <v>266.8</v>
      </c>
      <c r="F314" s="1">
        <f>(E314/'Input Messblatt'!$B$51)*100</f>
        <v>33.16510454217736</v>
      </c>
      <c r="G314" s="1">
        <f>F314*'Input Messblatt'!$D$78</f>
        <v>33.468413594212272</v>
      </c>
      <c r="H314" s="1">
        <f>E314/'Input Messblatt'!$P$6</f>
        <v>265.57123755756948</v>
      </c>
      <c r="I314" s="1">
        <f>H314/'Input Messblatt'!$B$12</f>
        <v>3.3830730899053436</v>
      </c>
      <c r="J314" s="1">
        <f>I314*'Input Messblatt'!$P$9</f>
        <v>3.75</v>
      </c>
      <c r="K314" s="188">
        <f>SQRT(((2*'Input Messblatt'!$J$8*'Input Messblatt'!$J$5)/'Input Messblatt'!$J$6)*((1+'Input Messblatt'!$J$27)/('Input Messblatt'!$J$26-'Input Messblatt'!$J$27))*'Input Messung'!C314)*100</f>
        <v>0.87397940479166913</v>
      </c>
      <c r="L314" s="187">
        <f>K314*(('Input Messblatt'!$J$26-'Input Messblatt'!$J$27)/(1+'Input Messblatt'!$J$27))</f>
        <v>0.9931584145359873</v>
      </c>
      <c r="M314">
        <f>('Input Messblatt'!$J$5*'Input Messblatt'!$J$8*'Input Messblatt'!$J$7)/('Input Messblatt'!$J$6*'Input Messung'!K314)</f>
        <v>6.2873335113770162E-10</v>
      </c>
      <c r="N314" s="1">
        <f>J314/'Input Messblatt'!$J$9</f>
        <v>100</v>
      </c>
    </row>
    <row r="315" spans="1:14" x14ac:dyDescent="0.2">
      <c r="A315" s="8">
        <v>2.6481481481481481E-2</v>
      </c>
      <c r="B315" s="131">
        <f t="shared" si="12"/>
        <v>7.2569444444444443E-3</v>
      </c>
      <c r="C315" s="7">
        <f t="shared" si="13"/>
        <v>622</v>
      </c>
      <c r="D315" s="1">
        <f t="shared" si="14"/>
        <v>24.939927826679853</v>
      </c>
      <c r="E315" s="1">
        <v>266.8</v>
      </c>
      <c r="F315" s="1">
        <f>(E315/'Input Messblatt'!$B$51)*100</f>
        <v>33.16510454217736</v>
      </c>
      <c r="G315" s="1">
        <f>F315*'Input Messblatt'!$D$78</f>
        <v>33.468413594212272</v>
      </c>
      <c r="H315" s="1">
        <f>E315/'Input Messblatt'!$P$6</f>
        <v>265.57123755756948</v>
      </c>
      <c r="I315" s="1">
        <f>H315/'Input Messblatt'!$B$12</f>
        <v>3.3830730899053436</v>
      </c>
      <c r="J315" s="1">
        <f>I315*'Input Messblatt'!$P$9</f>
        <v>3.75</v>
      </c>
      <c r="K315" s="188">
        <f>SQRT(((2*'Input Messblatt'!$J$8*'Input Messblatt'!$J$5)/'Input Messblatt'!$J$6)*((1+'Input Messblatt'!$J$27)/('Input Messblatt'!$J$26-'Input Messblatt'!$J$27))*'Input Messung'!C315)*100</f>
        <v>0.87538791401298222</v>
      </c>
      <c r="L315" s="187">
        <f>K315*(('Input Messblatt'!$J$26-'Input Messblatt'!$J$27)/(1+'Input Messblatt'!$J$27))</f>
        <v>0.99475899319657035</v>
      </c>
      <c r="M315">
        <f>('Input Messblatt'!$J$5*'Input Messblatt'!$J$8*'Input Messblatt'!$J$7)/('Input Messblatt'!$J$6*'Input Messung'!K315)</f>
        <v>6.2772171194478108E-10</v>
      </c>
      <c r="N315" s="1">
        <f>J315/'Input Messblatt'!$J$9</f>
        <v>100</v>
      </c>
    </row>
    <row r="316" spans="1:14" x14ac:dyDescent="0.2">
      <c r="A316" s="8">
        <v>2.6504629629629628E-2</v>
      </c>
      <c r="B316" s="131">
        <f t="shared" si="12"/>
        <v>7.2800925925925915E-3</v>
      </c>
      <c r="C316" s="7">
        <f t="shared" si="13"/>
        <v>624</v>
      </c>
      <c r="D316" s="1">
        <f t="shared" si="14"/>
        <v>24.979991993593593</v>
      </c>
      <c r="E316" s="1">
        <v>266.8</v>
      </c>
      <c r="F316" s="1">
        <f>(E316/'Input Messblatt'!$B$51)*100</f>
        <v>33.16510454217736</v>
      </c>
      <c r="G316" s="1">
        <f>F316*'Input Messblatt'!$D$78</f>
        <v>33.468413594212272</v>
      </c>
      <c r="H316" s="1">
        <f>E316/'Input Messblatt'!$P$6</f>
        <v>265.57123755756948</v>
      </c>
      <c r="I316" s="1">
        <f>H316/'Input Messblatt'!$B$12</f>
        <v>3.3830730899053436</v>
      </c>
      <c r="J316" s="1">
        <f>I316*'Input Messblatt'!$P$9</f>
        <v>3.75</v>
      </c>
      <c r="K316" s="188">
        <f>SQRT(((2*'Input Messblatt'!$J$8*'Input Messblatt'!$J$5)/'Input Messblatt'!$J$6)*((1+'Input Messblatt'!$J$27)/('Input Messblatt'!$J$26-'Input Messblatt'!$J$27))*'Input Messung'!C316)*100</f>
        <v>0.87679416056449666</v>
      </c>
      <c r="L316" s="187">
        <f>K316*(('Input Messblatt'!$J$26-'Input Messblatt'!$J$27)/(1+'Input Messblatt'!$J$27))</f>
        <v>0.99635700064147315</v>
      </c>
      <c r="M316">
        <f>('Input Messblatt'!$J$5*'Input Messblatt'!$J$8*'Input Messblatt'!$J$7)/('Input Messblatt'!$J$6*'Input Messung'!K316)</f>
        <v>6.2671494030733666E-10</v>
      </c>
      <c r="N316" s="1">
        <f>J316/'Input Messblatt'!$J$9</f>
        <v>100</v>
      </c>
    </row>
    <row r="317" spans="1:14" x14ac:dyDescent="0.2">
      <c r="A317" s="8">
        <v>2.6527777777777779E-2</v>
      </c>
      <c r="B317" s="131">
        <f t="shared" si="12"/>
        <v>7.3032407407407421E-3</v>
      </c>
      <c r="C317" s="7">
        <f t="shared" si="13"/>
        <v>626</v>
      </c>
      <c r="D317" s="1">
        <f t="shared" si="14"/>
        <v>25.019992006393608</v>
      </c>
      <c r="E317" s="1">
        <v>266.8</v>
      </c>
      <c r="F317" s="1">
        <f>(E317/'Input Messblatt'!$B$51)*100</f>
        <v>33.16510454217736</v>
      </c>
      <c r="G317" s="1">
        <f>F317*'Input Messblatt'!$D$78</f>
        <v>33.468413594212272</v>
      </c>
      <c r="H317" s="1">
        <f>E317/'Input Messblatt'!$P$6</f>
        <v>265.57123755756948</v>
      </c>
      <c r="I317" s="1">
        <f>H317/'Input Messblatt'!$B$12</f>
        <v>3.3830730899053436</v>
      </c>
      <c r="J317" s="1">
        <f>I317*'Input Messblatt'!$P$9</f>
        <v>3.75</v>
      </c>
      <c r="K317" s="188">
        <f>SQRT(((2*'Input Messblatt'!$J$8*'Input Messblatt'!$J$5)/'Input Messblatt'!$J$6)*((1+'Input Messblatt'!$J$27)/('Input Messblatt'!$J$26-'Input Messblatt'!$J$27))*'Input Messung'!C317)*100</f>
        <v>0.87819815531575796</v>
      </c>
      <c r="L317" s="187">
        <f>K317*(('Input Messblatt'!$J$26-'Input Messblatt'!$J$27)/(1+'Input Messblatt'!$J$27))</f>
        <v>0.99795244922245196</v>
      </c>
      <c r="M317">
        <f>('Input Messblatt'!$J$5*'Input Messblatt'!$J$8*'Input Messblatt'!$J$7)/('Input Messblatt'!$J$6*'Input Messung'!K317)</f>
        <v>6.2571299731599426E-10</v>
      </c>
      <c r="N317" s="1">
        <f>J317/'Input Messblatt'!$J$9</f>
        <v>100</v>
      </c>
    </row>
    <row r="318" spans="1:14" x14ac:dyDescent="0.2">
      <c r="A318" s="8">
        <v>2.6550925925925926E-2</v>
      </c>
      <c r="B318" s="131">
        <f t="shared" si="12"/>
        <v>7.3263888888888892E-3</v>
      </c>
      <c r="C318" s="7">
        <f t="shared" si="13"/>
        <v>628</v>
      </c>
      <c r="D318" s="1">
        <f t="shared" si="14"/>
        <v>25.059928172283335</v>
      </c>
      <c r="E318" s="1">
        <v>266.8</v>
      </c>
      <c r="F318" s="1">
        <f>(E318/'Input Messblatt'!$B$51)*100</f>
        <v>33.16510454217736</v>
      </c>
      <c r="G318" s="1">
        <f>F318*'Input Messblatt'!$D$78</f>
        <v>33.468413594212272</v>
      </c>
      <c r="H318" s="1">
        <f>E318/'Input Messblatt'!$P$6</f>
        <v>265.57123755756948</v>
      </c>
      <c r="I318" s="1">
        <f>H318/'Input Messblatt'!$B$12</f>
        <v>3.3830730899053436</v>
      </c>
      <c r="J318" s="1">
        <f>I318*'Input Messblatt'!$P$9</f>
        <v>3.75</v>
      </c>
      <c r="K318" s="188">
        <f>SQRT(((2*'Input Messblatt'!$J$8*'Input Messblatt'!$J$5)/'Input Messblatt'!$J$6)*((1+'Input Messblatt'!$J$27)/('Input Messblatt'!$J$26-'Input Messblatt'!$J$27))*'Input Messung'!C318)*100</f>
        <v>0.87959990904956342</v>
      </c>
      <c r="L318" s="187">
        <f>K318*(('Input Messblatt'!$J$26-'Input Messblatt'!$J$27)/(1+'Input Messblatt'!$J$27))</f>
        <v>0.99954535119268539</v>
      </c>
      <c r="M318">
        <f>('Input Messblatt'!J5*'Input Messblatt'!J8*'Input Messblatt'!J7)/('Input Messblatt'!J6*'Input Messung'!K318)</f>
        <v>6.2471584449542829E-10</v>
      </c>
      <c r="N318" s="1">
        <f>J318/'Input Messblatt'!$J$9</f>
        <v>100</v>
      </c>
    </row>
  </sheetData>
  <phoneticPr fontId="4" type="noConversion"/>
  <pageMargins left="0.7" right="0.7" top="0.75" bottom="0.75" header="0.3" footer="0.3"/>
  <pageSetup paperSize="9" orientation="portrait" horizontalDpi="0" verticalDpi="0"/>
  <rowBreaks count="1" manualBreakCount="1">
    <brk id="1" max="16383" man="1"/>
  </rowBreaks>
  <colBreaks count="1" manualBreakCount="1">
    <brk id="4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F0378E-FF83-924E-B2A4-7C083CB1B7F3}">
  <dimension ref="P57"/>
  <sheetViews>
    <sheetView topLeftCell="B2" zoomScale="60" zoomScaleNormal="60" workbookViewId="0">
      <selection activeCell="J50" sqref="J50"/>
    </sheetView>
  </sheetViews>
  <sheetFormatPr baseColWidth="10" defaultRowHeight="16" x14ac:dyDescent="0.2"/>
  <sheetData>
    <row r="57" spans="16:16" x14ac:dyDescent="0.2">
      <c r="P57" s="131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Input Messblatt</vt:lpstr>
      <vt:lpstr>Input Messung</vt:lpstr>
      <vt:lpstr>Diagramme</vt:lpstr>
      <vt:lpstr>'Input Messung'!E01_</vt:lpstr>
      <vt:lpstr>'Input Messung'!E01_1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2021-05-16T10:02:43Z</dcterms:created>
  <dcterms:modified xsi:type="dcterms:W3CDTF">2021-06-24T16:36:04Z</dcterms:modified>
</cp:coreProperties>
</file>