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Бюджет" sheetId="1" state="visible" r:id="rId3"/>
    <sheet name="Каф 07 Б" sheetId="2" state="visible" r:id="rId4"/>
    <sheet name="Каф 08 Б" sheetId="3" state="visible" r:id="rId5"/>
    <sheet name="Каф 10 Б" sheetId="4" state="visible" r:id="rId6"/>
    <sheet name="Каф 12 Б" sheetId="5" state="visible" r:id="rId7"/>
    <sheet name="Свод Б" sheetId="6" state="visible" r:id="rId8"/>
    <sheet name="Бюджет_Конт" sheetId="7" state="visible" r:id="rId9"/>
    <sheet name="Внебюджет_Конт" sheetId="8" state="visible" r:id="rId10"/>
    <sheet name="Внебюджет" sheetId="9" state="visible" r:id="rId11"/>
    <sheet name="Каф 07 ВБ" sheetId="10" state="visible" r:id="rId12"/>
    <sheet name="Каф 08 ВБ" sheetId="11" state="visible" r:id="rId13"/>
    <sheet name="Каф 10 ВБ" sheetId="12" state="visible" r:id="rId14"/>
    <sheet name="Каф 12 ВБ" sheetId="13" state="visible" r:id="rId15"/>
    <sheet name="Свод ВБ" sheetId="14" state="visible" r:id="rId16"/>
    <sheet name="Свод общий" sheetId="15" state="visible" r:id="rId17"/>
  </sheets>
  <definedNames>
    <definedName function="false" hidden="false" localSheetId="0" name="_xlnm.Print_Area" vbProcedure="false">Бюджет!$A$1:$AK$509</definedName>
    <definedName function="false" hidden="false" localSheetId="8" name="_xlnm.Print_Area" vbProcedure="false">Внебюджет!$A$1:$AK$80</definedName>
    <definedName function="false" hidden="false" localSheetId="1" name="_xlnm.Print_Area" vbProcedure="false">'Каф 07 Б'!$A$1:$AK$194</definedName>
    <definedName function="false" hidden="false" localSheetId="9" name="_xlnm.Print_Area" vbProcedure="false">'Каф 07 ВБ'!$A$1:$AK$54</definedName>
    <definedName function="false" hidden="false" localSheetId="2" name="_xlnm.Print_Area" vbProcedure="false">'Каф 08 Б'!$A$1:$AK$208</definedName>
    <definedName function="false" hidden="false" localSheetId="10" name="_xlnm.Print_Area" vbProcedure="false">'Каф 08 ВБ'!$A$1:$AK$49</definedName>
    <definedName function="false" hidden="false" localSheetId="3" name="_xlnm.Print_Area" vbProcedure="false">'Каф 10 Б'!$A$1:$AK$181</definedName>
    <definedName function="false" hidden="false" localSheetId="11" name="_xlnm.Print_Area" vbProcedure="false">'Каф 10 ВБ'!$A$1:$AK$42</definedName>
    <definedName function="false" hidden="false" localSheetId="4" name="_xlnm.Print_Area" vbProcedure="false">'Каф 12 Б'!$A$1:$AK$145</definedName>
    <definedName function="false" hidden="false" localSheetId="12" name="_xlnm.Print_Area" vbProcedure="false">'Каф 12 ВБ'!$A$1:$AK$44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<sst xmlns="http://schemas.openxmlformats.org/spreadsheetml/2006/main" count="2406" uniqueCount="621">
  <si>
    <t xml:space="preserve">Таблица № 1</t>
  </si>
  <si>
    <t xml:space="preserve">МИНОБРНАУКИ РОССИИ</t>
  </si>
  <si>
    <t xml:space="preserve">Федеральное государственное бюджетное</t>
  </si>
  <si>
    <t xml:space="preserve">УТВЕРЖДАЮ</t>
  </si>
  <si>
    <t xml:space="preserve">образовательное учреждение</t>
  </si>
  <si>
    <t xml:space="preserve">Проректор по учебной работе</t>
  </si>
  <si>
    <t xml:space="preserve">высшего образования</t>
  </si>
  <si>
    <t xml:space="preserve">"ИРКУТСКИЙ ГОСУДАРСТВЕННЫЙ УНИВЕРСИТЕТ"</t>
  </si>
  <si>
    <t xml:space="preserve">____________________А.И. Вокин</t>
  </si>
  <si>
    <t xml:space="preserve">Институт (факультет) Физический</t>
  </si>
  <si>
    <t xml:space="preserve">"______"_______________________ г.</t>
  </si>
  <si>
    <t xml:space="preserve">БЮДЖЕТ</t>
  </si>
  <si>
    <t xml:space="preserve">СВОДНЫЙ РАСЧЕТ ЧАСОВ РАБОТЫ ПО ФИЗИЧЕСКОМУ ФАКУЛЬТЕТУ</t>
  </si>
  <si>
    <t xml:space="preserve">на 2025 - 2026 учебный год</t>
  </si>
  <si>
    <t xml:space="preserve">код дисциплины по учебному плану</t>
  </si>
  <si>
    <t xml:space="preserve">Наименование дисциплины </t>
  </si>
  <si>
    <t xml:space="preserve">Курс / семестр</t>
  </si>
  <si>
    <t xml:space="preserve">Контингент студентов</t>
  </si>
  <si>
    <t xml:space="preserve">Количество учебных групп</t>
  </si>
  <si>
    <t xml:space="preserve">Лекции</t>
  </si>
  <si>
    <t xml:space="preserve">Практ., семинар. занятия</t>
  </si>
  <si>
    <t xml:space="preserve">Лаборат. Занятия</t>
  </si>
  <si>
    <t xml:space="preserve">Зачеты</t>
  </si>
  <si>
    <t xml:space="preserve">Экзамены</t>
  </si>
  <si>
    <t xml:space="preserve">Обзорные лекции-консультации перед государственным экзаменом</t>
  </si>
  <si>
    <t xml:space="preserve">Консультации</t>
  </si>
  <si>
    <t xml:space="preserve">Практика</t>
  </si>
  <si>
    <t xml:space="preserve">Контрольные работы</t>
  </si>
  <si>
    <t xml:space="preserve">Курсовые работы</t>
  </si>
  <si>
    <t xml:space="preserve">Выпускные работы бакалавров, специалистов, магистров</t>
  </si>
  <si>
    <t xml:space="preserve">Занятия с аспирантами</t>
  </si>
  <si>
    <t xml:space="preserve">Проверка рефератов аспирантов, докторантов</t>
  </si>
  <si>
    <t xml:space="preserve">Рецензирование диссертационного исследования </t>
  </si>
  <si>
    <t xml:space="preserve">Участие в работе ГИА (выпускные квалификационные работы)</t>
  </si>
  <si>
    <t xml:space="preserve">Экспертиза диссер. исслед.</t>
  </si>
  <si>
    <t xml:space="preserve">Руководство</t>
  </si>
  <si>
    <t xml:space="preserve">Работа диссертационных советов</t>
  </si>
  <si>
    <t xml:space="preserve">КСР</t>
  </si>
  <si>
    <t xml:space="preserve">ВСЕГО</t>
  </si>
  <si>
    <t xml:space="preserve">Кафедры, обеспечивающие нагрузку</t>
  </si>
  <si>
    <t xml:space="preserve">По плану</t>
  </si>
  <si>
    <t xml:space="preserve">Всего</t>
  </si>
  <si>
    <t xml:space="preserve">Вступительные</t>
  </si>
  <si>
    <t xml:space="preserve">Курсовые</t>
  </si>
  <si>
    <t xml:space="preserve">Государ., участие в ГИА</t>
  </si>
  <si>
    <t xml:space="preserve">Кандидатские</t>
  </si>
  <si>
    <t xml:space="preserve">Текущие для студентов</t>
  </si>
  <si>
    <t xml:space="preserve">Научные докторанта</t>
  </si>
  <si>
    <t xml:space="preserve">Учебная</t>
  </si>
  <si>
    <t xml:space="preserve">Производ., педагог.</t>
  </si>
  <si>
    <t xml:space="preserve">Рецензирование</t>
  </si>
  <si>
    <t xml:space="preserve">Кандидатских</t>
  </si>
  <si>
    <t xml:space="preserve">Докторских</t>
  </si>
  <si>
    <t xml:space="preserve">Магистерской программой</t>
  </si>
  <si>
    <t xml:space="preserve">Аспирантом, соискателем, стажером</t>
  </si>
  <si>
    <t xml:space="preserve">Руководство диссертационного совета</t>
  </si>
  <si>
    <t xml:space="preserve">Организация и сопровождение работы совета</t>
  </si>
  <si>
    <t xml:space="preserve">Очное обучение</t>
  </si>
  <si>
    <t xml:space="preserve">Очно- заочное обучение</t>
  </si>
  <si>
    <t xml:space="preserve">Заочное обучение</t>
  </si>
  <si>
    <t xml:space="preserve">На других факультетах</t>
  </si>
  <si>
    <t xml:space="preserve">ИТОГО:</t>
  </si>
  <si>
    <t xml:space="preserve">03.03.03 Радиофизика</t>
  </si>
  <si>
    <t xml:space="preserve">профиль "Радиоинжиниринг и телекоммуникации" </t>
  </si>
  <si>
    <t xml:space="preserve">Б1.О.09</t>
  </si>
  <si>
    <t xml:space="preserve">Безопасность жизнедеятельности</t>
  </si>
  <si>
    <t xml:space="preserve">1\1</t>
  </si>
  <si>
    <t xml:space="preserve">Б1.О.12.01</t>
  </si>
  <si>
    <t xml:space="preserve">Механика (поток РФ, ФИЗ)</t>
  </si>
  <si>
    <t xml:space="preserve">7, 8</t>
  </si>
  <si>
    <t xml:space="preserve">пз 8-ой кафедре</t>
  </si>
  <si>
    <t xml:space="preserve">Б1.О.12.02</t>
  </si>
  <si>
    <t xml:space="preserve">Молекулярная физика (поток РФ, ФИЗ)</t>
  </si>
  <si>
    <t xml:space="preserve">1\2</t>
  </si>
  <si>
    <t xml:space="preserve">Б1.О.13.01</t>
  </si>
  <si>
    <t xml:space="preserve">Математический анализ (поток РФ, ИБ, НЭ, ИСТ)</t>
  </si>
  <si>
    <t xml:space="preserve">Б1.О.13.02</t>
  </si>
  <si>
    <t xml:space="preserve">Аналитическая геометрия и линейная алгебра (поток РФ, НЭ, ИСТ)</t>
  </si>
  <si>
    <t xml:space="preserve">Б1.О.14.01</t>
  </si>
  <si>
    <t xml:space="preserve">Алгоритмы и основы программирования (поток РФ, ИСТ)</t>
  </si>
  <si>
    <t xml:space="preserve">Б1.О.14.02</t>
  </si>
  <si>
    <t xml:space="preserve">Численные методы и программирование (поток РФ, ИСТ)</t>
  </si>
  <si>
    <t xml:space="preserve">Б1.О.14.03</t>
  </si>
  <si>
    <t xml:space="preserve">Основы робототехники</t>
  </si>
  <si>
    <t xml:space="preserve">Б1.О.16</t>
  </si>
  <si>
    <t xml:space="preserve">Основы построения вычислительных систем (ЭВМ) (поток РФ 1к и ИСТ 2к)</t>
  </si>
  <si>
    <t xml:space="preserve">профиль "Радиофизика в области связи, информационных и телекоммуникационных технологий"</t>
  </si>
  <si>
    <t xml:space="preserve">профиль "Радиофизика: радиоэлектронные устройства, обработка сигналов и автоматизация" </t>
  </si>
  <si>
    <t xml:space="preserve">Б1.О.12.03</t>
  </si>
  <si>
    <t xml:space="preserve">Электричество и магнетизм (поток РФ, ФИЗ лекц+пз)</t>
  </si>
  <si>
    <t xml:space="preserve">2\3</t>
  </si>
  <si>
    <t xml:space="preserve">Б1.О.12.04</t>
  </si>
  <si>
    <t xml:space="preserve">Колебания и волны. Оптика (поток РФ, ФИЗ лекц+пз)</t>
  </si>
  <si>
    <t xml:space="preserve">2\4</t>
  </si>
  <si>
    <t xml:space="preserve">Математический анализ (поток РФ, НЭ, ИБ, ИСТ)</t>
  </si>
  <si>
    <t xml:space="preserve">Б1.О.13.03</t>
  </si>
  <si>
    <t xml:space="preserve">Дифференциальные уравнения (поток РФ, ФИЗ, НЭ, ИСТ лекц, поток РФ, ФИЗ пз)</t>
  </si>
  <si>
    <t xml:space="preserve">Б1.О.13.04</t>
  </si>
  <si>
    <t xml:space="preserve">Методы математической физики</t>
  </si>
  <si>
    <t xml:space="preserve">Б1.О.15.01</t>
  </si>
  <si>
    <t xml:space="preserve">Теоретическая механика (поток РФ, ФИЗ лекц+пз)</t>
  </si>
  <si>
    <t xml:space="preserve">Б1.О.15.02</t>
  </si>
  <si>
    <t xml:space="preserve">Электродинамика (поток РФ, НЭ, ИСТ лекц, поток РФ и НЭ пз)</t>
  </si>
  <si>
    <t xml:space="preserve">Б1.О.17</t>
  </si>
  <si>
    <t xml:space="preserve">Теория колебаний (поток РФ и ИСТ)</t>
  </si>
  <si>
    <t xml:space="preserve">Б1.О.19</t>
  </si>
  <si>
    <t xml:space="preserve">Волны в сплошных средах</t>
  </si>
  <si>
    <t xml:space="preserve">Б1.О.20</t>
  </si>
  <si>
    <t xml:space="preserve">Теория функций комплексного переменного (поток РФ, НЭ лекц+пз)</t>
  </si>
  <si>
    <t xml:space="preserve">Б1.В.01</t>
  </si>
  <si>
    <t xml:space="preserve">Основы радиоэлектроники (поток РФ и ИСТ)</t>
  </si>
  <si>
    <t xml:space="preserve">Б1.В.02</t>
  </si>
  <si>
    <t xml:space="preserve">Радиотехнические цепи и сигналы (поток РФ и ИСТ)</t>
  </si>
  <si>
    <t xml:space="preserve">Б2.О.01.02(У)</t>
  </si>
  <si>
    <t xml:space="preserve">Учебная практика. (Научно-исследовательская работа (получение первичных навыков научно-исследовательской работы))</t>
  </si>
  <si>
    <t xml:space="preserve">Б2.В.01.01(У)</t>
  </si>
  <si>
    <t xml:space="preserve">3\5</t>
  </si>
  <si>
    <t xml:space="preserve">Б1.О.12.05</t>
  </si>
  <si>
    <t xml:space="preserve">Атомная и ядерная физика (поток РФ, ФИЗ)</t>
  </si>
  <si>
    <t xml:space="preserve">3\6</t>
  </si>
  <si>
    <t xml:space="preserve">Б1.О.15.03</t>
  </si>
  <si>
    <t xml:space="preserve">Квантовая механика</t>
  </si>
  <si>
    <t xml:space="preserve">Б1.О.15.04</t>
  </si>
  <si>
    <t xml:space="preserve">Термодинамика и статистическая физика (поток РФ, НЭ)</t>
  </si>
  <si>
    <t xml:space="preserve">Б1.О.21</t>
  </si>
  <si>
    <t xml:space="preserve">Измерительные и вычислительные системы</t>
  </si>
  <si>
    <t xml:space="preserve">Б1.О.22</t>
  </si>
  <si>
    <t xml:space="preserve">Статистическая радиофизика</t>
  </si>
  <si>
    <t xml:space="preserve">Б1.О.23</t>
  </si>
  <si>
    <t xml:space="preserve">Распространение электромагнитных волн</t>
  </si>
  <si>
    <t xml:space="preserve">Б1.О.24</t>
  </si>
  <si>
    <t xml:space="preserve">Теория информация и базы данных</t>
  </si>
  <si>
    <t xml:space="preserve">Б1.О.25</t>
  </si>
  <si>
    <t xml:space="preserve">Обработка данных на языке Python</t>
  </si>
  <si>
    <t xml:space="preserve">Б1.О.27</t>
  </si>
  <si>
    <t xml:space="preserve">Излучение и распространение радиоволн</t>
  </si>
  <si>
    <t xml:space="preserve">Б1.О.28</t>
  </si>
  <si>
    <t xml:space="preserve">Физическая электроника и квантовая радиофизика</t>
  </si>
  <si>
    <t xml:space="preserve">Б1.В.04</t>
  </si>
  <si>
    <t xml:space="preserve">Основы цифровой электроники и схемотехники</t>
  </si>
  <si>
    <t xml:space="preserve">Б1.В.05</t>
  </si>
  <si>
    <t xml:space="preserve">Методы обработки сигналов</t>
  </si>
  <si>
    <t xml:space="preserve">Б2.В.01(Н)</t>
  </si>
  <si>
    <t xml:space="preserve">Производственная практика (Научно-исследовательская работа) (расср., 2/3 нед.)</t>
  </si>
  <si>
    <t xml:space="preserve">Б2.В.02(Н)</t>
  </si>
  <si>
    <t xml:space="preserve">Производственная практика (Научно-исследовательская работа) (2 нед.)</t>
  </si>
  <si>
    <t xml:space="preserve">Б1.О.26</t>
  </si>
  <si>
    <t xml:space="preserve">Компьютерные вычислительные сети</t>
  </si>
  <si>
    <t xml:space="preserve">4\7</t>
  </si>
  <si>
    <t xml:space="preserve">Цифровые системы передачи информации</t>
  </si>
  <si>
    <t xml:space="preserve">Б1.О.30</t>
  </si>
  <si>
    <t xml:space="preserve">Web-программирование</t>
  </si>
  <si>
    <t xml:space="preserve">Б1.О.31</t>
  </si>
  <si>
    <t xml:space="preserve">Технологии искусственного интелекта (поток РФ, ФИЗ, НЭ, ИБ)</t>
  </si>
  <si>
    <t xml:space="preserve">4\8</t>
  </si>
  <si>
    <t xml:space="preserve">Б1.О.32</t>
  </si>
  <si>
    <t xml:space="preserve">Современные проблемы радиофизики</t>
  </si>
  <si>
    <t xml:space="preserve">Б1.О.33</t>
  </si>
  <si>
    <t xml:space="preserve">Основы теории кодирования</t>
  </si>
  <si>
    <t xml:space="preserve">Б1.В.06</t>
  </si>
  <si>
    <t xml:space="preserve">Антенно-фидерные устройства</t>
  </si>
  <si>
    <t xml:space="preserve">Б1.В.07</t>
  </si>
  <si>
    <t xml:space="preserve">Радиофизический мониторинг</t>
  </si>
  <si>
    <t xml:space="preserve">Б1.В.08</t>
  </si>
  <si>
    <t xml:space="preserve">Теория передачи сигналов</t>
  </si>
  <si>
    <t xml:space="preserve">Б1.В.09</t>
  </si>
  <si>
    <t xml:space="preserve">Спутниковые системы радионавигации</t>
  </si>
  <si>
    <t xml:space="preserve">Волоконно-оптические линии связи</t>
  </si>
  <si>
    <t xml:space="preserve">8, 10</t>
  </si>
  <si>
    <t xml:space="preserve">1 подгруппа по лаб. передана 8-ой каф.</t>
  </si>
  <si>
    <t xml:space="preserve">Б2.В.03(Пд)</t>
  </si>
  <si>
    <t xml:space="preserve">Преддипломная практика (5 1/3 нед.)</t>
  </si>
  <si>
    <t xml:space="preserve">Руководство ВКР</t>
  </si>
  <si>
    <t xml:space="preserve">ГЭК (Защита ВКР бакалавра) (7 чел)</t>
  </si>
  <si>
    <t xml:space="preserve">Б1.В.ДВ.01.01</t>
  </si>
  <si>
    <t xml:space="preserve">Основы информационной безопасности</t>
  </si>
  <si>
    <t xml:space="preserve">Б1.В.ДВ.02.01</t>
  </si>
  <si>
    <t xml:space="preserve">Космическая радиофизика</t>
  </si>
  <si>
    <t xml:space="preserve">Автоматизация физического эксперимента</t>
  </si>
  <si>
    <t xml:space="preserve">Цифровые сигнальные процессоры</t>
  </si>
  <si>
    <t xml:space="preserve">ВСЕГО по направлению 03.03.03:</t>
  </si>
  <si>
    <t xml:space="preserve">03.03.02 Физика</t>
  </si>
  <si>
    <t xml:space="preserve">профиль "Фундаментальная физика и физика Космоса"</t>
  </si>
  <si>
    <t xml:space="preserve">профиль "Экспериментальная физика"</t>
  </si>
  <si>
    <t xml:space="preserve">Б1.О.01</t>
  </si>
  <si>
    <t xml:space="preserve">Основы высшей математики</t>
  </si>
  <si>
    <t xml:space="preserve">Математический анализ</t>
  </si>
  <si>
    <t xml:space="preserve">Аналитическая геометрия</t>
  </si>
  <si>
    <t xml:space="preserve">Линейная алгебра</t>
  </si>
  <si>
    <t xml:space="preserve">Программирование (поток ФИЗ и НЭ)</t>
  </si>
  <si>
    <t xml:space="preserve">Астрономия</t>
  </si>
  <si>
    <t xml:space="preserve">профиль "Солнечно-земная физика"</t>
  </si>
  <si>
    <t xml:space="preserve">профиль "Физика материалов твердотельной электроники и фотоники"</t>
  </si>
  <si>
    <t xml:space="preserve">профиль "Фундаментальная физика"</t>
  </si>
  <si>
    <t xml:space="preserve">8-ой кафедре лабы</t>
  </si>
  <si>
    <t xml:space="preserve">Б1.Б.13.01</t>
  </si>
  <si>
    <t xml:space="preserve">Б1.Б.13.05</t>
  </si>
  <si>
    <t xml:space="preserve">Теория функций комплексного переменного</t>
  </si>
  <si>
    <t xml:space="preserve">Численные методы и математическое моделирование (поток ФИЗ, НЭ)</t>
  </si>
  <si>
    <t xml:space="preserve">Вычислительная физика (практикум на ЭВМ) (поток ФИЗ, НЭ)</t>
  </si>
  <si>
    <t xml:space="preserve">Электродинамика</t>
  </si>
  <si>
    <t xml:space="preserve">Б2.О.01.01(У)</t>
  </si>
  <si>
    <t xml:space="preserve">Учебная практика. Научно-исследовательская работа (получение первичных навыков научно-исследовательской работы)</t>
  </si>
  <si>
    <t xml:space="preserve">профиль "Физика конденсированного состояния"</t>
  </si>
  <si>
    <t xml:space="preserve">Б1.О.13.06</t>
  </si>
  <si>
    <t xml:space="preserve">Методы математической физики (поток ФИЗ, НЭ)</t>
  </si>
  <si>
    <t xml:space="preserve">Квантовая механика (поток ФИЗ, НЭ)</t>
  </si>
  <si>
    <t xml:space="preserve">Термодинамика и статистическая физика</t>
  </si>
  <si>
    <t xml:space="preserve">Б1.В.02.02</t>
  </si>
  <si>
    <t xml:space="preserve">Специальный практикум по методам обработки сигналов (поток СЗФ и ФКС)</t>
  </si>
  <si>
    <t xml:space="preserve">Основы сетевых технологий (поток СЗФ и ФКС)</t>
  </si>
  <si>
    <t xml:space="preserve">Методы обработки сигналов (поток СЗФ и ФКС)</t>
  </si>
  <si>
    <t xml:space="preserve">Б1.О.18</t>
  </si>
  <si>
    <t xml:space="preserve">Интернет-технологии обработки данных</t>
  </si>
  <si>
    <t xml:space="preserve">Основы проектирования микроконтроллерных устройств (профили СЗФ и ФКС)</t>
  </si>
  <si>
    <t xml:space="preserve">Физика конденсированного состояния</t>
  </si>
  <si>
    <t xml:space="preserve">Б1.В.14</t>
  </si>
  <si>
    <t xml:space="preserve">Базы данных (поток СЗФ и ФКС)</t>
  </si>
  <si>
    <t xml:space="preserve">Б1.В.15</t>
  </si>
  <si>
    <t xml:space="preserve">Введение в физику космических лучей (поток СЗФ и ФФ)</t>
  </si>
  <si>
    <t xml:space="preserve">Б1.В.17</t>
  </si>
  <si>
    <t xml:space="preserve">Введение в экспериментальные методы астрофизики высоких энергий (поток СЗФ и ФФ)</t>
  </si>
  <si>
    <t xml:space="preserve">Б1.В.18</t>
  </si>
  <si>
    <t xml:space="preserve">Экспериментальные методы ядерной физике (поток СЗФ и ФФ)</t>
  </si>
  <si>
    <t xml:space="preserve">7, 8, 12</t>
  </si>
  <si>
    <t xml:space="preserve">каф. 7 - 5 чел, каф. 8 - 1 чел, каф. 12 - 1 чел</t>
  </si>
  <si>
    <t xml:space="preserve">Б1.В.03</t>
  </si>
  <si>
    <t xml:space="preserve">Курсовая работа (по профилю)</t>
  </si>
  <si>
    <t xml:space="preserve">Физика солнечной системы</t>
  </si>
  <si>
    <t xml:space="preserve">Б1.В.02.01</t>
  </si>
  <si>
    <t xml:space="preserve">Специальный практикум по астрофизике</t>
  </si>
  <si>
    <t xml:space="preserve">Астрофизика</t>
  </si>
  <si>
    <t xml:space="preserve">Методы физического эксперимента</t>
  </si>
  <si>
    <t xml:space="preserve">Экспериментальные методы в геофизике</t>
  </si>
  <si>
    <t xml:space="preserve">Б1.В.10</t>
  </si>
  <si>
    <t xml:space="preserve">Физика плазмы</t>
  </si>
  <si>
    <t xml:space="preserve">Производственная практика. (Научно-исследовательская работа) (расср., 1 1/3 нед.)</t>
  </si>
  <si>
    <t xml:space="preserve">Производственная практика. (Научно-исследовательская работа) (расср., 2 нед.)</t>
  </si>
  <si>
    <t xml:space="preserve">Б1.В.11</t>
  </si>
  <si>
    <t xml:space="preserve">Методы обработки изображений</t>
  </si>
  <si>
    <t xml:space="preserve">Б1.В.12</t>
  </si>
  <si>
    <t xml:space="preserve">Физика ближнего космоса</t>
  </si>
  <si>
    <t xml:space="preserve">Б1.В.13</t>
  </si>
  <si>
    <t xml:space="preserve">Дополнительные главы физики плазмы</t>
  </si>
  <si>
    <t xml:space="preserve">Б1.В.16</t>
  </si>
  <si>
    <t xml:space="preserve">Волоконно-оптические линии связи (поток ФИЗ СЗФ 4к и ПЕД)</t>
  </si>
  <si>
    <t xml:space="preserve">Б1.В.19</t>
  </si>
  <si>
    <t xml:space="preserve">Астрофизика высоких энергий (поток СЗФ и ФФ)</t>
  </si>
  <si>
    <t xml:space="preserve">Б1.В.20</t>
  </si>
  <si>
    <t xml:space="preserve">Нейтринная астрофизика (поток СЗФ и ФФ)</t>
  </si>
  <si>
    <t xml:space="preserve">Физика Солнца</t>
  </si>
  <si>
    <t xml:space="preserve">Экспериментальные методы в гелиофизике</t>
  </si>
  <si>
    <t xml:space="preserve">Б1.В.03(Пд)</t>
  </si>
  <si>
    <t xml:space="preserve"> </t>
  </si>
  <si>
    <t xml:space="preserve">Квантовая теория твердого тела</t>
  </si>
  <si>
    <t xml:space="preserve">Специальный практикум по спектроскопии</t>
  </si>
  <si>
    <t xml:space="preserve">Введение в физику конденсированного состояния</t>
  </si>
  <si>
    <t xml:space="preserve">Кристаллофизика</t>
  </si>
  <si>
    <t xml:space="preserve">Б1.В.02.03</t>
  </si>
  <si>
    <t xml:space="preserve">Специальный практикум по методам модификации поверхности</t>
  </si>
  <si>
    <t xml:space="preserve">Физика рентгеновского излучения</t>
  </si>
  <si>
    <t xml:space="preserve">Атомная и молекулярная спектроскопия</t>
  </si>
  <si>
    <t xml:space="preserve">Лазерная физика</t>
  </si>
  <si>
    <t xml:space="preserve">Физика магнитных явления</t>
  </si>
  <si>
    <t xml:space="preserve">Физика диэлектриков</t>
  </si>
  <si>
    <t xml:space="preserve">Методы исследования физики конденсированного состояния</t>
  </si>
  <si>
    <t xml:space="preserve">Лазерная спектроскопия</t>
  </si>
  <si>
    <t xml:space="preserve">Релятивистская физика</t>
  </si>
  <si>
    <t xml:space="preserve">Специальный практикум по квантовой механике</t>
  </si>
  <si>
    <t xml:space="preserve">Релятивистиская квантовая теория</t>
  </si>
  <si>
    <t xml:space="preserve">Теория рассеяния</t>
  </si>
  <si>
    <t xml:space="preserve">Интегральные уравнения и вариационное исчисление</t>
  </si>
  <si>
    <t xml:space="preserve">Введение в квантовую теорию поля</t>
  </si>
  <si>
    <t xml:space="preserve">Теория групп</t>
  </si>
  <si>
    <t xml:space="preserve">Основы функционального анализа</t>
  </si>
  <si>
    <t xml:space="preserve">Специальный практикум по квантовой теории</t>
  </si>
  <si>
    <t xml:space="preserve">Квантовая электродинамика</t>
  </si>
  <si>
    <t xml:space="preserve">Механика сплошных сред</t>
  </si>
  <si>
    <t xml:space="preserve">Квантовая теория излучения</t>
  </si>
  <si>
    <t xml:space="preserve">Слабые взаимодействия</t>
  </si>
  <si>
    <t xml:space="preserve">Физическая кинетика</t>
  </si>
  <si>
    <t xml:space="preserve">Топология</t>
  </si>
  <si>
    <t xml:space="preserve">Математические паккеты для обработки экспериментальных данных</t>
  </si>
  <si>
    <t xml:space="preserve">ВСЕГО по направлению 03.03.02:</t>
  </si>
  <si>
    <t xml:space="preserve">11.03.04  Электроника и наноэлектроника</t>
  </si>
  <si>
    <t xml:space="preserve">профиль "Электроника и наноэлектроника"</t>
  </si>
  <si>
    <t xml:space="preserve">Б1.О.12</t>
  </si>
  <si>
    <t xml:space="preserve">Теория измерений (поток НЭ, ИБ, ИСТ)</t>
  </si>
  <si>
    <t xml:space="preserve">Механика и молекулярная физика (поток НЭ, ИБ, ИСТ)</t>
  </si>
  <si>
    <t xml:space="preserve">пз у 8 каф</t>
  </si>
  <si>
    <t xml:space="preserve">Дополнительные главы физики</t>
  </si>
  <si>
    <t xml:space="preserve">Алгоритмы и основы программирования</t>
  </si>
  <si>
    <t xml:space="preserve">Введение в специальность</t>
  </si>
  <si>
    <t xml:space="preserve">Магнитные материалы электроники</t>
  </si>
  <si>
    <t xml:space="preserve">Основы научно-исследовательской деятельности (поток НЭ, ИБ)</t>
  </si>
  <si>
    <t xml:space="preserve">Дифференциальные уравнения (поток РФ, ФИЗ, НЭ, ИСТ)</t>
  </si>
  <si>
    <t xml:space="preserve">Электричество, магнетизм и волновая оптика (поток НЭ, ИБ, ИСТ)</t>
  </si>
  <si>
    <t xml:space="preserve">Б1.О.14.04</t>
  </si>
  <si>
    <t xml:space="preserve">Квантовая отптика и атомная физика (поток НЭ, ИБ)</t>
  </si>
  <si>
    <t xml:space="preserve">Б1.О.14.05</t>
  </si>
  <si>
    <t xml:space="preserve">Инженерная и компьютерная графика</t>
  </si>
  <si>
    <t xml:space="preserve">Б1.О.15.05</t>
  </si>
  <si>
    <t xml:space="preserve">Б2.О.01(У)</t>
  </si>
  <si>
    <t xml:space="preserve">Учебная практика. Ознакомительная практика</t>
  </si>
  <si>
    <t xml:space="preserve">Б1.О.14.06</t>
  </si>
  <si>
    <t xml:space="preserve">Физика полупроводников</t>
  </si>
  <si>
    <t xml:space="preserve">Практикум по твердотельной электронике</t>
  </si>
  <si>
    <t xml:space="preserve">Микро- и наноэлектроника</t>
  </si>
  <si>
    <t xml:space="preserve">Процессы микро- и нанотехнологий</t>
  </si>
  <si>
    <t xml:space="preserve">Физические основы электроники</t>
  </si>
  <si>
    <t xml:space="preserve">Теоретические основы электротехники</t>
  </si>
  <si>
    <t xml:space="preserve">Б1.О.26.01</t>
  </si>
  <si>
    <t xml:space="preserve">Эмиссионный спектральный анализ</t>
  </si>
  <si>
    <t xml:space="preserve">Б1.О.26.02</t>
  </si>
  <si>
    <t xml:space="preserve">Методы исследований материалов электроники</t>
  </si>
  <si>
    <t xml:space="preserve">Основы проектирования электронной компонентной базы</t>
  </si>
  <si>
    <t xml:space="preserve">Физическая химия материалов</t>
  </si>
  <si>
    <t xml:space="preserve">Б2.О.02(П)</t>
  </si>
  <si>
    <t xml:space="preserve">Технологическая (проектно-технологическая) практика 1 (рассред., 2 нед.)</t>
  </si>
  <si>
    <t xml:space="preserve">Б1.О.15.06</t>
  </si>
  <si>
    <t xml:space="preserve">Информационные технологии</t>
  </si>
  <si>
    <t xml:space="preserve">Метрология и стандартизация</t>
  </si>
  <si>
    <t xml:space="preserve">Организация и планирование производства</t>
  </si>
  <si>
    <t xml:space="preserve">Б1.О.26.03</t>
  </si>
  <si>
    <t xml:space="preserve">Методы обработки поверхности твердого тела</t>
  </si>
  <si>
    <t xml:space="preserve">Б1.О.29</t>
  </si>
  <si>
    <t xml:space="preserve">Локальные вычислительные сети и информационная безопасность</t>
  </si>
  <si>
    <t xml:space="preserve">Технологии материалов электронной техники</t>
  </si>
  <si>
    <t xml:space="preserve">Современное физическое материаловедение</t>
  </si>
  <si>
    <t xml:space="preserve">Физика магнитных явлений</t>
  </si>
  <si>
    <t xml:space="preserve">Квантовая и оптическая электроника</t>
  </si>
  <si>
    <t xml:space="preserve">лабы переданы 8-ой кафедре</t>
  </si>
  <si>
    <t xml:space="preserve">Методы исследования материалов и структур электроники</t>
  </si>
  <si>
    <t xml:space="preserve">Б2.В.01(П)</t>
  </si>
  <si>
    <t xml:space="preserve">Технологическая (проектно-технологическая) практика 2 (4 нед.)</t>
  </si>
  <si>
    <t xml:space="preserve">8 - 5 чел, 7 - остальное</t>
  </si>
  <si>
    <t xml:space="preserve">Б2.В.02(Пд)</t>
  </si>
  <si>
    <t xml:space="preserve">Преддипломная практика (4 нед)</t>
  </si>
  <si>
    <t xml:space="preserve">Руководство и рецензирование ВКР</t>
  </si>
  <si>
    <t xml:space="preserve">ВСЕГО по направлению 11.03.04:</t>
  </si>
  <si>
    <t xml:space="preserve">10.03.01 Информационная безопасность</t>
  </si>
  <si>
    <t xml:space="preserve">профиль "Техническая защита информации"</t>
  </si>
  <si>
    <t xml:space="preserve">профиль "Безопасность автоматизированных систем (по отрасли или в сфере профессиональной деятельности)"</t>
  </si>
  <si>
    <t xml:space="preserve">Б1.О.14</t>
  </si>
  <si>
    <t xml:space="preserve">Б1.Б.15.01</t>
  </si>
  <si>
    <t xml:space="preserve">Б1.Б.16.01</t>
  </si>
  <si>
    <t xml:space="preserve">Информатика</t>
  </si>
  <si>
    <t xml:space="preserve">Программирование на языках высокого уровня</t>
  </si>
  <si>
    <t xml:space="preserve">Прикладное программирование</t>
  </si>
  <si>
    <t xml:space="preserve">Б1.О.16.02</t>
  </si>
  <si>
    <t xml:space="preserve">Б1.О.16.03</t>
  </si>
  <si>
    <t xml:space="preserve">Квантовая отптика и атомная физика (поток НЭ, ИБ, ИСТ)</t>
  </si>
  <si>
    <t xml:space="preserve">Объектно-ориентированное программирование и моделирование</t>
  </si>
  <si>
    <t xml:space="preserve">Электротехника</t>
  </si>
  <si>
    <t xml:space="preserve">Документоведение. Нормативные документы в сфере информационной безопасности</t>
  </si>
  <si>
    <t xml:space="preserve">Б1.О.35</t>
  </si>
  <si>
    <t xml:space="preserve">Дискретная математика</t>
  </si>
  <si>
    <t xml:space="preserve">Б1.О.10</t>
  </si>
  <si>
    <t xml:space="preserve">Методы и средства криптографической защиты информации</t>
  </si>
  <si>
    <t xml:space="preserve">Защита и обработка конфиденциальных документов</t>
  </si>
  <si>
    <t xml:space="preserve">Компьютерная защита информации от несанкционированного доступа</t>
  </si>
  <si>
    <t xml:space="preserve">Сети и системы передачи информации</t>
  </si>
  <si>
    <t xml:space="preserve">Аппаратные средства вычислительной техники</t>
  </si>
  <si>
    <t xml:space="preserve">Безопасность систем баз данных</t>
  </si>
  <si>
    <t xml:space="preserve">Основы радиоэлектроники</t>
  </si>
  <si>
    <t xml:space="preserve">Б1.О.36</t>
  </si>
  <si>
    <t xml:space="preserve">Веб-программирование</t>
  </si>
  <si>
    <t xml:space="preserve">Производственная практика. Эксплуатационная практика</t>
  </si>
  <si>
    <t xml:space="preserve">Защита информации от утечки по техническим каналам</t>
  </si>
  <si>
    <t xml:space="preserve">Организационное и правовое обеспечение информационной безопасности</t>
  </si>
  <si>
    <t xml:space="preserve">Основы управления инфомрационной безопасностью</t>
  </si>
  <si>
    <t xml:space="preserve">Б1.О.34</t>
  </si>
  <si>
    <t xml:space="preserve">Программно-аппаратные средства защиты информации</t>
  </si>
  <si>
    <t xml:space="preserve">Б1.О.38</t>
  </si>
  <si>
    <t xml:space="preserve">Защита информационно-управляющих систем</t>
  </si>
  <si>
    <t xml:space="preserve">Б2.В.02(П)</t>
  </si>
  <si>
    <t xml:space="preserve">Производственная практика. Технологическая практика</t>
  </si>
  <si>
    <t xml:space="preserve">Б2.О.02(Пд)</t>
  </si>
  <si>
    <t xml:space="preserve">Преддипломная практика</t>
  </si>
  <si>
    <t xml:space="preserve">Обеспечение безопасности операционных систем (лекции поток ТЗИ и БАС)</t>
  </si>
  <si>
    <t xml:space="preserve">Распространение радиоволн</t>
  </si>
  <si>
    <t xml:space="preserve">Радиотехнические цепи и сигналы</t>
  </si>
  <si>
    <t xml:space="preserve">Основы построения и функционирования технических средств защиты информации</t>
  </si>
  <si>
    <t xml:space="preserve">Техническая защита критической информационной инфраструктуры (лекции поток ТЗИ и БАС)</t>
  </si>
  <si>
    <t xml:space="preserve">Электромагнитная совместимость</t>
  </si>
  <si>
    <t xml:space="preserve">Безопасность операционных систем (лекции поток ТЗИ и БАС)</t>
  </si>
  <si>
    <t xml:space="preserve">Безопасность информационных технологий</t>
  </si>
  <si>
    <t xml:space="preserve">Распределенные базы данных. Блокчейн</t>
  </si>
  <si>
    <t xml:space="preserve">Безопасность программного обеспечения</t>
  </si>
  <si>
    <t xml:space="preserve">Практикум по программированию</t>
  </si>
  <si>
    <t xml:space="preserve">Организация защиты  критической информационной инфраструктуры (лекции поток ТЗИ и БАС)</t>
  </si>
  <si>
    <t xml:space="preserve">Основы экономической безопасности</t>
  </si>
  <si>
    <t xml:space="preserve">ВСЕГО по направлению 10.03.01:</t>
  </si>
  <si>
    <t xml:space="preserve">44.03.05 Педагогическое образование (с двумя профилями подготовки)</t>
  </si>
  <si>
    <t xml:space="preserve">профиль "Физика-Информатика: углубленная подготовка"</t>
  </si>
  <si>
    <t xml:space="preserve">Развивающиеся технологии в обучении физики</t>
  </si>
  <si>
    <t xml:space="preserve">5\А</t>
  </si>
  <si>
    <t xml:space="preserve">Компьютерное моделирование</t>
  </si>
  <si>
    <t xml:space="preserve">История физики</t>
  </si>
  <si>
    <t xml:space="preserve">Б1.О.37</t>
  </si>
  <si>
    <t xml:space="preserve">Теория информации и базы данных (поток лекции и пз РФ 3к и ПЕД 5к)</t>
  </si>
  <si>
    <t xml:space="preserve">5\9</t>
  </si>
  <si>
    <t xml:space="preserve">Волоконно-оптические линии связи (поток лекции и лабы ФИЗ СЗФ 4к и ПЕД)</t>
  </si>
  <si>
    <t xml:space="preserve">Избранные главы элементарной физики</t>
  </si>
  <si>
    <t xml:space="preserve">Решение олимпиадных задач по информатике</t>
  </si>
  <si>
    <t xml:space="preserve">Б1.В.ДВ,04.01</t>
  </si>
  <si>
    <t xml:space="preserve">Преподавание в классах с углубленным изучением физики</t>
  </si>
  <si>
    <t xml:space="preserve">Б2.О.04(П)</t>
  </si>
  <si>
    <t xml:space="preserve">Производсвенная педагогическая практика</t>
  </si>
  <si>
    <t xml:space="preserve">Б2.О.05(ПД)</t>
  </si>
  <si>
    <t xml:space="preserve">ВСЕГО по направлению 44.03.05:</t>
  </si>
  <si>
    <t xml:space="preserve">09.03.02 Информационные системы и технологии</t>
  </si>
  <si>
    <t xml:space="preserve">профиль "Электронный инжиниринг"</t>
  </si>
  <si>
    <t xml:space="preserve">Механика и молекулярная физика  (поток НЭ, ИБ, ИСТ)</t>
  </si>
  <si>
    <t xml:space="preserve">Б1.О.15</t>
  </si>
  <si>
    <t xml:space="preserve">Техническое документоведение</t>
  </si>
  <si>
    <t xml:space="preserve">Б1.О.01.01(У)</t>
  </si>
  <si>
    <t xml:space="preserve">Учебная практика (Ознакомительная)</t>
  </si>
  <si>
    <t xml:space="preserve">ВСЕГО по направлению 09.03.02:</t>
  </si>
  <si>
    <t xml:space="preserve">03.04.03 Радиофизика</t>
  </si>
  <si>
    <t xml:space="preserve">профиль "Информационные процессы и системы"</t>
  </si>
  <si>
    <t xml:space="preserve">Управление исследовательской и проектной деятельностью (поток РФ, ФИЗ, НЭ маг)</t>
  </si>
  <si>
    <t xml:space="preserve">Б1.О.04</t>
  </si>
  <si>
    <t xml:space="preserve">Б1.О.06</t>
  </si>
  <si>
    <t xml:space="preserve">Базы данных в глобальной сети</t>
  </si>
  <si>
    <t xml:space="preserve">Б1.О.07</t>
  </si>
  <si>
    <t xml:space="preserve">Методы радиозондирования неоднородных сред</t>
  </si>
  <si>
    <t xml:space="preserve">Б1.О.08</t>
  </si>
  <si>
    <t xml:space="preserve">Радиофизические исследования околоземного космического пространства</t>
  </si>
  <si>
    <t xml:space="preserve">Методология и современные проблемы радиофизики</t>
  </si>
  <si>
    <t xml:space="preserve">Специальные разделы физики (Космическая радиофизика)</t>
  </si>
  <si>
    <t xml:space="preserve">Компьютерные технологии</t>
  </si>
  <si>
    <t xml:space="preserve">Волны в неоднородных средах</t>
  </si>
  <si>
    <t xml:space="preserve">Б2.В.01(У)</t>
  </si>
  <si>
    <t xml:space="preserve">Учебная практика (Научно-исследовательская работа)</t>
  </si>
  <si>
    <t xml:space="preserve">Руководство программой магистерской подготовки</t>
  </si>
  <si>
    <t xml:space="preserve">Автоматизация радиофизического эксперимента</t>
  </si>
  <si>
    <t xml:space="preserve">Моделирование распространения радиоволн</t>
  </si>
  <si>
    <t xml:space="preserve">Б1.ДВ.02.01</t>
  </si>
  <si>
    <t xml:space="preserve">Компьютерное зрение в научных исследованиях</t>
  </si>
  <si>
    <t xml:space="preserve">Б1.ДВ.03.01</t>
  </si>
  <si>
    <t xml:space="preserve">Распределенные баз данных. Блокчейн (поток ФИЗ АВЭ, РФ маг)</t>
  </si>
  <si>
    <t xml:space="preserve">Б2.О.02(Н)</t>
  </si>
  <si>
    <t xml:space="preserve">Производственная практика (Научно-исследовательская работа)</t>
  </si>
  <si>
    <t xml:space="preserve">7, 10</t>
  </si>
  <si>
    <t xml:space="preserve">каф 7 - 1 чел., каф. 10 - 4 чел.</t>
  </si>
  <si>
    <t xml:space="preserve">Б2.О.01(Пд)</t>
  </si>
  <si>
    <t xml:space="preserve">ГИА (ВКР защита) комиссия 7 человека</t>
  </si>
  <si>
    <t xml:space="preserve">Подготовка и рецензирование ВКР</t>
  </si>
  <si>
    <t xml:space="preserve">ВСЕГО по направлению 03.04.03:</t>
  </si>
  <si>
    <t xml:space="preserve">03.04.02 Физика</t>
  </si>
  <si>
    <t xml:space="preserve">Современные проблемы физики</t>
  </si>
  <si>
    <t xml:space="preserve">Методы обработки экспериментальных данных (поток ФМТЭФ и АВЭ)</t>
  </si>
  <si>
    <t xml:space="preserve">Спинтроника</t>
  </si>
  <si>
    <t xml:space="preserve">Б1.В.ДВ.01.02</t>
  </si>
  <si>
    <t xml:space="preserve">Физика сцинтилляторов</t>
  </si>
  <si>
    <t xml:space="preserve">Взаимодейтсвие излучения с веществом</t>
  </si>
  <si>
    <t xml:space="preserve">Б2.О.02(У)</t>
  </si>
  <si>
    <t xml:space="preserve">Б1.О.01(Пд)</t>
  </si>
  <si>
    <t xml:space="preserve">Производственная практика (Преддипломная практика)</t>
  </si>
  <si>
    <t xml:space="preserve">7,8,12</t>
  </si>
  <si>
    <t xml:space="preserve">профиль "Медицинская физика"</t>
  </si>
  <si>
    <t xml:space="preserve">Практикум по методам исследования материалов</t>
  </si>
  <si>
    <t xml:space="preserve">Основы физиологии живых систем</t>
  </si>
  <si>
    <t xml:space="preserve">Б1В.01</t>
  </si>
  <si>
    <t xml:space="preserve">Лазерные технологии в медицине</t>
  </si>
  <si>
    <t xml:space="preserve">Радиационная физика и дозиметрия</t>
  </si>
  <si>
    <t xml:space="preserve">Биофизика и биофотоника</t>
  </si>
  <si>
    <t xml:space="preserve">профиль "Астрофизика высоких энергий"</t>
  </si>
  <si>
    <t xml:space="preserve">Современные компьютерные технологии в научных исследованиях</t>
  </si>
  <si>
    <t xml:space="preserve">Экспериментальные методы в астрофизике высоких энергий</t>
  </si>
  <si>
    <t xml:space="preserve">Программирование микроконтроллеров для физических задач</t>
  </si>
  <si>
    <t xml:space="preserve">Инструменты нейтринной астрофизики</t>
  </si>
  <si>
    <t xml:space="preserve">Экспериментальные методы в ядерной физике</t>
  </si>
  <si>
    <t xml:space="preserve">Нейтринная астрофизика</t>
  </si>
  <si>
    <t xml:space="preserve">Б1.В.ДВ.03.01</t>
  </si>
  <si>
    <t xml:space="preserve">Моделирование процессов прохождения частиц и излучения в средах</t>
  </si>
  <si>
    <t xml:space="preserve">Методы обработки экспериментальных данных (поток лекции и лабы ФМТЭФ и АВЭ)</t>
  </si>
  <si>
    <t xml:space="preserve">Проблемы темной материи и экзотических частиц</t>
  </si>
  <si>
    <t xml:space="preserve">Стандартная модель</t>
  </si>
  <si>
    <t xml:space="preserve">Распределенные базы данных. Блочейн (поток ФИЗ АВЭ, РФ маг)</t>
  </si>
  <si>
    <t xml:space="preserve">Б1.В.01(Н)</t>
  </si>
  <si>
    <t xml:space="preserve">ВСЕГО по направлению 03.04.02:</t>
  </si>
  <si>
    <t xml:space="preserve">11.04.04 Электроника и наноэлектроника</t>
  </si>
  <si>
    <t xml:space="preserve">Руководство программой магистрской подготовки</t>
  </si>
  <si>
    <t xml:space="preserve">Методы математического моделирования</t>
  </si>
  <si>
    <t xml:space="preserve">Материалы наноэлектроники</t>
  </si>
  <si>
    <t xml:space="preserve">Б1.О.05</t>
  </si>
  <si>
    <t xml:space="preserve">Практикум по диагностике материалов электроники</t>
  </si>
  <si>
    <t xml:space="preserve">Современные направления развития физического материаловедения</t>
  </si>
  <si>
    <t xml:space="preserve">Высокорезистивные материалы</t>
  </si>
  <si>
    <t xml:space="preserve">Организация мероприятий метрологического обеспечениения средств измерений</t>
  </si>
  <si>
    <t xml:space="preserve">Практикум по современным компьютерным технологиям</t>
  </si>
  <si>
    <t xml:space="preserve">Введение в нанотехнологии</t>
  </si>
  <si>
    <t xml:space="preserve">Компьютерные технологии в научных исследованиях</t>
  </si>
  <si>
    <t xml:space="preserve">Организация и контроль процессов измерений параметров и модификации свойств наноматериалов  и наноструктур</t>
  </si>
  <si>
    <t xml:space="preserve">Научно-исследовательская работа (получение первичных навыков научно-исследовательской работы)</t>
  </si>
  <si>
    <t xml:space="preserve">ВСЕГО по направлению 11.04.04:</t>
  </si>
  <si>
    <t xml:space="preserve">Всего по факультету:</t>
  </si>
  <si>
    <t xml:space="preserve"> Биолого-почвенный  факультет</t>
  </si>
  <si>
    <t xml:space="preserve">Очное отделение</t>
  </si>
  <si>
    <t xml:space="preserve">06.03.01 Биология профиль Биология</t>
  </si>
  <si>
    <t xml:space="preserve">Б1.О.13</t>
  </si>
  <si>
    <t xml:space="preserve">Физика</t>
  </si>
  <si>
    <t xml:space="preserve">1/2,</t>
  </si>
  <si>
    <t xml:space="preserve">06.05.01 Биоинженерия и биоинформатика (специалитет)</t>
  </si>
  <si>
    <t xml:space="preserve">05.03.06 Экология и природопользование профиль Экологическая экспертиза</t>
  </si>
  <si>
    <t xml:space="preserve">06.03.02 Почвоведение профиль Управление земельными ресурсами</t>
  </si>
  <si>
    <t xml:space="preserve">ВСЕГО по биолого-почвенному факультету:</t>
  </si>
  <si>
    <t xml:space="preserve">Географический факультет</t>
  </si>
  <si>
    <t xml:space="preserve">ОЧНОЕ ОТДЕЛЕНИЕ</t>
  </si>
  <si>
    <t xml:space="preserve">Направление 05.03.02 "География" (профиль География, геоинформационные системы и технологии), бакалавры 1 курс</t>
  </si>
  <si>
    <t xml:space="preserve">Физика (гео+пр)</t>
  </si>
  <si>
    <t xml:space="preserve">1/1</t>
  </si>
  <si>
    <t xml:space="preserve">Направление 05.03.06 "Экология и природопользование" (профиль Экологическая безопасность и управление природопользованием), бакалавры 1 курс</t>
  </si>
  <si>
    <t xml:space="preserve">Направление 05.03.04 "Гидрометеорология" (Гидрология: управление водными ресурсами, Метеорология: управление климатическими рисками ), бакалавры 1 курс                       </t>
  </si>
  <si>
    <t xml:space="preserve">1/2</t>
  </si>
  <si>
    <t xml:space="preserve">Заочное отделение</t>
  </si>
  <si>
    <t xml:space="preserve">ВСЕГО по географическому факультету:</t>
  </si>
  <si>
    <t xml:space="preserve">Геологический факультет</t>
  </si>
  <si>
    <t xml:space="preserve">ДНЕВНОЕ ОТДЕЛЕНИЕ Направление  05.03.01    "Геология"  (профили "Геология", "Геология, разработка месторождений нефти и газа")</t>
  </si>
  <si>
    <t xml:space="preserve">Физика  </t>
  </si>
  <si>
    <t xml:space="preserve">ДНЕВНОЕ ОТДЕЛЕНИЕ Специальность 21.05.02   "Прикладная геология",  специализация "Геология нефти и газа"</t>
  </si>
  <si>
    <t xml:space="preserve">Физика </t>
  </si>
  <si>
    <t xml:space="preserve">ВСЕГО по геологическому факультету:</t>
  </si>
  <si>
    <t xml:space="preserve">ИМИТ</t>
  </si>
  <si>
    <t xml:space="preserve">Направление 01.03.02 "Прикладная математика и информатика", профиль "Системы искусственного интеллекта"</t>
  </si>
  <si>
    <t xml:space="preserve">Б1.O.29</t>
  </si>
  <si>
    <t xml:space="preserve">Вычислительные системы и компьютерные сети</t>
  </si>
  <si>
    <t xml:space="preserve">Направление 01.03.02 "Прикладная математика и информатика", профиль "Математическое моделирование и программирование систем управления"</t>
  </si>
  <si>
    <t xml:space="preserve">Направление 01.03.02 "Прикладная математика и информатика", профиль "Системная и бизнес-аналитика"</t>
  </si>
  <si>
    <t xml:space="preserve">Направление 02.03.03 "Математическое обеспечение и администрирование информационных систем", профиль "Математическое обеспечение и администрирование информационных систем"</t>
  </si>
  <si>
    <t xml:space="preserve">4/8</t>
  </si>
  <si>
    <t xml:space="preserve">ВСЕГО по ИМИТ:</t>
  </si>
  <si>
    <t xml:space="preserve">ВСЕГО передано на факультет</t>
  </si>
  <si>
    <t xml:space="preserve">Декан факультета_______________________________Буднев Н.М.</t>
  </si>
  <si>
    <t xml:space="preserve">Зам. декана  ________________________________Колесник С.Н.</t>
  </si>
  <si>
    <t xml:space="preserve">Таблица № 2</t>
  </si>
  <si>
    <t xml:space="preserve"> образовательное учреждение</t>
  </si>
  <si>
    <t xml:space="preserve">Директор института (декан факультета)</t>
  </si>
  <si>
    <t xml:space="preserve">_________________Буднев Н.М.</t>
  </si>
  <si>
    <t xml:space="preserve">"______"___________________________ г.</t>
  </si>
  <si>
    <t xml:space="preserve">Бюджет</t>
  </si>
  <si>
    <t xml:space="preserve">СВОДНЫЙ РАСЧЕТ ЧАСОВ РАБОТЫ  КАФЕДРЫ Общей и экспериментальной физики</t>
  </si>
  <si>
    <t xml:space="preserve"> преподаватели обеспечивающие нагрузку</t>
  </si>
  <si>
    <t xml:space="preserve">Организация и сопровождение работы совета </t>
  </si>
  <si>
    <t xml:space="preserve">ВСЕГО по напрвлению 11.03.04:</t>
  </si>
  <si>
    <t xml:space="preserve">ВСЕГО по напрвлению 10.03.01:</t>
  </si>
  <si>
    <t xml:space="preserve">ВСЕГО по напрвлению 44.03.05:</t>
  </si>
  <si>
    <t xml:space="preserve">ВСЕГО по напрвлению 09.03.02:</t>
  </si>
  <si>
    <t xml:space="preserve">Белоголова</t>
  </si>
  <si>
    <t xml:space="preserve">ВСЕГО по напрвлению 03.04.03:</t>
  </si>
  <si>
    <t xml:space="preserve">ВСЕГО по напрвлению 03.04.02:</t>
  </si>
  <si>
    <t xml:space="preserve">ВСЕГО по напрвлению 11.04.04:</t>
  </si>
  <si>
    <t xml:space="preserve">ВСЕГО по факультету:</t>
  </si>
  <si>
    <t xml:space="preserve">ВСЕГО передано с других факультетов:</t>
  </si>
  <si>
    <t xml:space="preserve">ИТОГО</t>
  </si>
  <si>
    <t xml:space="preserve">Зав. кафедрой  _______________ Гаврилюк А.А.</t>
  </si>
  <si>
    <t xml:space="preserve">"______"_________________________ г.</t>
  </si>
  <si>
    <t xml:space="preserve">СВОДНЫЙ РАСЧЕТ ЧАСОВ РАБОТЫ  КАФЕДРЫ Общей и космической физики</t>
  </si>
  <si>
    <t xml:space="preserve">Зав. кафедрой  _______________ Паперный В.Л.</t>
  </si>
  <si>
    <t xml:space="preserve">___________________Буднев Н.М.</t>
  </si>
  <si>
    <t xml:space="preserve">"______"__________________________    г.</t>
  </si>
  <si>
    <t xml:space="preserve">СВОДНЫЙ РАСЧЕТ ЧАСОВ РАБОТЫ  КАФЕДРЫ Радиофизики и  радиоэлектроники</t>
  </si>
  <si>
    <t xml:space="preserve">Зав. кафедрой  _______________ Колесник С.Н.</t>
  </si>
  <si>
    <t xml:space="preserve">"______"_________________________     г.</t>
  </si>
  <si>
    <t xml:space="preserve">СВОДНЫЙ РАСЧЕТ ЧАСОВ РАБОТЫ  КАФЕДРЫ Теоретической физики</t>
  </si>
  <si>
    <t xml:space="preserve">Зав. кафедрой _______________ Ловцов С.В.</t>
  </si>
  <si>
    <t xml:space="preserve">Кафедра 07</t>
  </si>
  <si>
    <t xml:space="preserve">Кафедра 08</t>
  </si>
  <si>
    <t xml:space="preserve">Кафедра 10</t>
  </si>
  <si>
    <t xml:space="preserve">Кафедра 12</t>
  </si>
  <si>
    <t xml:space="preserve">Кафедра</t>
  </si>
  <si>
    <t xml:space="preserve">Код</t>
  </si>
  <si>
    <t xml:space="preserve">Бакалавры</t>
  </si>
  <si>
    <t xml:space="preserve">Магистры</t>
  </si>
  <si>
    <t xml:space="preserve">РФиРЭ</t>
  </si>
  <si>
    <t xml:space="preserve">03.03.03.</t>
  </si>
  <si>
    <t xml:space="preserve">03.03.02.</t>
  </si>
  <si>
    <t xml:space="preserve">11.03.04.</t>
  </si>
  <si>
    <t xml:space="preserve">10.03.01.</t>
  </si>
  <si>
    <t xml:space="preserve">44.03.05</t>
  </si>
  <si>
    <t xml:space="preserve">09.03.02.</t>
  </si>
  <si>
    <t xml:space="preserve">03.04.03.</t>
  </si>
  <si>
    <t xml:space="preserve">11.04.04.</t>
  </si>
  <si>
    <t xml:space="preserve">03.04.02.</t>
  </si>
  <si>
    <t xml:space="preserve">ТФ</t>
  </si>
  <si>
    <t xml:space="preserve">РФ</t>
  </si>
  <si>
    <t xml:space="preserve">ФИЗ</t>
  </si>
  <si>
    <t xml:space="preserve">НЭ</t>
  </si>
  <si>
    <t xml:space="preserve">ИБ</t>
  </si>
  <si>
    <t xml:space="preserve">ПЕД</t>
  </si>
  <si>
    <t xml:space="preserve">ИСТ</t>
  </si>
  <si>
    <t xml:space="preserve">ОКФ</t>
  </si>
  <si>
    <t xml:space="preserve">1 курс</t>
  </si>
  <si>
    <t xml:space="preserve">ОЭФ</t>
  </si>
  <si>
    <t xml:space="preserve">2 курс</t>
  </si>
  <si>
    <t xml:space="preserve">3 курс</t>
  </si>
  <si>
    <t xml:space="preserve">4 курс</t>
  </si>
  <si>
    <t xml:space="preserve">5 курс</t>
  </si>
  <si>
    <t xml:space="preserve">Группы студентов</t>
  </si>
  <si>
    <t xml:space="preserve">Группы студентов, бакалавриат</t>
  </si>
  <si>
    <t xml:space="preserve">Группы студентов, магистратура</t>
  </si>
  <si>
    <t xml:space="preserve">10.03.01 Инф.без-ть</t>
  </si>
  <si>
    <t xml:space="preserve">По профилям</t>
  </si>
  <si>
    <t xml:space="preserve">Профиль</t>
  </si>
  <si>
    <t xml:space="preserve">СЗФ</t>
  </si>
  <si>
    <t xml:space="preserve">ФКС</t>
  </si>
  <si>
    <t xml:space="preserve">ФФ</t>
  </si>
  <si>
    <t xml:space="preserve">ТКС</t>
  </si>
  <si>
    <t xml:space="preserve">РЭУ</t>
  </si>
  <si>
    <t xml:space="preserve">ТЗИ</t>
  </si>
  <si>
    <t xml:space="preserve">БАС</t>
  </si>
  <si>
    <t xml:space="preserve">МЕД</t>
  </si>
  <si>
    <t xml:space="preserve">ВНЕБЮДЖЕТ</t>
  </si>
  <si>
    <t xml:space="preserve">ЗАОЧНОЕ ОТДЕЛЕНИЕ Специальность 21.05.02 "Прикладная геология" (специализации "Геология месторождений  нефти и газа", "Геологическая съемка, поиски и разведка месторождений твердых полезных ископаемых")</t>
  </si>
  <si>
    <t xml:space="preserve">ЗАОЧНОЕ ОТДЕЛЕНИЕ Специальность 21.05.02 "Прикладная геология" (специализации "Геология месторождений  нефти и газа")</t>
  </si>
  <si>
    <t xml:space="preserve">ЭЛК.ДВ.03.01</t>
  </si>
  <si>
    <t xml:space="preserve">Электротехника и электроника </t>
  </si>
  <si>
    <t xml:space="preserve">Внебюджет</t>
  </si>
  <si>
    <t xml:space="preserve">Итого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</si>
</sst>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.0"/>
    <numFmt numFmtId="167" formatCode="0"/>
    <numFmt numFmtId="168" formatCode="dd\-mmm"/>
    <numFmt numFmtId="169" formatCode="@"/>
    <numFmt numFmtId="170" formatCode="dd/mm/yyyy"/>
  </numFmts>
  <fonts count="2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sz val="8"/>
      <name val="Arial"/>
      <family val="2"/>
      <charset val="1"/>
    </font>
    <font>
      <sz val="10"/>
      <name val="Arial Cyr"/>
      <family val="0"/>
      <charset val="204"/>
    </font>
    <font>
      <sz val="12"/>
      <name val="Arial Cyr"/>
      <family val="2"/>
      <charset val="204"/>
    </font>
    <font>
      <b val="true"/>
      <sz val="12"/>
      <name val="Arial Cyr"/>
      <family val="2"/>
      <charset val="204"/>
    </font>
    <font>
      <b val="true"/>
      <sz val="14"/>
      <name val="Arial Cyr"/>
      <family val="2"/>
      <charset val="204"/>
    </font>
    <font>
      <sz val="11"/>
      <name val="Arial Cyr"/>
      <family val="2"/>
      <charset val="204"/>
    </font>
    <font>
      <b val="true"/>
      <sz val="11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family val="0"/>
      <charset val="204"/>
    </font>
    <font>
      <sz val="14"/>
      <name val="Arial"/>
      <family val="2"/>
      <charset val="204"/>
    </font>
    <font>
      <b val="true"/>
      <sz val="14"/>
      <name val="Arial Cyr"/>
      <family val="0"/>
      <charset val="204"/>
    </font>
    <font>
      <sz val="14"/>
      <color theme="1"/>
      <name val="Arial Cyr"/>
      <family val="2"/>
      <charset val="204"/>
    </font>
    <font>
      <sz val="14"/>
      <color rgb="FF000000"/>
      <name val="Arial Cyr"/>
      <family val="2"/>
      <charset val="204"/>
    </font>
    <font>
      <sz val="9"/>
      <name val="Arial Cyr"/>
      <family val="0"/>
      <charset val="204"/>
    </font>
    <font>
      <b val="true"/>
      <sz val="10"/>
      <name val="Arial Cyr"/>
      <family val="0"/>
      <charset val="204"/>
    </font>
    <font>
      <sz val="12"/>
      <name val="Arial Cyr"/>
      <family val="0"/>
      <charset val="204"/>
    </font>
    <font>
      <b val="true"/>
      <sz val="12"/>
      <name val="Arial Cyr"/>
      <family val="0"/>
      <charset val="204"/>
    </font>
    <font>
      <sz val="9"/>
      <name val="Arial Cyr"/>
      <family val="2"/>
      <charset val="204"/>
    </font>
    <font>
      <b val="true"/>
      <sz val="10"/>
      <name val="Arial Cyr"/>
      <family val="2"/>
      <charset val="204"/>
    </font>
    <font>
      <sz val="10"/>
      <color rgb="FFFF0000"/>
      <name val="Arial Cyr"/>
      <family val="0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79646"/>
      </patternFill>
    </fill>
    <fill>
      <patternFill patternType="solid">
        <fgColor theme="0"/>
        <bgColor rgb="FFFFFFCC"/>
      </patternFill>
    </fill>
    <fill>
      <patternFill patternType="solid">
        <fgColor theme="9"/>
        <bgColor rgb="FFD99694"/>
      </patternFill>
    </fill>
    <fill>
      <patternFill patternType="solid">
        <fgColor rgb="FF00B0F0"/>
        <bgColor rgb="FF33CC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/>
      <right style="thin">
        <color rgb="FF333333"/>
      </right>
      <top/>
      <bottom/>
      <diagonal/>
    </border>
    <border diagonalUp="false" diagonalDown="false">
      <left style="thin">
        <color rgb="FF333333"/>
      </left>
      <right style="thin">
        <color rgb="FF333333"/>
      </right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2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4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4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21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1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21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7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2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2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2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2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2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23" fillId="0" borderId="1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  <cellStyle name="Обычный 5" xfId="23"/>
    <cellStyle name="Обычный 6" xfId="24"/>
    <cellStyle name="Обычный_таб2-КВМО-2017" xfId="25"/>
  </cellStyles>
  <dxfs count="3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b val="0"/>
        <color rgb="FFFFFFFF"/>
      </font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ont>
        <color rgb="FFFFFFFF"/>
      </font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ont>
        <color rgb="FFFFFFFF"/>
      </font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ont>
        <color rgb="FFFFFFFF"/>
      </font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ill>
        <patternFill>
          <bgColor theme="5" tint="0.3999"/>
        </patternFill>
      </fill>
    </dxf>
    <dxf>
      <font>
        <color rgb="FFFFFFFF"/>
      </font>
      <fill>
        <patternFill>
          <bgColor theme="5" tint="0.3999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b val="0"/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79646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L508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5" topLeftCell="A16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74"/>
    <col collapsed="false" customWidth="true" hidden="false" outlineLevel="0" max="3" min="3" style="1" width="6.57"/>
    <col collapsed="false" customWidth="true" hidden="false" outlineLevel="0" max="4" min="4" style="1" width="8.15"/>
    <col collapsed="false" customWidth="true" hidden="false" outlineLevel="0" max="5" min="5" style="1" width="7.42"/>
    <col collapsed="false" customWidth="true" hidden="false" outlineLevel="0" max="6" min="6" style="1" width="12.42"/>
    <col collapsed="false" customWidth="true" hidden="false" outlineLevel="0" max="7" min="7" style="1" width="12.57"/>
    <col collapsed="false" customWidth="true" hidden="false" outlineLevel="0" max="8" min="8" style="1" width="12.42"/>
    <col collapsed="false" customWidth="false" hidden="false" outlineLevel="0" max="9" min="9" style="1" width="11.57"/>
    <col collapsed="false" customWidth="true" hidden="false" outlineLevel="0" max="10" min="10" style="1" width="13.42"/>
    <col collapsed="false" customWidth="true" hidden="false" outlineLevel="0" max="11" min="11" style="1" width="12.42"/>
    <col collapsed="false" customWidth="true" hidden="false" outlineLevel="0" max="15" min="12" style="1" width="10"/>
    <col collapsed="false" customWidth="true" hidden="false" outlineLevel="0" max="17" min="16" style="1" width="10.57"/>
    <col collapsed="false" customWidth="true" hidden="false" outlineLevel="0" max="18" min="18" style="1" width="7.42"/>
    <col collapsed="false" customWidth="true" hidden="false" outlineLevel="0" max="19" min="19" style="1" width="10.29"/>
    <col collapsed="false" customWidth="true" hidden="false" outlineLevel="0" max="20" min="20" style="1" width="11.43"/>
    <col collapsed="false" customWidth="true" hidden="false" outlineLevel="0" max="21" min="21" style="1" width="10.57"/>
    <col collapsed="false" customWidth="true" hidden="false" outlineLevel="0" max="22" min="22" style="1" width="10.14"/>
    <col collapsed="false" customWidth="true" hidden="false" outlineLevel="0" max="23" min="23" style="1" width="11.43"/>
    <col collapsed="false" customWidth="true" hidden="false" outlineLevel="0" max="24" min="24" style="1" width="11.29"/>
    <col collapsed="false" customWidth="true" hidden="false" outlineLevel="0" max="27" min="25" style="1" width="9"/>
    <col collapsed="false" customWidth="true" hidden="false" outlineLevel="0" max="28" min="28" style="1" width="12.86"/>
    <col collapsed="false" customWidth="true" hidden="false" outlineLevel="0" max="29" min="29" style="1" width="9"/>
    <col collapsed="false" customWidth="true" hidden="false" outlineLevel="0" max="30" min="30" style="1" width="12"/>
    <col collapsed="false" customWidth="true" hidden="false" outlineLevel="0" max="31" min="31" style="1" width="10.85"/>
    <col collapsed="false" customWidth="true" hidden="false" outlineLevel="0" max="34" min="32" style="1" width="9"/>
    <col collapsed="false" customWidth="true" hidden="false" outlineLevel="0" max="35" min="35" style="1" width="12"/>
    <col collapsed="false" customWidth="true" hidden="false" outlineLevel="0" max="36" min="36" style="1" width="12.86"/>
    <col collapsed="false" customWidth="true" hidden="false" outlineLevel="0" max="37" min="37" style="2" width="13.15"/>
    <col collapsed="false" customWidth="true" hidden="false" outlineLevel="0" max="38" min="38" style="1" width="11.71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0</v>
      </c>
      <c r="AG1" s="4"/>
      <c r="AH1" s="4"/>
      <c r="AI1" s="4"/>
      <c r="AJ1" s="4"/>
      <c r="AK1" s="4"/>
      <c r="AL1" s="3"/>
    </row>
    <row r="2" customFormat="false" ht="15" hidden="false" customHeight="false" outlineLevel="0" collapsed="false">
      <c r="A2" s="3"/>
      <c r="B2" s="5" t="s">
        <v>1</v>
      </c>
      <c r="C2" s="5"/>
      <c r="D2" s="5"/>
      <c r="E2" s="5"/>
      <c r="F2" s="5"/>
      <c r="G2" s="5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  <c r="AL2" s="3"/>
    </row>
    <row r="3" customFormat="false" ht="15" hidden="false" customHeight="true" outlineLevel="0" collapsed="false">
      <c r="A3" s="3"/>
      <c r="B3" s="5" t="s">
        <v>2</v>
      </c>
      <c r="C3" s="5"/>
      <c r="D3" s="5"/>
      <c r="E3" s="5"/>
      <c r="F3" s="5"/>
      <c r="G3" s="5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  <c r="AL3" s="3"/>
    </row>
    <row r="4" customFormat="false" ht="15" hidden="false" customHeight="true" outlineLevel="0" collapsed="false">
      <c r="A4" s="3"/>
      <c r="B4" s="5" t="s">
        <v>4</v>
      </c>
      <c r="C4" s="5"/>
      <c r="D4" s="5"/>
      <c r="E4" s="5"/>
      <c r="F4" s="5"/>
      <c r="G4" s="5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 t="s">
        <v>5</v>
      </c>
      <c r="AD4" s="8"/>
      <c r="AE4" s="8"/>
      <c r="AF4" s="8"/>
      <c r="AG4" s="8"/>
      <c r="AH4" s="8"/>
      <c r="AI4" s="8"/>
      <c r="AJ4" s="8"/>
      <c r="AK4" s="8"/>
      <c r="AL4" s="3"/>
    </row>
    <row r="5" customFormat="false" ht="15" hidden="false" customHeight="false" outlineLevel="0" collapsed="false">
      <c r="A5" s="3"/>
      <c r="B5" s="5" t="s">
        <v>6</v>
      </c>
      <c r="C5" s="5"/>
      <c r="D5" s="5"/>
      <c r="E5" s="5"/>
      <c r="F5" s="5"/>
      <c r="G5" s="10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/>
      <c r="AD5" s="8"/>
      <c r="AE5" s="8"/>
      <c r="AF5" s="8"/>
      <c r="AG5" s="8"/>
      <c r="AH5" s="8"/>
      <c r="AI5" s="8"/>
      <c r="AJ5" s="8"/>
      <c r="AK5" s="8"/>
      <c r="AL5" s="3"/>
    </row>
    <row r="6" customFormat="false" ht="15" hidden="false" customHeight="true" outlineLevel="0" collapsed="false">
      <c r="A6" s="3"/>
      <c r="B6" s="5" t="s">
        <v>7</v>
      </c>
      <c r="C6" s="5"/>
      <c r="D6" s="5"/>
      <c r="E6" s="5"/>
      <c r="F6" s="5"/>
      <c r="G6" s="5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8</v>
      </c>
      <c r="AD6" s="8"/>
      <c r="AE6" s="8"/>
      <c r="AF6" s="8"/>
      <c r="AG6" s="8"/>
      <c r="AH6" s="8"/>
      <c r="AI6" s="8"/>
      <c r="AJ6" s="8"/>
      <c r="AK6" s="8"/>
      <c r="AL6" s="3"/>
    </row>
    <row r="7" customFormat="false" ht="23.2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10</v>
      </c>
      <c r="AD7" s="8"/>
      <c r="AE7" s="8"/>
      <c r="AF7" s="8"/>
      <c r="AG7" s="8"/>
      <c r="AH7" s="8"/>
      <c r="AI7" s="8"/>
      <c r="AJ7" s="8"/>
      <c r="AK7" s="8"/>
      <c r="AL7" s="3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"/>
    </row>
    <row r="9" customFormat="false" ht="17.35" hidden="false" customHeight="true" outlineLevel="0" collapsed="false">
      <c r="A9" s="3"/>
      <c r="B9" s="12" t="s">
        <v>11</v>
      </c>
      <c r="C9" s="6"/>
      <c r="D9" s="6"/>
      <c r="E9" s="6"/>
      <c r="F9" s="6"/>
      <c r="G9" s="6"/>
      <c r="H9" s="6"/>
      <c r="I9" s="6"/>
      <c r="J9" s="9"/>
      <c r="K9" s="13" t="s">
        <v>12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/>
      <c r="AB9" s="14"/>
      <c r="AC9" s="9"/>
      <c r="AD9" s="9"/>
      <c r="AE9" s="9"/>
      <c r="AF9" s="9"/>
      <c r="AG9" s="9"/>
      <c r="AH9" s="9"/>
      <c r="AI9" s="9"/>
      <c r="AJ9" s="9"/>
      <c r="AK9" s="9"/>
      <c r="AL9" s="3"/>
    </row>
    <row r="10" customFormat="false" ht="17.35" hidden="false" customHeight="tru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3" t="s">
        <v>13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3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7"/>
      <c r="AB11" s="7"/>
      <c r="AC11" s="7"/>
      <c r="AD11" s="9"/>
      <c r="AE11" s="9"/>
      <c r="AF11" s="9"/>
      <c r="AG11" s="9"/>
      <c r="AH11" s="9"/>
      <c r="AI11" s="9"/>
      <c r="AJ11" s="9"/>
      <c r="AK11" s="9"/>
      <c r="AL11" s="3"/>
    </row>
    <row r="12" customFormat="false" ht="15" hidden="false" customHeight="false" outlineLevel="0" collapsed="false">
      <c r="A12" s="3"/>
      <c r="B12" s="6"/>
      <c r="C12" s="6"/>
      <c r="D12" s="6"/>
      <c r="E12" s="6"/>
      <c r="F12" s="6"/>
      <c r="G12" s="6"/>
      <c r="H12" s="6"/>
      <c r="I12" s="6"/>
      <c r="J12" s="9"/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9"/>
      <c r="AE12" s="9"/>
      <c r="AF12" s="9"/>
      <c r="AG12" s="9"/>
      <c r="AH12" s="9"/>
      <c r="AI12" s="9"/>
      <c r="AJ12" s="9"/>
      <c r="AK12" s="9"/>
      <c r="AL12" s="3"/>
    </row>
    <row r="13" customFormat="false" ht="48.85" hidden="false" customHeight="true" outlineLevel="0" collapsed="false">
      <c r="A13" s="17" t="s">
        <v>14</v>
      </c>
      <c r="B13" s="18" t="s">
        <v>15</v>
      </c>
      <c r="C13" s="19" t="s">
        <v>16</v>
      </c>
      <c r="D13" s="17" t="s">
        <v>17</v>
      </c>
      <c r="E13" s="17" t="s">
        <v>18</v>
      </c>
      <c r="F13" s="20" t="s">
        <v>19</v>
      </c>
      <c r="G13" s="20"/>
      <c r="H13" s="20" t="s">
        <v>20</v>
      </c>
      <c r="I13" s="20"/>
      <c r="J13" s="17" t="s">
        <v>21</v>
      </c>
      <c r="K13" s="17" t="s">
        <v>22</v>
      </c>
      <c r="L13" s="20" t="s">
        <v>23</v>
      </c>
      <c r="M13" s="20"/>
      <c r="N13" s="20"/>
      <c r="O13" s="20"/>
      <c r="P13" s="17" t="s">
        <v>24</v>
      </c>
      <c r="Q13" s="20" t="s">
        <v>25</v>
      </c>
      <c r="R13" s="20"/>
      <c r="S13" s="20" t="s">
        <v>26</v>
      </c>
      <c r="T13" s="20"/>
      <c r="U13" s="17" t="s">
        <v>27</v>
      </c>
      <c r="V13" s="17" t="s">
        <v>28</v>
      </c>
      <c r="W13" s="20" t="s">
        <v>29</v>
      </c>
      <c r="X13" s="20"/>
      <c r="Y13" s="17" t="s">
        <v>30</v>
      </c>
      <c r="Z13" s="17" t="s">
        <v>31</v>
      </c>
      <c r="AA13" s="17" t="s">
        <v>32</v>
      </c>
      <c r="AB13" s="17" t="s">
        <v>33</v>
      </c>
      <c r="AC13" s="20" t="s">
        <v>34</v>
      </c>
      <c r="AD13" s="20"/>
      <c r="AE13" s="21" t="s">
        <v>35</v>
      </c>
      <c r="AF13" s="21"/>
      <c r="AG13" s="20" t="s">
        <v>36</v>
      </c>
      <c r="AH13" s="20"/>
      <c r="AI13" s="17" t="s">
        <v>37</v>
      </c>
      <c r="AJ13" s="17" t="s">
        <v>38</v>
      </c>
      <c r="AK13" s="17" t="s">
        <v>39</v>
      </c>
      <c r="AL13" s="22"/>
    </row>
    <row r="14" customFormat="false" ht="105" hidden="false" customHeight="true" outlineLevel="0" collapsed="false">
      <c r="A14" s="17"/>
      <c r="B14" s="18"/>
      <c r="C14" s="19"/>
      <c r="D14" s="17"/>
      <c r="E14" s="17"/>
      <c r="F14" s="19" t="s">
        <v>40</v>
      </c>
      <c r="G14" s="17" t="s">
        <v>41</v>
      </c>
      <c r="H14" s="17" t="s">
        <v>40</v>
      </c>
      <c r="I14" s="17" t="s">
        <v>41</v>
      </c>
      <c r="J14" s="17"/>
      <c r="K14" s="17"/>
      <c r="L14" s="17" t="s">
        <v>42</v>
      </c>
      <c r="M14" s="17" t="s">
        <v>43</v>
      </c>
      <c r="N14" s="17" t="s">
        <v>44</v>
      </c>
      <c r="O14" s="17" t="s">
        <v>45</v>
      </c>
      <c r="P14" s="17"/>
      <c r="Q14" s="17" t="s">
        <v>46</v>
      </c>
      <c r="R14" s="17" t="s">
        <v>47</v>
      </c>
      <c r="S14" s="17" t="s">
        <v>48</v>
      </c>
      <c r="T14" s="17" t="s">
        <v>49</v>
      </c>
      <c r="U14" s="17"/>
      <c r="V14" s="17"/>
      <c r="W14" s="17" t="s">
        <v>35</v>
      </c>
      <c r="X14" s="17" t="s">
        <v>50</v>
      </c>
      <c r="Y14" s="17"/>
      <c r="Z14" s="17"/>
      <c r="AA14" s="17"/>
      <c r="AB14" s="17"/>
      <c r="AC14" s="17" t="s">
        <v>51</v>
      </c>
      <c r="AD14" s="17" t="s">
        <v>52</v>
      </c>
      <c r="AE14" s="17" t="s">
        <v>53</v>
      </c>
      <c r="AF14" s="17" t="s">
        <v>54</v>
      </c>
      <c r="AG14" s="17" t="s">
        <v>55</v>
      </c>
      <c r="AH14" s="17" t="s">
        <v>56</v>
      </c>
      <c r="AI14" s="17"/>
      <c r="AJ14" s="17"/>
      <c r="AK14" s="17"/>
      <c r="AL14" s="22"/>
    </row>
    <row r="15" customFormat="false" ht="12.75" hidden="false" customHeight="false" outlineLevel="0" collapsed="false">
      <c r="A15" s="23" t="n">
        <v>1</v>
      </c>
      <c r="B15" s="23" t="n">
        <v>2</v>
      </c>
      <c r="C15" s="23" t="n">
        <v>3</v>
      </c>
      <c r="D15" s="23" t="n">
        <v>4</v>
      </c>
      <c r="E15" s="23" t="n">
        <v>5</v>
      </c>
      <c r="F15" s="23" t="n">
        <v>6</v>
      </c>
      <c r="G15" s="23" t="n">
        <v>7</v>
      </c>
      <c r="H15" s="23" t="n">
        <v>8</v>
      </c>
      <c r="I15" s="23" t="n">
        <v>9</v>
      </c>
      <c r="J15" s="23" t="n">
        <v>10</v>
      </c>
      <c r="K15" s="23" t="n">
        <v>11</v>
      </c>
      <c r="L15" s="23" t="n">
        <v>12</v>
      </c>
      <c r="M15" s="23" t="n">
        <v>13</v>
      </c>
      <c r="N15" s="23" t="n">
        <v>14</v>
      </c>
      <c r="O15" s="23" t="n">
        <v>15</v>
      </c>
      <c r="P15" s="23" t="n">
        <v>16</v>
      </c>
      <c r="Q15" s="23" t="n">
        <v>17</v>
      </c>
      <c r="R15" s="23" t="n">
        <v>18</v>
      </c>
      <c r="S15" s="23" t="n">
        <v>19</v>
      </c>
      <c r="T15" s="23" t="n">
        <v>20</v>
      </c>
      <c r="U15" s="23" t="n">
        <v>21</v>
      </c>
      <c r="V15" s="23" t="n">
        <v>22</v>
      </c>
      <c r="W15" s="23" t="n">
        <v>23</v>
      </c>
      <c r="X15" s="23" t="n">
        <v>24</v>
      </c>
      <c r="Y15" s="23" t="n">
        <v>25</v>
      </c>
      <c r="Z15" s="23" t="n">
        <v>26</v>
      </c>
      <c r="AA15" s="23" t="n">
        <v>27</v>
      </c>
      <c r="AB15" s="23" t="n">
        <v>28</v>
      </c>
      <c r="AC15" s="23" t="n">
        <v>29</v>
      </c>
      <c r="AD15" s="23" t="n">
        <v>30</v>
      </c>
      <c r="AE15" s="23" t="n">
        <v>31</v>
      </c>
      <c r="AF15" s="23" t="n">
        <v>32</v>
      </c>
      <c r="AG15" s="23" t="n">
        <v>33</v>
      </c>
      <c r="AH15" s="23" t="n">
        <v>34</v>
      </c>
      <c r="AI15" s="23" t="n">
        <v>35</v>
      </c>
      <c r="AJ15" s="23" t="n">
        <v>36</v>
      </c>
      <c r="AK15" s="23" t="n">
        <v>37</v>
      </c>
      <c r="AL15" s="0"/>
    </row>
    <row r="16" customFormat="false" ht="17.35" hidden="false" customHeight="false" outlineLevel="0" collapsed="false">
      <c r="A16" s="24"/>
      <c r="B16" s="25" t="s">
        <v>57</v>
      </c>
      <c r="C16" s="24"/>
      <c r="D16" s="24"/>
      <c r="E16" s="24"/>
      <c r="F16" s="26" t="n">
        <f aca="false">F452</f>
        <v>8460</v>
      </c>
      <c r="G16" s="26" t="n">
        <f aca="false">G452</f>
        <v>6494</v>
      </c>
      <c r="H16" s="26" t="n">
        <f aca="false">H452</f>
        <v>6764</v>
      </c>
      <c r="I16" s="26" t="n">
        <f aca="false">I452</f>
        <v>6522</v>
      </c>
      <c r="J16" s="26" t="n">
        <f aca="false">J452</f>
        <v>9570</v>
      </c>
      <c r="K16" s="26" t="n">
        <f aca="false">K452</f>
        <v>962.1</v>
      </c>
      <c r="L16" s="26" t="n">
        <f aca="false">L452</f>
        <v>0</v>
      </c>
      <c r="M16" s="26" t="n">
        <f aca="false">M452</f>
        <v>771.6</v>
      </c>
      <c r="N16" s="26" t="n">
        <f aca="false">N452</f>
        <v>0</v>
      </c>
      <c r="O16" s="26" t="n">
        <f aca="false">O452</f>
        <v>0</v>
      </c>
      <c r="P16" s="26" t="n">
        <f aca="false">P452</f>
        <v>0</v>
      </c>
      <c r="Q16" s="26" t="n">
        <f aca="false">Q452</f>
        <v>402.7</v>
      </c>
      <c r="R16" s="26" t="n">
        <f aca="false">R452</f>
        <v>0</v>
      </c>
      <c r="S16" s="26" t="n">
        <f aca="false">S452</f>
        <v>244</v>
      </c>
      <c r="T16" s="26" t="n">
        <f aca="false">T452</f>
        <v>1338</v>
      </c>
      <c r="U16" s="26" t="n">
        <f aca="false">U452</f>
        <v>292.5</v>
      </c>
      <c r="V16" s="26" t="n">
        <f aca="false">V452</f>
        <v>87</v>
      </c>
      <c r="W16" s="26" t="n">
        <f aca="false">W452</f>
        <v>1900</v>
      </c>
      <c r="X16" s="26" t="n">
        <f aca="false">X452</f>
        <v>90</v>
      </c>
      <c r="Y16" s="26" t="n">
        <f aca="false">Y452</f>
        <v>0</v>
      </c>
      <c r="Z16" s="26" t="n">
        <f aca="false">Z452</f>
        <v>0</v>
      </c>
      <c r="AA16" s="26" t="n">
        <f aca="false">AA452</f>
        <v>0</v>
      </c>
      <c r="AB16" s="26" t="n">
        <f aca="false">AB452</f>
        <v>360.5</v>
      </c>
      <c r="AC16" s="26" t="n">
        <f aca="false">AC452</f>
        <v>0</v>
      </c>
      <c r="AD16" s="26" t="n">
        <f aca="false">AD452</f>
        <v>0</v>
      </c>
      <c r="AE16" s="26" t="n">
        <f aca="false">AE452</f>
        <v>150</v>
      </c>
      <c r="AF16" s="26" t="n">
        <f aca="false">AF452</f>
        <v>0</v>
      </c>
      <c r="AG16" s="26" t="n">
        <f aca="false">AG452</f>
        <v>0</v>
      </c>
      <c r="AH16" s="26" t="n">
        <f aca="false">AH452</f>
        <v>0</v>
      </c>
      <c r="AI16" s="26" t="n">
        <f aca="false">AI452</f>
        <v>667</v>
      </c>
      <c r="AJ16" s="26" t="n">
        <f aca="false">AJ452</f>
        <v>29851.4</v>
      </c>
      <c r="AK16" s="24"/>
      <c r="AL16" s="0"/>
    </row>
    <row r="17" customFormat="false" ht="17.35" hidden="false" customHeight="false" outlineLevel="0" collapsed="false">
      <c r="A17" s="24"/>
      <c r="B17" s="25" t="s">
        <v>58</v>
      </c>
      <c r="C17" s="24"/>
      <c r="D17" s="24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7"/>
    </row>
    <row r="18" customFormat="false" ht="17.35" hidden="false" customHeight="false" outlineLevel="0" collapsed="false">
      <c r="A18" s="24"/>
      <c r="B18" s="25" t="s">
        <v>59</v>
      </c>
      <c r="C18" s="24"/>
      <c r="D18" s="24"/>
      <c r="E18" s="24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7"/>
    </row>
    <row r="19" customFormat="false" ht="17.35" hidden="false" customHeight="false" outlineLevel="0" collapsed="false">
      <c r="A19" s="24"/>
      <c r="B19" s="25" t="s">
        <v>60</v>
      </c>
      <c r="C19" s="24"/>
      <c r="D19" s="24"/>
      <c r="E19" s="24"/>
      <c r="F19" s="26" t="n">
        <f aca="false">F501</f>
        <v>402</v>
      </c>
      <c r="G19" s="26" t="n">
        <f aca="false">G501</f>
        <v>284</v>
      </c>
      <c r="H19" s="26" t="n">
        <f aca="false">H501</f>
        <v>20</v>
      </c>
      <c r="I19" s="26" t="n">
        <f aca="false">I501</f>
        <v>20</v>
      </c>
      <c r="J19" s="26" t="n">
        <f aca="false">J501</f>
        <v>809</v>
      </c>
      <c r="K19" s="26" t="n">
        <f aca="false">K501</f>
        <v>86.4</v>
      </c>
      <c r="L19" s="26" t="n">
        <f aca="false">L501</f>
        <v>0</v>
      </c>
      <c r="M19" s="26" t="n">
        <f aca="false">M501</f>
        <v>40</v>
      </c>
      <c r="N19" s="26" t="n">
        <f aca="false">N501</f>
        <v>0</v>
      </c>
      <c r="O19" s="26" t="n">
        <f aca="false">O501</f>
        <v>0</v>
      </c>
      <c r="P19" s="26" t="n">
        <f aca="false">P501</f>
        <v>0</v>
      </c>
      <c r="Q19" s="26" t="n">
        <f aca="false">Q501</f>
        <v>19.2</v>
      </c>
      <c r="R19" s="26" t="n">
        <f aca="false">R501</f>
        <v>0</v>
      </c>
      <c r="S19" s="26" t="n">
        <f aca="false">S501</f>
        <v>0</v>
      </c>
      <c r="T19" s="26" t="n">
        <f aca="false">T501</f>
        <v>0</v>
      </c>
      <c r="U19" s="26" t="n">
        <f aca="false">U501</f>
        <v>0</v>
      </c>
      <c r="V19" s="26" t="n">
        <f aca="false">V501</f>
        <v>0</v>
      </c>
      <c r="W19" s="26" t="n">
        <f aca="false">W501</f>
        <v>0</v>
      </c>
      <c r="X19" s="26" t="n">
        <f aca="false">X501</f>
        <v>0</v>
      </c>
      <c r="Y19" s="26" t="n">
        <f aca="false">Y501</f>
        <v>0</v>
      </c>
      <c r="Z19" s="26" t="n">
        <f aca="false">Z501</f>
        <v>0</v>
      </c>
      <c r="AA19" s="26" t="n">
        <f aca="false">AA501</f>
        <v>0</v>
      </c>
      <c r="AB19" s="26" t="n">
        <f aca="false">AB501</f>
        <v>0</v>
      </c>
      <c r="AC19" s="26" t="n">
        <f aca="false">AC501</f>
        <v>0</v>
      </c>
      <c r="AD19" s="26" t="n">
        <f aca="false">AD501</f>
        <v>0</v>
      </c>
      <c r="AE19" s="26" t="n">
        <f aca="false">AE501</f>
        <v>0</v>
      </c>
      <c r="AF19" s="26" t="n">
        <f aca="false">AF501</f>
        <v>0</v>
      </c>
      <c r="AG19" s="26" t="n">
        <f aca="false">AG501</f>
        <v>0</v>
      </c>
      <c r="AH19" s="26" t="n">
        <f aca="false">AH501</f>
        <v>0</v>
      </c>
      <c r="AI19" s="26" t="n">
        <f aca="false">AI501</f>
        <v>29</v>
      </c>
      <c r="AJ19" s="26" t="n">
        <f aca="false">AJ501</f>
        <v>1287.6</v>
      </c>
      <c r="AK19" s="28"/>
      <c r="AL19" s="27"/>
    </row>
    <row r="20" customFormat="false" ht="17.35" hidden="false" customHeight="false" outlineLevel="0" collapsed="false">
      <c r="A20" s="29"/>
      <c r="B20" s="29" t="s">
        <v>61</v>
      </c>
      <c r="C20" s="29"/>
      <c r="D20" s="29"/>
      <c r="E20" s="29"/>
      <c r="F20" s="30" t="n">
        <f aca="false">SUM(F16:F19)</f>
        <v>8862</v>
      </c>
      <c r="G20" s="30" t="n">
        <f aca="false">SUM(G16:G19)</f>
        <v>6778</v>
      </c>
      <c r="H20" s="30" t="n">
        <f aca="false">SUM(H16:H19)</f>
        <v>6784</v>
      </c>
      <c r="I20" s="30" t="n">
        <f aca="false">SUM(I16:I19)</f>
        <v>6542</v>
      </c>
      <c r="J20" s="30" t="n">
        <f aca="false">SUM(J16:J19)</f>
        <v>10379</v>
      </c>
      <c r="K20" s="30" t="n">
        <f aca="false">SUM(K16:K19)</f>
        <v>1048.5</v>
      </c>
      <c r="L20" s="30" t="n">
        <f aca="false">SUM(L16:L19)</f>
        <v>0</v>
      </c>
      <c r="M20" s="30" t="n">
        <f aca="false">SUM(M16:M19)</f>
        <v>811.6</v>
      </c>
      <c r="N20" s="30" t="n">
        <f aca="false">SUM(N16:N19)</f>
        <v>0</v>
      </c>
      <c r="O20" s="30" t="n">
        <f aca="false">SUM(O16:O19)</f>
        <v>0</v>
      </c>
      <c r="P20" s="30" t="n">
        <f aca="false">SUM(P16:P19)</f>
        <v>0</v>
      </c>
      <c r="Q20" s="30" t="n">
        <f aca="false">SUM(Q16:Q19)</f>
        <v>421.9</v>
      </c>
      <c r="R20" s="30" t="n">
        <f aca="false">SUM(R16:R19)</f>
        <v>0</v>
      </c>
      <c r="S20" s="30" t="n">
        <f aca="false">SUM(S16:S19)</f>
        <v>244</v>
      </c>
      <c r="T20" s="30" t="n">
        <f aca="false">SUM(T16:T19)</f>
        <v>1338</v>
      </c>
      <c r="U20" s="30" t="n">
        <f aca="false">SUM(U16:U19)</f>
        <v>292.5</v>
      </c>
      <c r="V20" s="30" t="n">
        <f aca="false">SUM(V16:V19)</f>
        <v>87</v>
      </c>
      <c r="W20" s="30" t="n">
        <f aca="false">SUM(W16:W19)</f>
        <v>1900</v>
      </c>
      <c r="X20" s="30" t="n">
        <f aca="false">SUM(X16:X19)</f>
        <v>90</v>
      </c>
      <c r="Y20" s="30" t="n">
        <f aca="false">SUM(Y16:Y19)</f>
        <v>0</v>
      </c>
      <c r="Z20" s="30" t="n">
        <f aca="false">SUM(Z16:Z19)</f>
        <v>0</v>
      </c>
      <c r="AA20" s="30" t="n">
        <f aca="false">SUM(AA16:AA19)</f>
        <v>0</v>
      </c>
      <c r="AB20" s="30" t="n">
        <f aca="false">SUM(AB16:AB19)</f>
        <v>360.5</v>
      </c>
      <c r="AC20" s="30" t="n">
        <f aca="false">SUM(AC16:AC19)</f>
        <v>0</v>
      </c>
      <c r="AD20" s="30" t="n">
        <f aca="false">SUM(AD16:AD19)</f>
        <v>0</v>
      </c>
      <c r="AE20" s="30" t="n">
        <f aca="false">SUM(AE16:AE19)</f>
        <v>150</v>
      </c>
      <c r="AF20" s="30" t="n">
        <f aca="false">SUM(AF16:AF19)</f>
        <v>0</v>
      </c>
      <c r="AG20" s="30" t="n">
        <f aca="false">SUM(AG16:AG19)</f>
        <v>0</v>
      </c>
      <c r="AH20" s="30" t="n">
        <f aca="false">SUM(AH16:AH19)</f>
        <v>0</v>
      </c>
      <c r="AI20" s="30" t="n">
        <f aca="false">SUM(AI16:AI19)</f>
        <v>696</v>
      </c>
      <c r="AJ20" s="30" t="n">
        <f aca="false">SUM(AJ16:AJ19)</f>
        <v>31139</v>
      </c>
      <c r="AK20" s="29"/>
      <c r="AL20" s="31"/>
    </row>
    <row r="21" customFormat="false" ht="17.35" hidden="false" customHeight="false" outlineLevel="0" collapsed="false">
      <c r="A21" s="29"/>
      <c r="B21" s="29"/>
      <c r="C21" s="29"/>
      <c r="D21" s="29"/>
      <c r="E21" s="29"/>
      <c r="F21" s="30" t="n">
        <f aca="false">F20-F503</f>
        <v>0</v>
      </c>
      <c r="G21" s="30" t="n">
        <f aca="false">G20-G503</f>
        <v>0</v>
      </c>
      <c r="H21" s="30" t="n">
        <f aca="false">H20-H503</f>
        <v>0</v>
      </c>
      <c r="I21" s="30" t="n">
        <f aca="false">I20-I503</f>
        <v>0</v>
      </c>
      <c r="J21" s="30" t="n">
        <f aca="false">J20-J503</f>
        <v>0</v>
      </c>
      <c r="K21" s="30" t="n">
        <f aca="false">K20-K503</f>
        <v>0</v>
      </c>
      <c r="L21" s="30" t="n">
        <f aca="false">L20-L503</f>
        <v>0</v>
      </c>
      <c r="M21" s="30" t="n">
        <f aca="false">M20-M503</f>
        <v>0</v>
      </c>
      <c r="N21" s="30" t="n">
        <f aca="false">N20-N503</f>
        <v>0</v>
      </c>
      <c r="O21" s="30" t="n">
        <f aca="false">O20-O503</f>
        <v>0</v>
      </c>
      <c r="P21" s="30" t="n">
        <f aca="false">P20-P503</f>
        <v>0</v>
      </c>
      <c r="Q21" s="30" t="n">
        <f aca="false">Q20-Q503</f>
        <v>0</v>
      </c>
      <c r="R21" s="30" t="n">
        <f aca="false">R20-R503</f>
        <v>0</v>
      </c>
      <c r="S21" s="30" t="n">
        <f aca="false">S20-S503</f>
        <v>0</v>
      </c>
      <c r="T21" s="30" t="n">
        <f aca="false">T20-T503</f>
        <v>0</v>
      </c>
      <c r="U21" s="30" t="n">
        <f aca="false">U20-U503</f>
        <v>0</v>
      </c>
      <c r="V21" s="30" t="n">
        <f aca="false">V20-V503</f>
        <v>0</v>
      </c>
      <c r="W21" s="30" t="n">
        <f aca="false">W20-W503</f>
        <v>0</v>
      </c>
      <c r="X21" s="30" t="n">
        <f aca="false">X20-X503</f>
        <v>0</v>
      </c>
      <c r="Y21" s="30" t="n">
        <f aca="false">Y20-Y503</f>
        <v>0</v>
      </c>
      <c r="Z21" s="30" t="n">
        <f aca="false">Z20-Z503</f>
        <v>0</v>
      </c>
      <c r="AA21" s="30" t="n">
        <f aca="false">AA20-AA503</f>
        <v>0</v>
      </c>
      <c r="AB21" s="30" t="n">
        <f aca="false">AB20-AB503</f>
        <v>0</v>
      </c>
      <c r="AC21" s="30" t="n">
        <f aca="false">AC20-AC503</f>
        <v>0</v>
      </c>
      <c r="AD21" s="30" t="n">
        <f aca="false">AD20-AD503</f>
        <v>0</v>
      </c>
      <c r="AE21" s="30" t="n">
        <f aca="false">AE20-AE503</f>
        <v>0</v>
      </c>
      <c r="AF21" s="30" t="n">
        <f aca="false">AF20-AF503</f>
        <v>0</v>
      </c>
      <c r="AG21" s="30" t="n">
        <f aca="false">AG20-AG503</f>
        <v>0</v>
      </c>
      <c r="AH21" s="30" t="n">
        <f aca="false">AH20-AH503</f>
        <v>0</v>
      </c>
      <c r="AI21" s="30" t="n">
        <f aca="false">AI20-AI503</f>
        <v>0</v>
      </c>
      <c r="AJ21" s="30" t="n">
        <f aca="false">AJ20-AJ503</f>
        <v>0</v>
      </c>
      <c r="AK21" s="29"/>
      <c r="AL21" s="31"/>
    </row>
    <row r="22" customFormat="false" ht="17.35" hidden="false" customHeight="false" outlineLevel="0" collapsed="false">
      <c r="A22" s="24"/>
      <c r="B22" s="24"/>
      <c r="C22" s="24"/>
      <c r="D22" s="24"/>
      <c r="E22" s="24"/>
      <c r="F22" s="26"/>
      <c r="G22" s="26"/>
      <c r="H22" s="26"/>
      <c r="I22" s="26"/>
      <c r="J22" s="26"/>
      <c r="K22" s="26"/>
      <c r="L22" s="26"/>
      <c r="M22" s="26"/>
      <c r="N22" s="30" t="s">
        <v>57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7"/>
    </row>
    <row r="23" customFormat="false" ht="18" hidden="false" customHeight="true" outlineLevel="0" collapsed="false">
      <c r="A23" s="24"/>
      <c r="B23" s="24"/>
      <c r="C23" s="24"/>
      <c r="D23" s="24"/>
      <c r="E23" s="24"/>
      <c r="F23" s="26"/>
      <c r="G23" s="26"/>
      <c r="H23" s="26"/>
      <c r="I23" s="26"/>
      <c r="J23" s="26"/>
      <c r="K23" s="30"/>
      <c r="L23" s="32" t="s">
        <v>62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0"/>
      <c r="AC23" s="26"/>
      <c r="AD23" s="26"/>
      <c r="AE23" s="26"/>
      <c r="AF23" s="26"/>
      <c r="AG23" s="26"/>
      <c r="AH23" s="26"/>
      <c r="AI23" s="26"/>
      <c r="AJ23" s="26"/>
      <c r="AK23" s="24"/>
      <c r="AL23" s="27"/>
    </row>
    <row r="24" customFormat="false" ht="17.35" hidden="false" customHeight="true" outlineLevel="0" collapsed="false">
      <c r="A24" s="24"/>
      <c r="B24" s="24"/>
      <c r="C24" s="24"/>
      <c r="D24" s="24"/>
      <c r="E24" s="24"/>
      <c r="F24" s="26"/>
      <c r="G24" s="26"/>
      <c r="H24" s="26"/>
      <c r="I24" s="26"/>
      <c r="J24" s="26"/>
      <c r="K24" s="33" t="s">
        <v>63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26"/>
      <c r="AD24" s="26"/>
      <c r="AE24" s="26"/>
      <c r="AF24" s="26"/>
      <c r="AG24" s="26"/>
      <c r="AH24" s="26"/>
      <c r="AI24" s="26"/>
      <c r="AJ24" s="26"/>
      <c r="AK24" s="24"/>
      <c r="AL24" s="27"/>
    </row>
    <row r="25" customFormat="false" ht="17.25" hidden="false" customHeight="true" outlineLevel="0" collapsed="false">
      <c r="A25" s="24" t="s">
        <v>64</v>
      </c>
      <c r="B25" s="34" t="s">
        <v>65</v>
      </c>
      <c r="C25" s="24" t="s">
        <v>66</v>
      </c>
      <c r="D25" s="24" t="n">
        <f aca="false">Бюджет_Конт!$B$7</f>
        <v>21</v>
      </c>
      <c r="E25" s="24" t="n">
        <f aca="false">Бюджет_Конт!$B$18</f>
        <v>1</v>
      </c>
      <c r="F25" s="26"/>
      <c r="G25" s="26"/>
      <c r="H25" s="26" t="n">
        <v>16</v>
      </c>
      <c r="I25" s="26" t="n">
        <f aca="false">E25*H25</f>
        <v>16</v>
      </c>
      <c r="J25" s="26"/>
      <c r="K25" s="26" t="n">
        <f aca="false">0.3*D25</f>
        <v>6.3</v>
      </c>
      <c r="L25" s="35"/>
      <c r="M25" s="36"/>
      <c r="N25" s="35"/>
      <c r="O25" s="35"/>
      <c r="P25" s="35"/>
      <c r="Q25" s="37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6"/>
      <c r="AD25" s="26"/>
      <c r="AE25" s="26"/>
      <c r="AF25" s="26"/>
      <c r="AG25" s="26"/>
      <c r="AH25" s="26"/>
      <c r="AI25" s="26"/>
      <c r="AJ25" s="26" t="n">
        <f aca="false">SUM(G25,I25:AI25)</f>
        <v>22.3</v>
      </c>
      <c r="AK25" s="24" t="n">
        <v>8</v>
      </c>
      <c r="AL25" s="27"/>
    </row>
    <row r="26" customFormat="false" ht="17.25" hidden="false" customHeight="true" outlineLevel="0" collapsed="false">
      <c r="A26" s="24" t="s">
        <v>67</v>
      </c>
      <c r="B26" s="34" t="s">
        <v>68</v>
      </c>
      <c r="C26" s="24" t="s">
        <v>66</v>
      </c>
      <c r="D26" s="24" t="n">
        <f aca="false">Бюджет_Конт!$B$7</f>
        <v>21</v>
      </c>
      <c r="E26" s="24" t="n">
        <f aca="false">Бюджет_Конт!$B$18</f>
        <v>1</v>
      </c>
      <c r="F26" s="26" t="n">
        <v>30</v>
      </c>
      <c r="G26" s="26" t="n">
        <f aca="false">F26</f>
        <v>30</v>
      </c>
      <c r="H26" s="26" t="n">
        <v>44</v>
      </c>
      <c r="I26" s="26" t="n">
        <f aca="false">E26*H26</f>
        <v>44</v>
      </c>
      <c r="J26" s="26" t="n">
        <f aca="false">30*(ROUNDUP(D26/15,0))</f>
        <v>60</v>
      </c>
      <c r="K26" s="26" t="n">
        <f aca="false">0.3*D26</f>
        <v>6.3</v>
      </c>
      <c r="L26" s="35"/>
      <c r="M26" s="36"/>
      <c r="N26" s="35"/>
      <c r="O26" s="35"/>
      <c r="P26" s="35"/>
      <c r="Q26" s="37" t="n">
        <f aca="false">IF(K26&gt;0,0.05*G26,IF(M26&gt;0,0.05*G26+1*E26,0))</f>
        <v>1.5</v>
      </c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6"/>
      <c r="AD26" s="26"/>
      <c r="AE26" s="26"/>
      <c r="AF26" s="26"/>
      <c r="AG26" s="26"/>
      <c r="AH26" s="26"/>
      <c r="AI26" s="26" t="n">
        <f aca="false">22*E26</f>
        <v>22</v>
      </c>
      <c r="AJ26" s="26" t="n">
        <f aca="false">SUM(G26,I26:AI26)</f>
        <v>163.8</v>
      </c>
      <c r="AK26" s="24" t="s">
        <v>69</v>
      </c>
      <c r="AL26" s="38" t="s">
        <v>70</v>
      </c>
    </row>
    <row r="27" customFormat="false" ht="17.25" hidden="false" customHeight="true" outlineLevel="0" collapsed="false">
      <c r="A27" s="24" t="s">
        <v>71</v>
      </c>
      <c r="B27" s="34" t="s">
        <v>72</v>
      </c>
      <c r="C27" s="24" t="s">
        <v>73</v>
      </c>
      <c r="D27" s="24" t="n">
        <f aca="false">Бюджет_Конт!$B$7</f>
        <v>21</v>
      </c>
      <c r="E27" s="24" t="n">
        <f aca="false">Бюджет_Конт!$B$18</f>
        <v>1</v>
      </c>
      <c r="F27" s="26" t="n">
        <v>40</v>
      </c>
      <c r="G27" s="26" t="n">
        <f aca="false">F27</f>
        <v>40</v>
      </c>
      <c r="H27" s="26" t="n">
        <v>40</v>
      </c>
      <c r="I27" s="26" t="n">
        <f aca="false">E27*H27</f>
        <v>40</v>
      </c>
      <c r="J27" s="26" t="n">
        <f aca="false">40*(ROUNDUP(D27/15,0))</f>
        <v>80</v>
      </c>
      <c r="K27" s="26"/>
      <c r="L27" s="35"/>
      <c r="M27" s="36" t="n">
        <f aca="false">0.4*D27</f>
        <v>8.4</v>
      </c>
      <c r="N27" s="35"/>
      <c r="O27" s="35"/>
      <c r="P27" s="35"/>
      <c r="Q27" s="37" t="n">
        <f aca="false">IF(K27&gt;0,0.05*G27,IF(M27&gt;0,0.05*G27+1*E27,0))</f>
        <v>3</v>
      </c>
      <c r="R27" s="35"/>
      <c r="S27" s="35"/>
      <c r="T27" s="35"/>
      <c r="U27" s="35"/>
      <c r="V27" s="35"/>
      <c r="W27" s="39"/>
      <c r="X27" s="39"/>
      <c r="Y27" s="39"/>
      <c r="Z27" s="39"/>
      <c r="AA27" s="39"/>
      <c r="AB27" s="39"/>
      <c r="AC27" s="39"/>
      <c r="AD27" s="26"/>
      <c r="AE27" s="26"/>
      <c r="AF27" s="26"/>
      <c r="AG27" s="26"/>
      <c r="AH27" s="26"/>
      <c r="AI27" s="26"/>
      <c r="AJ27" s="26" t="n">
        <f aca="false">SUM(G27,I27:AI27)</f>
        <v>171.4</v>
      </c>
      <c r="AK27" s="24" t="n">
        <v>7</v>
      </c>
      <c r="AL27" s="38"/>
    </row>
    <row r="28" customFormat="false" ht="17.25" hidden="false" customHeight="true" outlineLevel="0" collapsed="false">
      <c r="A28" s="24" t="s">
        <v>74</v>
      </c>
      <c r="B28" s="34" t="s">
        <v>75</v>
      </c>
      <c r="C28" s="24" t="s">
        <v>66</v>
      </c>
      <c r="D28" s="24" t="n">
        <f aca="false">Бюджет_Конт!$B$7</f>
        <v>21</v>
      </c>
      <c r="E28" s="24" t="n">
        <f aca="false">Бюджет_Конт!$B$18</f>
        <v>1</v>
      </c>
      <c r="F28" s="26" t="n">
        <v>50</v>
      </c>
      <c r="G28" s="26" t="n">
        <f aca="false">F28</f>
        <v>50</v>
      </c>
      <c r="H28" s="26" t="n">
        <v>68</v>
      </c>
      <c r="I28" s="26" t="n">
        <f aca="false">H28*E28</f>
        <v>68</v>
      </c>
      <c r="J28" s="26"/>
      <c r="K28" s="26"/>
      <c r="L28" s="37"/>
      <c r="M28" s="37" t="n">
        <f aca="false">0.4*D28</f>
        <v>8.4</v>
      </c>
      <c r="N28" s="37"/>
      <c r="O28" s="37"/>
      <c r="P28" s="37"/>
      <c r="Q28" s="37" t="n">
        <f aca="false">IF(K28&gt;0,0.05*G28,IF(M28&gt;0,0.05*G28+1*E28,0))</f>
        <v>3.5</v>
      </c>
      <c r="R28" s="37"/>
      <c r="S28" s="37"/>
      <c r="T28" s="37"/>
      <c r="U28" s="37" t="n">
        <f aca="false">0.3*D28</f>
        <v>6.3</v>
      </c>
      <c r="V28" s="37"/>
      <c r="W28" s="39"/>
      <c r="X28" s="39"/>
      <c r="Y28" s="39"/>
      <c r="Z28" s="39"/>
      <c r="AA28" s="39"/>
      <c r="AB28" s="39"/>
      <c r="AC28" s="39"/>
      <c r="AD28" s="26"/>
      <c r="AE28" s="26"/>
      <c r="AF28" s="26"/>
      <c r="AG28" s="26"/>
      <c r="AH28" s="26"/>
      <c r="AI28" s="26" t="n">
        <f aca="false">8*E28</f>
        <v>8</v>
      </c>
      <c r="AJ28" s="26" t="n">
        <f aca="false">SUM(G28,I28:AI28)</f>
        <v>144.2</v>
      </c>
      <c r="AK28" s="24" t="n">
        <v>12</v>
      </c>
      <c r="AL28" s="27"/>
    </row>
    <row r="29" customFormat="false" ht="17.25" hidden="false" customHeight="true" outlineLevel="0" collapsed="false">
      <c r="A29" s="24" t="s">
        <v>74</v>
      </c>
      <c r="B29" s="34" t="s">
        <v>75</v>
      </c>
      <c r="C29" s="24" t="s">
        <v>73</v>
      </c>
      <c r="D29" s="24" t="n">
        <f aca="false">Бюджет_Конт!$B$7</f>
        <v>21</v>
      </c>
      <c r="E29" s="24" t="n">
        <f aca="false">Бюджет_Конт!$B$18</f>
        <v>1</v>
      </c>
      <c r="F29" s="26" t="n">
        <v>40</v>
      </c>
      <c r="G29" s="26" t="n">
        <f aca="false">F29</f>
        <v>40</v>
      </c>
      <c r="H29" s="26" t="n">
        <v>60</v>
      </c>
      <c r="I29" s="26" t="n">
        <f aca="false">H29*E29</f>
        <v>60</v>
      </c>
      <c r="J29" s="26"/>
      <c r="K29" s="26"/>
      <c r="L29" s="37"/>
      <c r="M29" s="37" t="n">
        <f aca="false">0.4*D29</f>
        <v>8.4</v>
      </c>
      <c r="N29" s="37"/>
      <c r="O29" s="37"/>
      <c r="P29" s="37"/>
      <c r="Q29" s="37" t="n">
        <f aca="false">IF(K29&gt;0,0.05*G29,IF(M29&gt;0,0.05*G29+1*E29,0))</f>
        <v>3</v>
      </c>
      <c r="R29" s="37"/>
      <c r="S29" s="37"/>
      <c r="T29" s="37"/>
      <c r="U29" s="37" t="n">
        <f aca="false">0.3*D29</f>
        <v>6.3</v>
      </c>
      <c r="V29" s="37"/>
      <c r="W29" s="39"/>
      <c r="X29" s="39"/>
      <c r="Y29" s="39"/>
      <c r="Z29" s="39"/>
      <c r="AA29" s="39"/>
      <c r="AB29" s="39"/>
      <c r="AC29" s="39"/>
      <c r="AD29" s="26"/>
      <c r="AE29" s="26"/>
      <c r="AF29" s="26"/>
      <c r="AG29" s="26"/>
      <c r="AH29" s="26"/>
      <c r="AI29" s="26" t="n">
        <f aca="false">8*E29</f>
        <v>8</v>
      </c>
      <c r="AJ29" s="26" t="n">
        <f aca="false">SUM(G29,I29:AI29)</f>
        <v>125.7</v>
      </c>
      <c r="AK29" s="24" t="n">
        <v>12</v>
      </c>
      <c r="AL29" s="40"/>
    </row>
    <row r="30" customFormat="false" ht="32.95" hidden="false" customHeight="false" outlineLevel="0" collapsed="false">
      <c r="A30" s="24" t="s">
        <v>76</v>
      </c>
      <c r="B30" s="34" t="s">
        <v>77</v>
      </c>
      <c r="C30" s="24" t="s">
        <v>66</v>
      </c>
      <c r="D30" s="24" t="n">
        <f aca="false">Бюджет_Конт!$B$7</f>
        <v>21</v>
      </c>
      <c r="E30" s="24" t="n">
        <f aca="false">Бюджет_Конт!$B$18</f>
        <v>1</v>
      </c>
      <c r="F30" s="26" t="n">
        <v>34</v>
      </c>
      <c r="G30" s="26" t="n">
        <f aca="false">F30</f>
        <v>34</v>
      </c>
      <c r="H30" s="26" t="n">
        <v>34</v>
      </c>
      <c r="I30" s="26" t="n">
        <f aca="false">H30*E30</f>
        <v>34</v>
      </c>
      <c r="J30" s="26"/>
      <c r="K30" s="26" t="n">
        <f aca="false">0.3*D30</f>
        <v>6.3</v>
      </c>
      <c r="L30" s="37"/>
      <c r="M30" s="37"/>
      <c r="N30" s="37"/>
      <c r="O30" s="37"/>
      <c r="P30" s="37"/>
      <c r="Q30" s="37" t="n">
        <f aca="false">IF(K30&gt;0,0.05*G30,IF(M30&gt;0,0.05*G30+1*E30,0))</f>
        <v>1.7</v>
      </c>
      <c r="R30" s="37"/>
      <c r="S30" s="37"/>
      <c r="T30" s="37"/>
      <c r="U30" s="37" t="n">
        <f aca="false">0.3*D30</f>
        <v>6.3</v>
      </c>
      <c r="V30" s="37"/>
      <c r="W30" s="37"/>
      <c r="X30" s="37"/>
      <c r="Y30" s="37"/>
      <c r="Z30" s="37"/>
      <c r="AA30" s="37"/>
      <c r="AB30" s="26"/>
      <c r="AC30" s="26"/>
      <c r="AD30" s="26"/>
      <c r="AE30" s="26"/>
      <c r="AF30" s="26"/>
      <c r="AG30" s="26"/>
      <c r="AH30" s="26"/>
      <c r="AI30" s="26" t="n">
        <f aca="false">8*E30</f>
        <v>8</v>
      </c>
      <c r="AJ30" s="26" t="n">
        <f aca="false">SUM(G30,I30:AI30)</f>
        <v>90.3</v>
      </c>
      <c r="AK30" s="24" t="n">
        <v>12</v>
      </c>
      <c r="AL30" s="27"/>
    </row>
    <row r="31" customFormat="false" ht="17.35" hidden="false" customHeight="false" outlineLevel="0" collapsed="false">
      <c r="A31" s="24" t="s">
        <v>78</v>
      </c>
      <c r="B31" s="34" t="s">
        <v>79</v>
      </c>
      <c r="C31" s="24" t="s">
        <v>66</v>
      </c>
      <c r="D31" s="24" t="n">
        <f aca="false">Бюджет_Конт!$B$7</f>
        <v>21</v>
      </c>
      <c r="E31" s="24" t="n">
        <f aca="false">Бюджет_Конт!$B$18</f>
        <v>1</v>
      </c>
      <c r="F31" s="26" t="n">
        <v>34</v>
      </c>
      <c r="G31" s="26" t="n">
        <f aca="false">F31</f>
        <v>34</v>
      </c>
      <c r="H31" s="26"/>
      <c r="I31" s="26" t="n">
        <f aca="false">H31*E31</f>
        <v>0</v>
      </c>
      <c r="J31" s="26" t="n">
        <f aca="false">68*(ROUNDUP(D31/15,0))</f>
        <v>136</v>
      </c>
      <c r="K31" s="26" t="n">
        <f aca="false">0.3*D31</f>
        <v>6.3</v>
      </c>
      <c r="L31" s="37"/>
      <c r="M31" s="37"/>
      <c r="N31" s="37"/>
      <c r="O31" s="37"/>
      <c r="P31" s="37"/>
      <c r="Q31" s="37" t="n">
        <f aca="false">IF(K31&gt;0,0.05*G31,IF(M31&gt;0,0.05*G31+1*E31,0))</f>
        <v>1.7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26"/>
      <c r="AC31" s="26"/>
      <c r="AD31" s="26"/>
      <c r="AE31" s="26"/>
      <c r="AF31" s="26"/>
      <c r="AG31" s="26"/>
      <c r="AH31" s="26"/>
      <c r="AI31" s="26"/>
      <c r="AJ31" s="26" t="n">
        <f aca="false">SUM(G31,I31:AI31)</f>
        <v>178</v>
      </c>
      <c r="AK31" s="24" t="n">
        <v>10</v>
      </c>
      <c r="AL31" s="27"/>
    </row>
    <row r="32" customFormat="false" ht="17.35" hidden="false" customHeight="false" outlineLevel="0" collapsed="false">
      <c r="A32" s="24" t="s">
        <v>80</v>
      </c>
      <c r="B32" s="34" t="s">
        <v>81</v>
      </c>
      <c r="C32" s="24" t="s">
        <v>73</v>
      </c>
      <c r="D32" s="24" t="n">
        <f aca="false">Бюджет_Конт!$B$7</f>
        <v>21</v>
      </c>
      <c r="E32" s="24" t="n">
        <f aca="false">Бюджет_Конт!$B$18</f>
        <v>1</v>
      </c>
      <c r="F32" s="26" t="n">
        <v>20</v>
      </c>
      <c r="G32" s="26" t="n">
        <f aca="false">F32</f>
        <v>20</v>
      </c>
      <c r="H32" s="26"/>
      <c r="I32" s="26" t="n">
        <f aca="false">H32*E32</f>
        <v>0</v>
      </c>
      <c r="J32" s="26" t="n">
        <f aca="false">60*(ROUNDUP(D32/15,0))</f>
        <v>120</v>
      </c>
      <c r="K32" s="26" t="n">
        <f aca="false">0.3*D32</f>
        <v>6.3</v>
      </c>
      <c r="L32" s="37"/>
      <c r="M32" s="37"/>
      <c r="N32" s="37"/>
      <c r="O32" s="37"/>
      <c r="P32" s="37"/>
      <c r="Q32" s="37" t="n">
        <f aca="false">IF(K32&gt;0,0.05*G32,IF(M32&gt;0,0.05*G32+1*E32,0))</f>
        <v>1</v>
      </c>
      <c r="R32" s="37"/>
      <c r="S32" s="37"/>
      <c r="T32" s="37"/>
      <c r="U32" s="37"/>
      <c r="V32" s="37"/>
      <c r="W32" s="37"/>
      <c r="X32" s="37"/>
      <c r="Y32" s="41"/>
      <c r="Z32" s="41"/>
      <c r="AA32" s="41"/>
      <c r="AB32" s="41"/>
      <c r="AC32" s="41"/>
      <c r="AD32" s="41"/>
      <c r="AE32" s="26"/>
      <c r="AF32" s="26"/>
      <c r="AG32" s="26"/>
      <c r="AH32" s="26"/>
      <c r="AI32" s="26"/>
      <c r="AJ32" s="26" t="n">
        <f aca="false">SUM(G32,I32:AI32)</f>
        <v>147.3</v>
      </c>
      <c r="AK32" s="24" t="n">
        <v>10</v>
      </c>
      <c r="AL32" s="27"/>
    </row>
    <row r="33" customFormat="false" ht="18" hidden="false" customHeight="true" outlineLevel="0" collapsed="false">
      <c r="A33" s="24" t="s">
        <v>82</v>
      </c>
      <c r="B33" s="34" t="s">
        <v>83</v>
      </c>
      <c r="C33" s="24" t="s">
        <v>73</v>
      </c>
      <c r="D33" s="24" t="n">
        <f aca="false">Бюджет_Конт!$B$7</f>
        <v>21</v>
      </c>
      <c r="E33" s="24" t="n">
        <f aca="false">Бюджет_Конт!$B$18</f>
        <v>1</v>
      </c>
      <c r="F33" s="26"/>
      <c r="G33" s="26" t="n">
        <f aca="false">F33</f>
        <v>0</v>
      </c>
      <c r="H33" s="26"/>
      <c r="I33" s="26" t="n">
        <f aca="false">H33*E33</f>
        <v>0</v>
      </c>
      <c r="J33" s="26" t="n">
        <f aca="false">60*(ROUNDUP(D33/15,0))</f>
        <v>120</v>
      </c>
      <c r="K33" s="26" t="n">
        <f aca="false">0.3*D33</f>
        <v>6.3</v>
      </c>
      <c r="L33" s="26"/>
      <c r="M33" s="37"/>
      <c r="N33" s="26"/>
      <c r="O33" s="26"/>
      <c r="P33" s="26"/>
      <c r="Q33" s="37" t="n">
        <f aca="false">IF(K33&gt;0,0.05*G33,IF(M33&gt;0,0.05*G33+1*E33,0))</f>
        <v>0</v>
      </c>
      <c r="R33" s="26"/>
      <c r="S33" s="26"/>
      <c r="T33" s="26"/>
      <c r="U33" s="26"/>
      <c r="V33" s="26"/>
      <c r="W33" s="26"/>
      <c r="X33" s="26"/>
      <c r="Y33" s="41"/>
      <c r="Z33" s="41"/>
      <c r="AA33" s="41"/>
      <c r="AB33" s="41"/>
      <c r="AC33" s="41"/>
      <c r="AD33" s="41"/>
      <c r="AE33" s="26"/>
      <c r="AF33" s="26"/>
      <c r="AG33" s="26"/>
      <c r="AH33" s="26"/>
      <c r="AI33" s="26"/>
      <c r="AJ33" s="26" t="n">
        <f aca="false">SUM(G33,I33:AI33)</f>
        <v>126.3</v>
      </c>
      <c r="AK33" s="24" t="n">
        <v>10</v>
      </c>
      <c r="AL33" s="27"/>
    </row>
    <row r="34" customFormat="false" ht="32.95" hidden="false" customHeight="false" outlineLevel="0" collapsed="false">
      <c r="A34" s="24" t="s">
        <v>84</v>
      </c>
      <c r="B34" s="34" t="s">
        <v>85</v>
      </c>
      <c r="C34" s="24" t="s">
        <v>73</v>
      </c>
      <c r="D34" s="24" t="n">
        <f aca="false">Бюджет_Конт!$B$7</f>
        <v>21</v>
      </c>
      <c r="E34" s="24" t="n">
        <f aca="false">Бюджет_Конт!$B$18</f>
        <v>1</v>
      </c>
      <c r="F34" s="26" t="n">
        <v>20</v>
      </c>
      <c r="G34" s="26" t="n">
        <f aca="false">F34</f>
        <v>20</v>
      </c>
      <c r="H34" s="26"/>
      <c r="I34" s="26" t="n">
        <f aca="false">H34*E34</f>
        <v>0</v>
      </c>
      <c r="J34" s="26" t="n">
        <f aca="false">40*(ROUNDUP(D34/15,0))</f>
        <v>80</v>
      </c>
      <c r="K34" s="26" t="n">
        <f aca="false">0.3*D34</f>
        <v>6.3</v>
      </c>
      <c r="L34" s="26"/>
      <c r="M34" s="37"/>
      <c r="N34" s="26"/>
      <c r="O34" s="26"/>
      <c r="P34" s="26"/>
      <c r="Q34" s="37" t="n">
        <f aca="false">IF(K34&gt;0,0.05*G34,IF(M34&gt;0,0.05*G34+1*E34,0))</f>
        <v>1</v>
      </c>
      <c r="R34" s="26"/>
      <c r="S34" s="26"/>
      <c r="T34" s="26"/>
      <c r="U34" s="26"/>
      <c r="V34" s="26"/>
      <c r="W34" s="26"/>
      <c r="X34" s="26"/>
      <c r="Y34" s="41"/>
      <c r="Z34" s="41"/>
      <c r="AA34" s="41"/>
      <c r="AB34" s="41"/>
      <c r="AC34" s="41"/>
      <c r="AD34" s="41"/>
      <c r="AE34" s="26"/>
      <c r="AF34" s="26"/>
      <c r="AG34" s="26"/>
      <c r="AH34" s="26"/>
      <c r="AI34" s="26"/>
      <c r="AJ34" s="26" t="n">
        <f aca="false">SUM(G34,I34:AI34)</f>
        <v>107.3</v>
      </c>
      <c r="AK34" s="24" t="n">
        <v>10</v>
      </c>
      <c r="AL34" s="27"/>
    </row>
    <row r="35" customFormat="false" ht="17.35" hidden="false" customHeight="true" outlineLevel="0" collapsed="false">
      <c r="A35" s="24"/>
      <c r="B35" s="24"/>
      <c r="C35" s="24"/>
      <c r="D35" s="24"/>
      <c r="E35" s="24"/>
      <c r="F35" s="26"/>
      <c r="G35" s="26"/>
      <c r="H35" s="26"/>
      <c r="I35" s="26"/>
      <c r="J35" s="26"/>
      <c r="K35" s="33" t="s">
        <v>86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26"/>
      <c r="AD35" s="26"/>
      <c r="AE35" s="26"/>
      <c r="AF35" s="26"/>
      <c r="AG35" s="26"/>
      <c r="AH35" s="26"/>
      <c r="AI35" s="26"/>
      <c r="AJ35" s="26"/>
      <c r="AK35" s="24"/>
      <c r="AL35" s="27"/>
    </row>
    <row r="36" customFormat="false" ht="17.35" hidden="false" customHeight="true" outlineLevel="0" collapsed="false">
      <c r="A36" s="24"/>
      <c r="B36" s="24"/>
      <c r="C36" s="24"/>
      <c r="D36" s="24"/>
      <c r="E36" s="24"/>
      <c r="F36" s="26"/>
      <c r="G36" s="26"/>
      <c r="H36" s="26"/>
      <c r="I36" s="26"/>
      <c r="J36" s="26"/>
      <c r="K36" s="33" t="s">
        <v>87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26"/>
      <c r="AD36" s="26"/>
      <c r="AE36" s="26"/>
      <c r="AF36" s="26"/>
      <c r="AG36" s="26"/>
      <c r="AH36" s="26"/>
      <c r="AI36" s="26"/>
      <c r="AJ36" s="26"/>
      <c r="AK36" s="24"/>
      <c r="AL36" s="27"/>
    </row>
    <row r="37" customFormat="false" ht="17.25" hidden="false" customHeight="true" outlineLevel="0" collapsed="false">
      <c r="A37" s="24" t="s">
        <v>88</v>
      </c>
      <c r="B37" s="34" t="s">
        <v>89</v>
      </c>
      <c r="C37" s="24" t="s">
        <v>90</v>
      </c>
      <c r="D37" s="24" t="n">
        <f aca="false">Бюджет_Конт!$B$8</f>
        <v>12</v>
      </c>
      <c r="E37" s="24" t="n">
        <f aca="false">Бюджет_Конт!$B$19</f>
        <v>1</v>
      </c>
      <c r="F37" s="26" t="n">
        <v>32</v>
      </c>
      <c r="G37" s="26" t="n">
        <f aca="false">F37</f>
        <v>32</v>
      </c>
      <c r="H37" s="26" t="n">
        <v>32</v>
      </c>
      <c r="I37" s="26" t="n">
        <f aca="false">H37*E37</f>
        <v>32</v>
      </c>
      <c r="J37" s="26" t="n">
        <f aca="false">32*(ROUNDUP(D37/15,0))</f>
        <v>32</v>
      </c>
      <c r="K37" s="26"/>
      <c r="L37" s="26"/>
      <c r="M37" s="37" t="n">
        <f aca="false">0.4*D37</f>
        <v>4.8</v>
      </c>
      <c r="N37" s="26"/>
      <c r="O37" s="26"/>
      <c r="P37" s="26"/>
      <c r="Q37" s="37" t="n">
        <f aca="false">IF(K37&gt;0,0.05*G37,IF(M37&gt;0,0.05*G37+1*E37,0))</f>
        <v>2.6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 t="n">
        <f aca="false">SUM(G37,I37:AI37)</f>
        <v>103.4</v>
      </c>
      <c r="AK37" s="24" t="n">
        <v>7</v>
      </c>
      <c r="AL37" s="27"/>
    </row>
    <row r="38" customFormat="false" ht="17.25" hidden="false" customHeight="true" outlineLevel="0" collapsed="false">
      <c r="A38" s="24" t="s">
        <v>91</v>
      </c>
      <c r="B38" s="34" t="s">
        <v>92</v>
      </c>
      <c r="C38" s="24" t="s">
        <v>93</v>
      </c>
      <c r="D38" s="24" t="n">
        <f aca="false">Бюджет_Конт!$B$8</f>
        <v>12</v>
      </c>
      <c r="E38" s="24" t="n">
        <f aca="false">Бюджет_Конт!$B$19</f>
        <v>1</v>
      </c>
      <c r="F38" s="26" t="n">
        <v>40</v>
      </c>
      <c r="G38" s="26" t="n">
        <f aca="false">F38</f>
        <v>40</v>
      </c>
      <c r="H38" s="26" t="n">
        <v>60</v>
      </c>
      <c r="I38" s="26" t="n">
        <f aca="false">H38*E38</f>
        <v>60</v>
      </c>
      <c r="J38" s="26" t="n">
        <f aca="false">40*(ROUNDUP(D38/15,0))</f>
        <v>40</v>
      </c>
      <c r="K38" s="26" t="n">
        <f aca="false">0.3*D38</f>
        <v>3.6</v>
      </c>
      <c r="L38" s="26"/>
      <c r="M38" s="37"/>
      <c r="N38" s="26"/>
      <c r="O38" s="26"/>
      <c r="P38" s="26"/>
      <c r="Q38" s="37" t="n">
        <f aca="false">IF(K38&gt;0,0.05*G38,IF(M38&gt;0,0.05*G38+1*E38,0))</f>
        <v>2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 t="n">
        <f aca="false">2*E38</f>
        <v>2</v>
      </c>
      <c r="AJ38" s="26" t="n">
        <f aca="false">SUM(G38,I38:AI38)</f>
        <v>147.6</v>
      </c>
      <c r="AK38" s="24" t="n">
        <v>7</v>
      </c>
      <c r="AL38" s="27"/>
    </row>
    <row r="39" customFormat="false" ht="17.35" hidden="false" customHeight="false" outlineLevel="0" collapsed="false">
      <c r="A39" s="24" t="s">
        <v>74</v>
      </c>
      <c r="B39" s="34" t="s">
        <v>94</v>
      </c>
      <c r="C39" s="24" t="s">
        <v>90</v>
      </c>
      <c r="D39" s="24" t="n">
        <f aca="false">Бюджет_Конт!$B$8</f>
        <v>12</v>
      </c>
      <c r="E39" s="24" t="n">
        <f aca="false">Бюджет_Конт!$B$19</f>
        <v>1</v>
      </c>
      <c r="F39" s="26" t="n">
        <v>32</v>
      </c>
      <c r="G39" s="26" t="n">
        <f aca="false">F39</f>
        <v>32</v>
      </c>
      <c r="H39" s="26" t="n">
        <v>32</v>
      </c>
      <c r="I39" s="26" t="n">
        <f aca="false">H39*E39</f>
        <v>32</v>
      </c>
      <c r="J39" s="26"/>
      <c r="K39" s="26"/>
      <c r="L39" s="26"/>
      <c r="M39" s="37" t="n">
        <f aca="false">0.4*D39</f>
        <v>4.8</v>
      </c>
      <c r="N39" s="26"/>
      <c r="O39" s="26"/>
      <c r="P39" s="26"/>
      <c r="Q39" s="37" t="n">
        <f aca="false">IF(K39&gt;0,0.05*G39,IF(M39&gt;0,0.05*G39+1*E39,0))</f>
        <v>2.6</v>
      </c>
      <c r="R39" s="26"/>
      <c r="S39" s="26"/>
      <c r="T39" s="26"/>
      <c r="U39" s="26" t="n">
        <f aca="false">0.3*D39</f>
        <v>3.6</v>
      </c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 t="n">
        <f aca="false">12*E39</f>
        <v>12</v>
      </c>
      <c r="AJ39" s="26" t="n">
        <f aca="false">SUM(G39,I39:AI39)</f>
        <v>87</v>
      </c>
      <c r="AK39" s="24" t="n">
        <v>12</v>
      </c>
      <c r="AL39" s="27"/>
    </row>
    <row r="40" customFormat="false" ht="32.95" hidden="false" customHeight="false" outlineLevel="0" collapsed="false">
      <c r="A40" s="24" t="s">
        <v>95</v>
      </c>
      <c r="B40" s="34" t="s">
        <v>96</v>
      </c>
      <c r="C40" s="24" t="s">
        <v>90</v>
      </c>
      <c r="D40" s="24" t="n">
        <f aca="false">Бюджет_Конт!$B$8</f>
        <v>12</v>
      </c>
      <c r="E40" s="24" t="n">
        <f aca="false">Бюджет_Конт!$B$19</f>
        <v>1</v>
      </c>
      <c r="F40" s="26" t="n">
        <v>32</v>
      </c>
      <c r="G40" s="26" t="n">
        <f aca="false">F40</f>
        <v>32</v>
      </c>
      <c r="H40" s="26" t="n">
        <v>32</v>
      </c>
      <c r="I40" s="26" t="n">
        <f aca="false">H40*E40</f>
        <v>32</v>
      </c>
      <c r="J40" s="26"/>
      <c r="K40" s="26" t="n">
        <f aca="false">0.3*D40</f>
        <v>3.6</v>
      </c>
      <c r="L40" s="26"/>
      <c r="M40" s="37"/>
      <c r="N40" s="26"/>
      <c r="O40" s="26"/>
      <c r="P40" s="26"/>
      <c r="Q40" s="37" t="n">
        <f aca="false">IF(K40&gt;0,0.05*G40,IF(M40&gt;0,0.05*G40+1*E40,0))</f>
        <v>1.6</v>
      </c>
      <c r="R40" s="26"/>
      <c r="S40" s="26"/>
      <c r="T40" s="26"/>
      <c r="U40" s="26" t="n">
        <f aca="false">0.3*D40</f>
        <v>3.6</v>
      </c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 t="n">
        <f aca="false">12*E40</f>
        <v>12</v>
      </c>
      <c r="AJ40" s="26" t="n">
        <f aca="false">SUM(G40,I40:AI40)</f>
        <v>84.8</v>
      </c>
      <c r="AK40" s="24" t="n">
        <v>12</v>
      </c>
      <c r="AL40" s="27"/>
    </row>
    <row r="41" customFormat="false" ht="17.35" hidden="false" customHeight="false" outlineLevel="0" collapsed="false">
      <c r="A41" s="24" t="s">
        <v>97</v>
      </c>
      <c r="B41" s="34" t="s">
        <v>98</v>
      </c>
      <c r="C41" s="24" t="s">
        <v>93</v>
      </c>
      <c r="D41" s="24" t="n">
        <f aca="false">Бюджет_Конт!$B$8</f>
        <v>12</v>
      </c>
      <c r="E41" s="24" t="n">
        <f aca="false">Бюджет_Конт!$B$19</f>
        <v>1</v>
      </c>
      <c r="F41" s="26" t="n">
        <v>40</v>
      </c>
      <c r="G41" s="26" t="n">
        <f aca="false">F41</f>
        <v>40</v>
      </c>
      <c r="H41" s="26" t="n">
        <v>40</v>
      </c>
      <c r="I41" s="26" t="n">
        <f aca="false">H41*E41</f>
        <v>40</v>
      </c>
      <c r="J41" s="26"/>
      <c r="K41" s="26"/>
      <c r="L41" s="26"/>
      <c r="M41" s="37" t="n">
        <f aca="false">0.4*D41</f>
        <v>4.8</v>
      </c>
      <c r="N41" s="26"/>
      <c r="O41" s="26"/>
      <c r="P41" s="26"/>
      <c r="Q41" s="37" t="n">
        <f aca="false">IF(K41&gt;0,0.05*G41,IF(M41&gt;0,0.05*G41+1*E41,0))</f>
        <v>3</v>
      </c>
      <c r="R41" s="26"/>
      <c r="S41" s="26"/>
      <c r="T41" s="26"/>
      <c r="U41" s="26" t="n">
        <f aca="false">0.3*D41</f>
        <v>3.6</v>
      </c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 t="n">
        <f aca="false">SUM(G41,I41:AI41)</f>
        <v>91.4</v>
      </c>
      <c r="AK41" s="24" t="n">
        <v>12</v>
      </c>
      <c r="AL41" s="27"/>
    </row>
    <row r="42" customFormat="false" ht="17.35" hidden="false" customHeight="false" outlineLevel="0" collapsed="false">
      <c r="A42" s="24" t="s">
        <v>99</v>
      </c>
      <c r="B42" s="34" t="s">
        <v>100</v>
      </c>
      <c r="C42" s="24" t="s">
        <v>90</v>
      </c>
      <c r="D42" s="24" t="n">
        <f aca="false">Бюджет_Конт!$B$8</f>
        <v>12</v>
      </c>
      <c r="E42" s="24" t="n">
        <f aca="false">Бюджет_Конт!$B$19</f>
        <v>1</v>
      </c>
      <c r="F42" s="26" t="n">
        <v>32</v>
      </c>
      <c r="G42" s="26" t="n">
        <f aca="false">F42</f>
        <v>32</v>
      </c>
      <c r="H42" s="26" t="n">
        <v>32</v>
      </c>
      <c r="I42" s="26" t="n">
        <f aca="false">H42*E42</f>
        <v>32</v>
      </c>
      <c r="J42" s="26"/>
      <c r="K42" s="26" t="n">
        <f aca="false">0.3*D42</f>
        <v>3.6</v>
      </c>
      <c r="L42" s="26"/>
      <c r="M42" s="37"/>
      <c r="N42" s="26"/>
      <c r="O42" s="26"/>
      <c r="P42" s="26"/>
      <c r="Q42" s="37" t="n">
        <f aca="false">IF(K42&gt;0,0.05*G42,IF(M42&gt;0,0.05*G42+1*E42,0))</f>
        <v>1.6</v>
      </c>
      <c r="R42" s="26"/>
      <c r="S42" s="26"/>
      <c r="T42" s="26"/>
      <c r="U42" s="26" t="n">
        <f aca="false">0.3*D42</f>
        <v>3.6</v>
      </c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 t="n">
        <f aca="false">2*E42</f>
        <v>2</v>
      </c>
      <c r="AJ42" s="26" t="n">
        <f aca="false">SUM(G42,I42:AI42)</f>
        <v>74.8</v>
      </c>
      <c r="AK42" s="24" t="n">
        <v>12</v>
      </c>
      <c r="AL42" s="27"/>
    </row>
    <row r="43" customFormat="false" ht="17.35" hidden="false" customHeight="false" outlineLevel="0" collapsed="false">
      <c r="A43" s="24" t="s">
        <v>101</v>
      </c>
      <c r="B43" s="34" t="s">
        <v>102</v>
      </c>
      <c r="C43" s="24" t="s">
        <v>93</v>
      </c>
      <c r="D43" s="24" t="n">
        <f aca="false">Бюджет_Конт!$B$8</f>
        <v>12</v>
      </c>
      <c r="E43" s="24" t="n">
        <f aca="false">Бюджет_Конт!$B$19</f>
        <v>1</v>
      </c>
      <c r="F43" s="26" t="n">
        <v>40</v>
      </c>
      <c r="G43" s="26" t="n">
        <f aca="false">F43</f>
        <v>40</v>
      </c>
      <c r="H43" s="26" t="n">
        <v>40</v>
      </c>
      <c r="I43" s="26" t="n">
        <f aca="false">H43*E43</f>
        <v>40</v>
      </c>
      <c r="J43" s="26"/>
      <c r="K43" s="26" t="n">
        <f aca="false">0.3*D43</f>
        <v>3.6</v>
      </c>
      <c r="L43" s="26"/>
      <c r="M43" s="37"/>
      <c r="N43" s="26"/>
      <c r="O43" s="26"/>
      <c r="P43" s="26"/>
      <c r="Q43" s="37" t="n">
        <f aca="false">IF(K43&gt;0,0.05*G43,IF(M43&gt;0,0.05*G43+1*E43,0))</f>
        <v>2</v>
      </c>
      <c r="R43" s="26"/>
      <c r="S43" s="26"/>
      <c r="T43" s="26"/>
      <c r="U43" s="26" t="n">
        <f aca="false">0.3*D43</f>
        <v>3.6</v>
      </c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 t="n">
        <f aca="false">SUM(G43,I43:AI43)</f>
        <v>89.2</v>
      </c>
      <c r="AK43" s="24" t="n">
        <v>12</v>
      </c>
      <c r="AL43" s="27"/>
    </row>
    <row r="44" customFormat="false" ht="17.35" hidden="false" customHeight="false" outlineLevel="0" collapsed="false">
      <c r="A44" s="24" t="s">
        <v>103</v>
      </c>
      <c r="B44" s="34" t="s">
        <v>104</v>
      </c>
      <c r="C44" s="24" t="s">
        <v>90</v>
      </c>
      <c r="D44" s="24" t="n">
        <f aca="false">Бюджет_Конт!$B$8</f>
        <v>12</v>
      </c>
      <c r="E44" s="24" t="n">
        <f aca="false">Бюджет_Конт!$B$19</f>
        <v>1</v>
      </c>
      <c r="F44" s="26" t="n">
        <v>32</v>
      </c>
      <c r="G44" s="26" t="n">
        <f aca="false">F44</f>
        <v>32</v>
      </c>
      <c r="H44" s="26" t="n">
        <v>16</v>
      </c>
      <c r="I44" s="26" t="n">
        <f aca="false">H44*E44</f>
        <v>16</v>
      </c>
      <c r="J44" s="26" t="n">
        <f aca="false">16*(ROUNDUP(D44/15,0))</f>
        <v>16</v>
      </c>
      <c r="K44" s="26" t="n">
        <f aca="false">0.3*D44</f>
        <v>3.6</v>
      </c>
      <c r="L44" s="26"/>
      <c r="M44" s="37"/>
      <c r="N44" s="26"/>
      <c r="O44" s="26"/>
      <c r="P44" s="26"/>
      <c r="Q44" s="37" t="n">
        <f aca="false">IF(K44&gt;0,0.05*G44,IF(M44&gt;0,0.05*G44+1*E44,0))</f>
        <v>1.6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 t="n">
        <f aca="false">SUM(G44,I44:AI44)</f>
        <v>69.2</v>
      </c>
      <c r="AK44" s="24" t="n">
        <v>10</v>
      </c>
      <c r="AL44" s="27"/>
    </row>
    <row r="45" customFormat="false" ht="17.35" hidden="false" customHeight="false" outlineLevel="0" collapsed="false">
      <c r="A45" s="24" t="s">
        <v>105</v>
      </c>
      <c r="B45" s="34" t="s">
        <v>106</v>
      </c>
      <c r="C45" s="24" t="s">
        <v>93</v>
      </c>
      <c r="D45" s="24" t="n">
        <f aca="false">Бюджет_Конт!$B$8</f>
        <v>12</v>
      </c>
      <c r="E45" s="24" t="n">
        <f aca="false">Бюджет_Конт!$B$19</f>
        <v>1</v>
      </c>
      <c r="F45" s="26" t="n">
        <v>40</v>
      </c>
      <c r="G45" s="26" t="n">
        <f aca="false">F45</f>
        <v>40</v>
      </c>
      <c r="H45" s="26" t="n">
        <v>20</v>
      </c>
      <c r="I45" s="26" t="n">
        <f aca="false">H45*E45</f>
        <v>20</v>
      </c>
      <c r="J45" s="26"/>
      <c r="K45" s="26" t="n">
        <f aca="false">0.3*D45</f>
        <v>3.6</v>
      </c>
      <c r="L45" s="26"/>
      <c r="M45" s="37"/>
      <c r="N45" s="26"/>
      <c r="O45" s="26"/>
      <c r="P45" s="26"/>
      <c r="Q45" s="37" t="n">
        <f aca="false">IF(K45&gt;0,0.05*G45,IF(M45&gt;0,0.05*G45+1*E45,0))</f>
        <v>2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 t="n">
        <f aca="false">SUM(G45,I45:AI45)</f>
        <v>65.6</v>
      </c>
      <c r="AK45" s="24" t="n">
        <v>10</v>
      </c>
      <c r="AL45" s="27"/>
    </row>
    <row r="46" customFormat="false" ht="32.95" hidden="false" customHeight="false" outlineLevel="0" collapsed="false">
      <c r="A46" s="24" t="s">
        <v>107</v>
      </c>
      <c r="B46" s="34" t="s">
        <v>108</v>
      </c>
      <c r="C46" s="24" t="s">
        <v>93</v>
      </c>
      <c r="D46" s="24" t="n">
        <f aca="false">Бюджет_Конт!$B$8</f>
        <v>12</v>
      </c>
      <c r="E46" s="24" t="n">
        <f aca="false">Бюджет_Конт!$B$19</f>
        <v>1</v>
      </c>
      <c r="F46" s="26" t="n">
        <v>20</v>
      </c>
      <c r="G46" s="26" t="n">
        <f aca="false">F46</f>
        <v>20</v>
      </c>
      <c r="H46" s="26" t="n">
        <v>20</v>
      </c>
      <c r="I46" s="26" t="n">
        <f aca="false">H46*E46</f>
        <v>20</v>
      </c>
      <c r="J46" s="26"/>
      <c r="K46" s="26" t="n">
        <f aca="false">0.3*D46</f>
        <v>3.6</v>
      </c>
      <c r="L46" s="26"/>
      <c r="M46" s="37"/>
      <c r="N46" s="26"/>
      <c r="O46" s="26"/>
      <c r="P46" s="26"/>
      <c r="Q46" s="37" t="n">
        <f aca="false">IF(K46&gt;0,0.05*G46,IF(M46&gt;0,0.05*G46+1*E46,0))</f>
        <v>1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 t="n">
        <f aca="false">SUM(G46,I46:AI46)</f>
        <v>44.6</v>
      </c>
      <c r="AK46" s="24" t="n">
        <v>12</v>
      </c>
      <c r="AL46" s="27"/>
    </row>
    <row r="47" customFormat="false" ht="17.35" hidden="false" customHeight="false" outlineLevel="0" collapsed="false">
      <c r="A47" s="24" t="s">
        <v>109</v>
      </c>
      <c r="B47" s="34" t="s">
        <v>110</v>
      </c>
      <c r="C47" s="24" t="s">
        <v>90</v>
      </c>
      <c r="D47" s="24" t="n">
        <f aca="false">Бюджет_Конт!$B$8</f>
        <v>12</v>
      </c>
      <c r="E47" s="24" t="n">
        <f aca="false">Бюджет_Конт!$B$19</f>
        <v>1</v>
      </c>
      <c r="F47" s="26" t="n">
        <v>32</v>
      </c>
      <c r="G47" s="26" t="n">
        <f aca="false">F47</f>
        <v>32</v>
      </c>
      <c r="H47" s="26" t="n">
        <v>16</v>
      </c>
      <c r="I47" s="26" t="n">
        <f aca="false">H47*E47</f>
        <v>16</v>
      </c>
      <c r="J47" s="26" t="n">
        <f aca="false">32*(ROUNDUP(D47/15,0))</f>
        <v>32</v>
      </c>
      <c r="K47" s="26" t="n">
        <f aca="false">0.3*D47</f>
        <v>3.6</v>
      </c>
      <c r="L47" s="26"/>
      <c r="M47" s="37"/>
      <c r="N47" s="26"/>
      <c r="O47" s="26"/>
      <c r="P47" s="26"/>
      <c r="Q47" s="37" t="n">
        <f aca="false">IF(K47&gt;0,0.05*G47,IF(M47&gt;0,0.05*G47+1*E47,0))</f>
        <v>1.6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 t="n">
        <f aca="false">SUM(G47,I47:AI47)</f>
        <v>85.2</v>
      </c>
      <c r="AK47" s="24" t="n">
        <v>10</v>
      </c>
      <c r="AL47" s="27"/>
    </row>
    <row r="48" customFormat="false" ht="17.35" hidden="false" customHeight="false" outlineLevel="0" collapsed="false">
      <c r="A48" s="24" t="s">
        <v>111</v>
      </c>
      <c r="B48" s="34" t="s">
        <v>112</v>
      </c>
      <c r="C48" s="24" t="s">
        <v>93</v>
      </c>
      <c r="D48" s="24" t="n">
        <f aca="false">Бюджет_Конт!$B$8</f>
        <v>12</v>
      </c>
      <c r="E48" s="24" t="n">
        <f aca="false">Бюджет_Конт!$B$19</f>
        <v>1</v>
      </c>
      <c r="F48" s="26" t="n">
        <v>40</v>
      </c>
      <c r="G48" s="26" t="n">
        <f aca="false">F48</f>
        <v>40</v>
      </c>
      <c r="H48" s="26" t="n">
        <v>20</v>
      </c>
      <c r="I48" s="26" t="n">
        <f aca="false">H48*E48</f>
        <v>20</v>
      </c>
      <c r="J48" s="26" t="n">
        <f aca="false">40*(ROUNDUP(D48/15,0))</f>
        <v>40</v>
      </c>
      <c r="K48" s="26" t="n">
        <f aca="false">0.3*D48</f>
        <v>3.6</v>
      </c>
      <c r="L48" s="26"/>
      <c r="M48" s="37"/>
      <c r="N48" s="26"/>
      <c r="O48" s="26"/>
      <c r="P48" s="26"/>
      <c r="Q48" s="37" t="n">
        <f aca="false">IF(K48&gt;0,0.05*G48,IF(M48&gt;0,0.05*G48+1*E48,0))</f>
        <v>2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 t="n">
        <f aca="false">SUM(G48,I48:AI48)</f>
        <v>105.6</v>
      </c>
      <c r="AK48" s="24" t="n">
        <v>10</v>
      </c>
      <c r="AL48" s="27"/>
    </row>
    <row r="49" customFormat="false" ht="48.85" hidden="false" customHeight="false" outlineLevel="0" collapsed="false">
      <c r="A49" s="24" t="s">
        <v>113</v>
      </c>
      <c r="B49" s="34" t="s">
        <v>114</v>
      </c>
      <c r="C49" s="24" t="s">
        <v>93</v>
      </c>
      <c r="D49" s="24" t="n">
        <f aca="false">Бюджет_Конт!$B$8</f>
        <v>12</v>
      </c>
      <c r="E49" s="24" t="n">
        <f aca="false">Бюджет_Конт!$B$19</f>
        <v>1</v>
      </c>
      <c r="F49" s="26"/>
      <c r="G49" s="26" t="n">
        <f aca="false">F49</f>
        <v>0</v>
      </c>
      <c r="H49" s="26"/>
      <c r="I49" s="26" t="n">
        <f aca="false">H49*E49</f>
        <v>0</v>
      </c>
      <c r="J49" s="26" t="n">
        <f aca="false">40*(ROUNDUP(D49/15,0))</f>
        <v>40</v>
      </c>
      <c r="K49" s="26" t="n">
        <f aca="false">0.3*D49</f>
        <v>3.6</v>
      </c>
      <c r="L49" s="26"/>
      <c r="M49" s="37"/>
      <c r="N49" s="26"/>
      <c r="O49" s="26"/>
      <c r="P49" s="26"/>
      <c r="Q49" s="37" t="n">
        <f aca="false">IF(K49&gt;0,0.05*G49,IF(M49&gt;0,0.05*G49+1*E49,0))</f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 t="n">
        <f aca="false">SUM(G49,I49:AI49)</f>
        <v>43.6</v>
      </c>
      <c r="AK49" s="24" t="n">
        <v>10</v>
      </c>
      <c r="AL49" s="27"/>
    </row>
    <row r="50" customFormat="false" ht="48.85" hidden="false" customHeight="false" outlineLevel="0" collapsed="false">
      <c r="A50" s="24" t="s">
        <v>115</v>
      </c>
      <c r="B50" s="34" t="s">
        <v>114</v>
      </c>
      <c r="C50" s="24" t="s">
        <v>90</v>
      </c>
      <c r="D50" s="24" t="n">
        <f aca="false">Бюджет_Конт!$B$8</f>
        <v>12</v>
      </c>
      <c r="E50" s="24" t="n">
        <f aca="false">Бюджет_Конт!$B$19</f>
        <v>1</v>
      </c>
      <c r="F50" s="26"/>
      <c r="G50" s="26" t="n">
        <f aca="false">F50</f>
        <v>0</v>
      </c>
      <c r="H50" s="26"/>
      <c r="I50" s="26" t="n">
        <f aca="false">H50*E50</f>
        <v>0</v>
      </c>
      <c r="J50" s="26"/>
      <c r="K50" s="26"/>
      <c r="L50" s="26"/>
      <c r="M50" s="37"/>
      <c r="N50" s="26"/>
      <c r="O50" s="26"/>
      <c r="P50" s="26"/>
      <c r="Q50" s="37" t="n">
        <f aca="false">IF(K50&gt;0,0.05*G50,IF(M50&gt;0,0.05*G50+1*E50,0))</f>
        <v>0</v>
      </c>
      <c r="R50" s="26"/>
      <c r="S50" s="26" t="n">
        <f aca="false">6*E50*6</f>
        <v>36</v>
      </c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 t="n">
        <v>0</v>
      </c>
      <c r="AJ50" s="26" t="n">
        <f aca="false">SUM(G50,I50:AI50)</f>
        <v>36</v>
      </c>
      <c r="AK50" s="24" t="n">
        <v>10</v>
      </c>
      <c r="AL50" s="27"/>
    </row>
    <row r="51" customFormat="false" ht="17.35" hidden="false" customHeight="false" outlineLevel="0" collapsed="false">
      <c r="A51" s="24" t="s">
        <v>71</v>
      </c>
      <c r="B51" s="34" t="s">
        <v>72</v>
      </c>
      <c r="C51" s="24" t="s">
        <v>116</v>
      </c>
      <c r="D51" s="24" t="n">
        <f aca="false">Бюджет_Конт!$B$9</f>
        <v>15</v>
      </c>
      <c r="E51" s="24" t="n">
        <f aca="false">Бюджет_Конт!$B$20</f>
        <v>1</v>
      </c>
      <c r="F51" s="26" t="n">
        <v>34</v>
      </c>
      <c r="G51" s="26" t="n">
        <f aca="false">F51</f>
        <v>34</v>
      </c>
      <c r="H51" s="26" t="n">
        <v>34</v>
      </c>
      <c r="I51" s="26" t="n">
        <f aca="false">H51*E51</f>
        <v>34</v>
      </c>
      <c r="J51" s="26" t="n">
        <f aca="false">34*(ROUNDUP(D51/15,0))</f>
        <v>34</v>
      </c>
      <c r="K51" s="26"/>
      <c r="L51" s="26"/>
      <c r="M51" s="37" t="n">
        <f aca="false">0.4*D51</f>
        <v>6</v>
      </c>
      <c r="N51" s="26"/>
      <c r="O51" s="26"/>
      <c r="P51" s="26"/>
      <c r="Q51" s="37" t="n">
        <f aca="false">IF(K51&gt;0,0.05*G51,IF(M51&gt;0,0.05*G51+1*E51,0))</f>
        <v>2.7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 t="n">
        <f aca="false">SUM(G51,I51:AI51)</f>
        <v>110.7</v>
      </c>
      <c r="AK51" s="24" t="n">
        <v>7</v>
      </c>
      <c r="AL51" s="27"/>
    </row>
    <row r="52" customFormat="false" ht="17.35" hidden="false" customHeight="false" outlineLevel="0" collapsed="false">
      <c r="A52" s="24" t="s">
        <v>117</v>
      </c>
      <c r="B52" s="34" t="s">
        <v>118</v>
      </c>
      <c r="C52" s="24" t="s">
        <v>119</v>
      </c>
      <c r="D52" s="24" t="n">
        <f aca="false">Бюджет_Конт!$B$9</f>
        <v>15</v>
      </c>
      <c r="E52" s="24" t="n">
        <f aca="false">Бюджет_Конт!$B$20</f>
        <v>1</v>
      </c>
      <c r="F52" s="26" t="n">
        <v>36</v>
      </c>
      <c r="G52" s="26" t="n">
        <f aca="false">F52</f>
        <v>36</v>
      </c>
      <c r="H52" s="26" t="n">
        <v>36</v>
      </c>
      <c r="I52" s="26" t="n">
        <f aca="false">H52*E52</f>
        <v>36</v>
      </c>
      <c r="J52" s="26" t="n">
        <f aca="false">36*(ROUNDUP(D52/15,0))</f>
        <v>36</v>
      </c>
      <c r="K52" s="26" t="n">
        <f aca="false">0.3*D52</f>
        <v>4.5</v>
      </c>
      <c r="L52" s="26"/>
      <c r="M52" s="37"/>
      <c r="N52" s="26"/>
      <c r="O52" s="26"/>
      <c r="P52" s="26"/>
      <c r="Q52" s="37" t="n">
        <f aca="false">IF(K52&gt;0,0.05*G52,IF(M52&gt;0,0.05*G52+1*E52,0))</f>
        <v>1.8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 t="n">
        <f aca="false">SUM(G52,I52:AI52)</f>
        <v>114.3</v>
      </c>
      <c r="AK52" s="24" t="n">
        <v>7</v>
      </c>
      <c r="AL52" s="27"/>
    </row>
    <row r="53" customFormat="false" ht="17.35" hidden="false" customHeight="false" outlineLevel="0" collapsed="false">
      <c r="A53" s="24" t="s">
        <v>120</v>
      </c>
      <c r="B53" s="42" t="s">
        <v>121</v>
      </c>
      <c r="C53" s="24" t="s">
        <v>116</v>
      </c>
      <c r="D53" s="24" t="n">
        <f aca="false">Бюджет_Конт!$B$9</f>
        <v>15</v>
      </c>
      <c r="E53" s="24" t="n">
        <f aca="false">Бюджет_Конт!$B$20</f>
        <v>1</v>
      </c>
      <c r="F53" s="26" t="n">
        <v>34</v>
      </c>
      <c r="G53" s="26" t="n">
        <f aca="false">F53</f>
        <v>34</v>
      </c>
      <c r="H53" s="26" t="n">
        <v>34</v>
      </c>
      <c r="I53" s="26" t="n">
        <f aca="false">H53*E53</f>
        <v>34</v>
      </c>
      <c r="J53" s="26"/>
      <c r="K53" s="26"/>
      <c r="L53" s="26"/>
      <c r="M53" s="37" t="n">
        <f aca="false">0.4*D53</f>
        <v>6</v>
      </c>
      <c r="N53" s="26"/>
      <c r="O53" s="26"/>
      <c r="P53" s="26"/>
      <c r="Q53" s="37" t="n">
        <f aca="false">IF(K53&gt;0,0.05*G53,IF(M53&gt;0,0.05*G53+1*E53,0))</f>
        <v>2.7</v>
      </c>
      <c r="R53" s="26"/>
      <c r="S53" s="26"/>
      <c r="T53" s="26"/>
      <c r="U53" s="26" t="n">
        <f aca="false">0.3*D53</f>
        <v>4.5</v>
      </c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 t="n">
        <f aca="false">4*E53</f>
        <v>4</v>
      </c>
      <c r="AJ53" s="26" t="n">
        <f aca="false">SUM(G53,I53:AI53)</f>
        <v>85.2</v>
      </c>
      <c r="AK53" s="24" t="n">
        <v>12</v>
      </c>
      <c r="AL53" s="27"/>
    </row>
    <row r="54" customFormat="false" ht="17.35" hidden="false" customHeight="false" outlineLevel="0" collapsed="false">
      <c r="A54" s="24" t="s">
        <v>122</v>
      </c>
      <c r="B54" s="42" t="s">
        <v>123</v>
      </c>
      <c r="C54" s="24" t="s">
        <v>119</v>
      </c>
      <c r="D54" s="24" t="n">
        <f aca="false">Бюджет_Конт!$B$9</f>
        <v>15</v>
      </c>
      <c r="E54" s="24" t="n">
        <f aca="false">Бюджет_Конт!$B$20</f>
        <v>1</v>
      </c>
      <c r="F54" s="26" t="n">
        <v>36</v>
      </c>
      <c r="G54" s="26" t="n">
        <f aca="false">F54</f>
        <v>36</v>
      </c>
      <c r="H54" s="26" t="n">
        <v>36</v>
      </c>
      <c r="I54" s="26" t="n">
        <f aca="false">H54*E54</f>
        <v>36</v>
      </c>
      <c r="J54" s="26"/>
      <c r="K54" s="26"/>
      <c r="L54" s="26"/>
      <c r="M54" s="37" t="n">
        <f aca="false">0.4*D54</f>
        <v>6</v>
      </c>
      <c r="N54" s="26"/>
      <c r="O54" s="26"/>
      <c r="P54" s="26"/>
      <c r="Q54" s="37" t="n">
        <f aca="false">IF(K54&gt;0,0.05*G54,IF(M54&gt;0,0.05*G54+1*E54,0))</f>
        <v>2.8</v>
      </c>
      <c r="R54" s="26"/>
      <c r="S54" s="26"/>
      <c r="T54" s="26"/>
      <c r="U54" s="26" t="n">
        <f aca="false">0.3*D54</f>
        <v>4.5</v>
      </c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 t="n">
        <f aca="false">14*E54</f>
        <v>14</v>
      </c>
      <c r="AJ54" s="26" t="n">
        <f aca="false">SUM(G54,I54:AI54)</f>
        <v>99.3</v>
      </c>
      <c r="AK54" s="24" t="n">
        <v>12</v>
      </c>
      <c r="AL54" s="27"/>
    </row>
    <row r="55" customFormat="false" ht="17.35" hidden="false" customHeight="false" outlineLevel="0" collapsed="false">
      <c r="A55" s="24" t="s">
        <v>124</v>
      </c>
      <c r="B55" s="42" t="s">
        <v>125</v>
      </c>
      <c r="C55" s="24" t="s">
        <v>116</v>
      </c>
      <c r="D55" s="24" t="n">
        <f aca="false">Бюджет_Конт!$B$9</f>
        <v>15</v>
      </c>
      <c r="E55" s="24" t="n">
        <f aca="false">Бюджет_Конт!$B$20</f>
        <v>1</v>
      </c>
      <c r="F55" s="26" t="n">
        <v>34</v>
      </c>
      <c r="G55" s="26" t="n">
        <f aca="false">F55</f>
        <v>34</v>
      </c>
      <c r="H55" s="26"/>
      <c r="I55" s="26" t="n">
        <f aca="false">H55*E55</f>
        <v>0</v>
      </c>
      <c r="J55" s="26" t="n">
        <f aca="false">34*(ROUNDUP(D55/15,0))</f>
        <v>34</v>
      </c>
      <c r="K55" s="26" t="n">
        <f aca="false">0.3*D55</f>
        <v>4.5</v>
      </c>
      <c r="L55" s="26"/>
      <c r="M55" s="37"/>
      <c r="N55" s="26"/>
      <c r="O55" s="26"/>
      <c r="P55" s="26"/>
      <c r="Q55" s="37" t="n">
        <f aca="false">IF(K55&gt;0,0.05*G55,IF(M55&gt;0,0.05*G55+1*E55,0))</f>
        <v>1.7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 t="n">
        <f aca="false">SUM(G55,I55:AI55)</f>
        <v>74.2</v>
      </c>
      <c r="AK55" s="24" t="n">
        <v>10</v>
      </c>
      <c r="AL55" s="27"/>
    </row>
    <row r="56" customFormat="false" ht="17.25" hidden="false" customHeight="true" outlineLevel="0" collapsed="false">
      <c r="A56" s="24" t="s">
        <v>126</v>
      </c>
      <c r="B56" s="42" t="s">
        <v>127</v>
      </c>
      <c r="C56" s="24" t="s">
        <v>116</v>
      </c>
      <c r="D56" s="24" t="n">
        <f aca="false">Бюджет_Конт!$B$9</f>
        <v>15</v>
      </c>
      <c r="E56" s="24" t="n">
        <f aca="false">Бюджет_Конт!$B$20</f>
        <v>1</v>
      </c>
      <c r="F56" s="26" t="n">
        <v>34</v>
      </c>
      <c r="G56" s="26" t="n">
        <f aca="false">F56</f>
        <v>34</v>
      </c>
      <c r="H56" s="26" t="n">
        <v>34</v>
      </c>
      <c r="I56" s="26" t="n">
        <f aca="false">H56*E56</f>
        <v>34</v>
      </c>
      <c r="J56" s="26"/>
      <c r="K56" s="26" t="n">
        <f aca="false">0.3*D56</f>
        <v>4.5</v>
      </c>
      <c r="L56" s="26"/>
      <c r="M56" s="37"/>
      <c r="N56" s="26"/>
      <c r="O56" s="26"/>
      <c r="P56" s="26"/>
      <c r="Q56" s="37" t="n">
        <f aca="false">IF(K56&gt;0,0.05*G56,IF(M56&gt;0,0.05*G56+1*E56,0))</f>
        <v>1.7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 t="n">
        <f aca="false">SUM(G56,I56:AI56)</f>
        <v>74.2</v>
      </c>
      <c r="AK56" s="24" t="n">
        <v>10</v>
      </c>
      <c r="AL56" s="27"/>
    </row>
    <row r="57" customFormat="false" ht="17.25" hidden="false" customHeight="true" outlineLevel="0" collapsed="false">
      <c r="A57" s="24" t="s">
        <v>128</v>
      </c>
      <c r="B57" s="42" t="s">
        <v>129</v>
      </c>
      <c r="C57" s="24" t="s">
        <v>116</v>
      </c>
      <c r="D57" s="24" t="n">
        <f aca="false">Бюджет_Конт!$B$9</f>
        <v>15</v>
      </c>
      <c r="E57" s="24" t="n">
        <f aca="false">Бюджет_Конт!$B$20</f>
        <v>1</v>
      </c>
      <c r="F57" s="26" t="n">
        <v>34</v>
      </c>
      <c r="G57" s="26" t="n">
        <f aca="false">F57</f>
        <v>34</v>
      </c>
      <c r="H57" s="26" t="n">
        <v>34</v>
      </c>
      <c r="I57" s="26" t="n">
        <f aca="false">H57*E57</f>
        <v>34</v>
      </c>
      <c r="J57" s="26"/>
      <c r="K57" s="26"/>
      <c r="L57" s="26"/>
      <c r="M57" s="37" t="n">
        <f aca="false">0.4*D57</f>
        <v>6</v>
      </c>
      <c r="N57" s="26"/>
      <c r="O57" s="26"/>
      <c r="P57" s="26"/>
      <c r="Q57" s="37" t="n">
        <f aca="false">IF(K57&gt;0,0.05*G57,IF(M57&gt;0,0.05*G57+1*E57,0))</f>
        <v>2.7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 t="n">
        <f aca="false">SUM(G57,I57:AI57)</f>
        <v>76.7</v>
      </c>
      <c r="AK57" s="24" t="n">
        <v>10</v>
      </c>
      <c r="AL57" s="27"/>
    </row>
    <row r="58" customFormat="false" ht="17.25" hidden="false" customHeight="true" outlineLevel="0" collapsed="false">
      <c r="A58" s="24" t="s">
        <v>130</v>
      </c>
      <c r="B58" s="42" t="s">
        <v>131</v>
      </c>
      <c r="C58" s="24" t="s">
        <v>116</v>
      </c>
      <c r="D58" s="24" t="n">
        <f aca="false">Бюджет_Конт!$B$9</f>
        <v>15</v>
      </c>
      <c r="E58" s="24" t="n">
        <f aca="false">Бюджет_Конт!$B$20</f>
        <v>1</v>
      </c>
      <c r="F58" s="26" t="n">
        <v>16</v>
      </c>
      <c r="G58" s="26" t="n">
        <f aca="false">F58</f>
        <v>16</v>
      </c>
      <c r="H58" s="26" t="n">
        <v>34</v>
      </c>
      <c r="I58" s="26" t="n">
        <f aca="false">H58*E58</f>
        <v>34</v>
      </c>
      <c r="J58" s="26" t="n">
        <f aca="false">34*ROUNDUP(D58/15,0)</f>
        <v>34</v>
      </c>
      <c r="K58" s="26" t="n">
        <f aca="false">0.3*D58</f>
        <v>4.5</v>
      </c>
      <c r="L58" s="26"/>
      <c r="M58" s="26"/>
      <c r="N58" s="26"/>
      <c r="O58" s="26"/>
      <c r="P58" s="26"/>
      <c r="Q58" s="37" t="n">
        <f aca="false">IF(K58&gt;0,0.05*G58,IF(M58&gt;0,0.05*G58+1*E58,0))</f>
        <v>0.8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 t="n">
        <f aca="false">SUM(G58,I58:AI58)</f>
        <v>89.3</v>
      </c>
      <c r="AK58" s="24" t="n">
        <v>10</v>
      </c>
      <c r="AL58" s="27"/>
    </row>
    <row r="59" customFormat="false" ht="17.25" hidden="false" customHeight="true" outlineLevel="0" collapsed="false">
      <c r="A59" s="24" t="s">
        <v>132</v>
      </c>
      <c r="B59" s="42" t="s">
        <v>133</v>
      </c>
      <c r="C59" s="24" t="s">
        <v>119</v>
      </c>
      <c r="D59" s="24" t="n">
        <f aca="false">Бюджет_Конт!$B$9</f>
        <v>15</v>
      </c>
      <c r="E59" s="24" t="n">
        <f aca="false">Бюджет_Конт!$B$20</f>
        <v>1</v>
      </c>
      <c r="F59" s="26" t="n">
        <v>18</v>
      </c>
      <c r="G59" s="26" t="n">
        <f aca="false">F59</f>
        <v>18</v>
      </c>
      <c r="H59" s="26"/>
      <c r="I59" s="26" t="n">
        <f aca="false">H59*E59</f>
        <v>0</v>
      </c>
      <c r="J59" s="26" t="n">
        <f aca="false">36*(ROUNDUP(D59/15,0))</f>
        <v>36</v>
      </c>
      <c r="K59" s="26" t="n">
        <f aca="false">0.3*D59</f>
        <v>4.5</v>
      </c>
      <c r="L59" s="26"/>
      <c r="M59" s="37"/>
      <c r="N59" s="26"/>
      <c r="O59" s="26"/>
      <c r="P59" s="26"/>
      <c r="Q59" s="37" t="n">
        <f aca="false">IF(K59&gt;0,0.05*G59,IF(M59&gt;0,0.05*G59+1*E59,0))</f>
        <v>0.9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 t="n">
        <f aca="false">SUM(G59,I59:AI59)</f>
        <v>59.4</v>
      </c>
      <c r="AK59" s="24" t="n">
        <v>10</v>
      </c>
      <c r="AL59" s="27"/>
    </row>
    <row r="60" customFormat="false" ht="17.25" hidden="false" customHeight="true" outlineLevel="0" collapsed="false">
      <c r="A60" s="24" t="s">
        <v>134</v>
      </c>
      <c r="B60" s="42" t="s">
        <v>135</v>
      </c>
      <c r="C60" s="24" t="s">
        <v>119</v>
      </c>
      <c r="D60" s="24" t="n">
        <f aca="false">Бюджет_Конт!$B$9</f>
        <v>15</v>
      </c>
      <c r="E60" s="24" t="n">
        <f aca="false">Бюджет_Конт!$B$20</f>
        <v>1</v>
      </c>
      <c r="F60" s="26" t="n">
        <v>36</v>
      </c>
      <c r="G60" s="26" t="n">
        <f aca="false">F60</f>
        <v>36</v>
      </c>
      <c r="H60" s="26" t="n">
        <v>18</v>
      </c>
      <c r="I60" s="26" t="n">
        <f aca="false">H60*E60</f>
        <v>18</v>
      </c>
      <c r="J60" s="26" t="n">
        <f aca="false">36*ROUNDUP(D60/15,0)</f>
        <v>36</v>
      </c>
      <c r="K60" s="26" t="n">
        <f aca="false">0.3*D60</f>
        <v>4.5</v>
      </c>
      <c r="L60" s="26"/>
      <c r="M60" s="37"/>
      <c r="N60" s="26"/>
      <c r="O60" s="26"/>
      <c r="P60" s="26"/>
      <c r="Q60" s="37" t="n">
        <f aca="false">IF(K60&gt;0,0.05*G60,IF(M60&gt;0,0.05*G60+1*E60,0))</f>
        <v>1.8</v>
      </c>
      <c r="R60" s="26"/>
      <c r="S60" s="26"/>
      <c r="T60" s="26"/>
      <c r="U60" s="26" t="n">
        <v>0</v>
      </c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 t="n">
        <f aca="false">SUM(G60,I60:AI60)</f>
        <v>96.3</v>
      </c>
      <c r="AK60" s="24" t="n">
        <v>10</v>
      </c>
      <c r="AL60" s="27"/>
    </row>
    <row r="61" customFormat="false" ht="17.25" hidden="false" customHeight="true" outlineLevel="0" collapsed="false">
      <c r="A61" s="24" t="s">
        <v>136</v>
      </c>
      <c r="B61" s="42" t="s">
        <v>137</v>
      </c>
      <c r="C61" s="24" t="s">
        <v>119</v>
      </c>
      <c r="D61" s="24" t="n">
        <f aca="false">Бюджет_Конт!$B$9</f>
        <v>15</v>
      </c>
      <c r="E61" s="24" t="n">
        <f aca="false">Бюджет_Конт!$B$20</f>
        <v>1</v>
      </c>
      <c r="F61" s="26" t="n">
        <v>54</v>
      </c>
      <c r="G61" s="26" t="n">
        <f aca="false">F61</f>
        <v>54</v>
      </c>
      <c r="H61" s="26" t="n">
        <v>18</v>
      </c>
      <c r="I61" s="26" t="n">
        <f aca="false">H61*E61</f>
        <v>18</v>
      </c>
      <c r="J61" s="26"/>
      <c r="K61" s="26" t="n">
        <f aca="false">0.3*D61</f>
        <v>4.5</v>
      </c>
      <c r="L61" s="26"/>
      <c r="M61" s="26"/>
      <c r="N61" s="26"/>
      <c r="O61" s="26"/>
      <c r="P61" s="26"/>
      <c r="Q61" s="37" t="n">
        <f aca="false">IF(K61&gt;0,0.05*G61,IF(M61&gt;0,0.05*G61+1*E61,0))</f>
        <v>2.7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 t="n">
        <f aca="false">SUM(G61,I61:AI61)</f>
        <v>79.2</v>
      </c>
      <c r="AK61" s="24" t="n">
        <v>10</v>
      </c>
      <c r="AL61" s="27"/>
    </row>
    <row r="62" customFormat="false" ht="17.25" hidden="false" customHeight="true" outlineLevel="0" collapsed="false">
      <c r="A62" s="24" t="s">
        <v>138</v>
      </c>
      <c r="B62" s="42" t="s">
        <v>139</v>
      </c>
      <c r="C62" s="24" t="s">
        <v>116</v>
      </c>
      <c r="D62" s="24" t="n">
        <f aca="false">Бюджет_Конт!$B$9</f>
        <v>15</v>
      </c>
      <c r="E62" s="24" t="n">
        <f aca="false">Бюджет_Конт!$B$20</f>
        <v>1</v>
      </c>
      <c r="F62" s="26" t="n">
        <v>34</v>
      </c>
      <c r="G62" s="26" t="n">
        <f aca="false">F62</f>
        <v>34</v>
      </c>
      <c r="H62" s="26"/>
      <c r="I62" s="26" t="n">
        <f aca="false">H62*E62</f>
        <v>0</v>
      </c>
      <c r="J62" s="26" t="n">
        <f aca="false">34*ROUNDUP(D62/15,0)</f>
        <v>34</v>
      </c>
      <c r="K62" s="26" t="n">
        <f aca="false">0.3*D62</f>
        <v>4.5</v>
      </c>
      <c r="L62" s="26"/>
      <c r="M62" s="26"/>
      <c r="N62" s="26"/>
      <c r="O62" s="26"/>
      <c r="P62" s="26"/>
      <c r="Q62" s="37" t="n">
        <f aca="false">IF(K62&gt;0,0.05*G62,IF(M62&gt;0,0.05*G62+1*E62,0))</f>
        <v>1.7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 t="n">
        <f aca="false">SUM(G62,I62:AI62)</f>
        <v>74.2</v>
      </c>
      <c r="AK62" s="24" t="n">
        <v>10</v>
      </c>
      <c r="AL62" s="27"/>
    </row>
    <row r="63" customFormat="false" ht="17.25" hidden="false" customHeight="true" outlineLevel="0" collapsed="false">
      <c r="A63" s="24" t="s">
        <v>138</v>
      </c>
      <c r="B63" s="42" t="s">
        <v>139</v>
      </c>
      <c r="C63" s="24" t="s">
        <v>119</v>
      </c>
      <c r="D63" s="24" t="n">
        <f aca="false">Бюджет_Конт!$B$9</f>
        <v>15</v>
      </c>
      <c r="E63" s="24" t="n">
        <f aca="false">Бюджет_Конт!$B$20</f>
        <v>1</v>
      </c>
      <c r="F63" s="26" t="n">
        <v>18</v>
      </c>
      <c r="G63" s="26" t="n">
        <f aca="false">F63</f>
        <v>18</v>
      </c>
      <c r="H63" s="26"/>
      <c r="I63" s="26" t="n">
        <f aca="false">H63*E63</f>
        <v>0</v>
      </c>
      <c r="J63" s="26" t="n">
        <f aca="false">36*ROUNDUP(D63/15,0)</f>
        <v>36</v>
      </c>
      <c r="K63" s="26" t="n">
        <f aca="false">0.3*D63</f>
        <v>4.5</v>
      </c>
      <c r="L63" s="26"/>
      <c r="M63" s="26"/>
      <c r="N63" s="26"/>
      <c r="O63" s="26"/>
      <c r="P63" s="26"/>
      <c r="Q63" s="37" t="n">
        <f aca="false">IF(K63&gt;0,0.05*G63,IF(M63&gt;0,0.05*G63+1*E63,0))</f>
        <v>0.9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 t="n">
        <f aca="false">SUM(G63,I63:AI63)</f>
        <v>59.4</v>
      </c>
      <c r="AK63" s="24" t="n">
        <v>10</v>
      </c>
      <c r="AL63" s="27"/>
    </row>
    <row r="64" customFormat="false" ht="17.25" hidden="false" customHeight="true" outlineLevel="0" collapsed="false">
      <c r="A64" s="24" t="s">
        <v>140</v>
      </c>
      <c r="B64" s="42" t="s">
        <v>141</v>
      </c>
      <c r="C64" s="24" t="s">
        <v>119</v>
      </c>
      <c r="D64" s="24" t="n">
        <f aca="false">Бюджет_Конт!$B$9</f>
        <v>15</v>
      </c>
      <c r="E64" s="24" t="n">
        <f aca="false">Бюджет_Конт!$B$20</f>
        <v>1</v>
      </c>
      <c r="F64" s="26" t="n">
        <v>36</v>
      </c>
      <c r="G64" s="26" t="n">
        <f aca="false">F64</f>
        <v>36</v>
      </c>
      <c r="H64" s="26" t="n">
        <v>18</v>
      </c>
      <c r="I64" s="26" t="n">
        <f aca="false">H64*E64</f>
        <v>18</v>
      </c>
      <c r="J64" s="26" t="n">
        <f aca="false">54*ROUNDUP(D64/15,0)</f>
        <v>54</v>
      </c>
      <c r="K64" s="26" t="n">
        <f aca="false">0.3*D64</f>
        <v>4.5</v>
      </c>
      <c r="L64" s="26"/>
      <c r="M64" s="37"/>
      <c r="N64" s="26"/>
      <c r="O64" s="26"/>
      <c r="P64" s="26"/>
      <c r="Q64" s="37" t="n">
        <f aca="false">IF(K64&gt;0,0.05*G64,IF(M64&gt;0,0.05*G64+1*E64,0))</f>
        <v>1.8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 t="n">
        <f aca="false">SUM(G64,I64:AI64)</f>
        <v>114.3</v>
      </c>
      <c r="AK64" s="24" t="n">
        <v>10</v>
      </c>
      <c r="AL64" s="27"/>
    </row>
    <row r="65" customFormat="false" ht="36" hidden="false" customHeight="true" outlineLevel="0" collapsed="false">
      <c r="A65" s="24" t="s">
        <v>142</v>
      </c>
      <c r="B65" s="42" t="s">
        <v>143</v>
      </c>
      <c r="C65" s="24" t="s">
        <v>116</v>
      </c>
      <c r="D65" s="24" t="n">
        <f aca="false">Бюджет_Конт!$B$9</f>
        <v>15</v>
      </c>
      <c r="E65" s="24" t="n">
        <f aca="false">Бюджет_Конт!$B$20</f>
        <v>1</v>
      </c>
      <c r="F65" s="26"/>
      <c r="G65" s="26" t="n">
        <f aca="false">F65</f>
        <v>0</v>
      </c>
      <c r="H65" s="26"/>
      <c r="I65" s="26" t="n">
        <f aca="false">H65*E65</f>
        <v>0</v>
      </c>
      <c r="J65" s="26"/>
      <c r="K65" s="26"/>
      <c r="L65" s="26"/>
      <c r="M65" s="37"/>
      <c r="N65" s="26"/>
      <c r="O65" s="26"/>
      <c r="P65" s="26"/>
      <c r="Q65" s="37" t="n">
        <f aca="false">IF(K65&gt;0,0.05*G65,IF(M65&gt;0,0.05*G65+1*E65,0))</f>
        <v>0</v>
      </c>
      <c r="R65" s="26"/>
      <c r="S65" s="26"/>
      <c r="T65" s="26" t="n">
        <f aca="false">1*(2/3)*D65</f>
        <v>10</v>
      </c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 t="n">
        <f aca="false">SUM(G65,I65:AI65)</f>
        <v>10</v>
      </c>
      <c r="AK65" s="24" t="n">
        <v>10</v>
      </c>
      <c r="AL65" s="27"/>
    </row>
    <row r="66" customFormat="false" ht="36" hidden="false" customHeight="true" outlineLevel="0" collapsed="false">
      <c r="A66" s="24" t="s">
        <v>142</v>
      </c>
      <c r="B66" s="42" t="s">
        <v>143</v>
      </c>
      <c r="C66" s="24" t="s">
        <v>119</v>
      </c>
      <c r="D66" s="24" t="n">
        <f aca="false">Бюджет_Конт!$B$9</f>
        <v>15</v>
      </c>
      <c r="E66" s="24" t="n">
        <f aca="false">Бюджет_Конт!$B$20</f>
        <v>1</v>
      </c>
      <c r="F66" s="26"/>
      <c r="G66" s="26" t="n">
        <f aca="false">F66</f>
        <v>0</v>
      </c>
      <c r="H66" s="26"/>
      <c r="I66" s="26" t="n">
        <f aca="false">H66*E66</f>
        <v>0</v>
      </c>
      <c r="J66" s="26"/>
      <c r="K66" s="26"/>
      <c r="L66" s="26"/>
      <c r="M66" s="37"/>
      <c r="N66" s="26"/>
      <c r="O66" s="26"/>
      <c r="P66" s="26"/>
      <c r="Q66" s="37" t="n">
        <f aca="false">IF(K66&gt;0,0.05*G66,IF(M66&gt;0,0.05*G66+1*E66,0))</f>
        <v>0</v>
      </c>
      <c r="R66" s="26"/>
      <c r="S66" s="26"/>
      <c r="T66" s="26" t="n">
        <f aca="false">1*(2/3)*D66</f>
        <v>10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 t="n">
        <f aca="false">SUM(G66,I66:AI66)</f>
        <v>10</v>
      </c>
      <c r="AK66" s="24" t="n">
        <v>10</v>
      </c>
      <c r="AL66" s="27"/>
    </row>
    <row r="67" customFormat="false" ht="36" hidden="false" customHeight="true" outlineLevel="0" collapsed="false">
      <c r="A67" s="24" t="s">
        <v>144</v>
      </c>
      <c r="B67" s="42" t="s">
        <v>145</v>
      </c>
      <c r="C67" s="24" t="s">
        <v>119</v>
      </c>
      <c r="D67" s="24" t="n">
        <f aca="false">Бюджет_Конт!$B$9</f>
        <v>15</v>
      </c>
      <c r="E67" s="24" t="n">
        <f aca="false">Бюджет_Конт!$B$20</f>
        <v>1</v>
      </c>
      <c r="F67" s="26"/>
      <c r="G67" s="26" t="n">
        <f aca="false">F67</f>
        <v>0</v>
      </c>
      <c r="H67" s="26"/>
      <c r="I67" s="26" t="n">
        <f aca="false">H67*E67</f>
        <v>0</v>
      </c>
      <c r="J67" s="26"/>
      <c r="K67" s="26"/>
      <c r="L67" s="26"/>
      <c r="M67" s="37"/>
      <c r="N67" s="26"/>
      <c r="O67" s="26"/>
      <c r="P67" s="26"/>
      <c r="Q67" s="37" t="n">
        <f aca="false">IF(K67&gt;0,0.05*G67,IF(M67&gt;0,0.05*G67+1*E67,0))</f>
        <v>0</v>
      </c>
      <c r="R67" s="26"/>
      <c r="S67" s="26"/>
      <c r="T67" s="26" t="n">
        <f aca="false">1*(2)*D67</f>
        <v>30</v>
      </c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 t="n">
        <f aca="false">SUM(G67,I67:AI67)</f>
        <v>30</v>
      </c>
      <c r="AK67" s="24" t="n">
        <v>10</v>
      </c>
      <c r="AL67" s="27"/>
    </row>
    <row r="68" customFormat="false" ht="17.35" hidden="false" customHeight="false" outlineLevel="0" collapsed="false">
      <c r="A68" s="24" t="s">
        <v>146</v>
      </c>
      <c r="B68" s="42" t="s">
        <v>147</v>
      </c>
      <c r="C68" s="24" t="s">
        <v>148</v>
      </c>
      <c r="D68" s="24" t="n">
        <f aca="false">Бюджет_Конт!$B$10</f>
        <v>26</v>
      </c>
      <c r="E68" s="24" t="n">
        <f aca="false">Бюджет_Конт!$B$21</f>
        <v>1</v>
      </c>
      <c r="F68" s="26" t="n">
        <v>34</v>
      </c>
      <c r="G68" s="26" t="n">
        <f aca="false">F68</f>
        <v>34</v>
      </c>
      <c r="H68" s="26"/>
      <c r="I68" s="26" t="n">
        <f aca="false">H68*E68</f>
        <v>0</v>
      </c>
      <c r="J68" s="26" t="n">
        <f aca="false">50*ROUNDUP(D68/15,0)</f>
        <v>100</v>
      </c>
      <c r="K68" s="26" t="n">
        <f aca="false">0.3*D68</f>
        <v>7.8</v>
      </c>
      <c r="L68" s="26"/>
      <c r="M68" s="37"/>
      <c r="N68" s="26"/>
      <c r="O68" s="26"/>
      <c r="P68" s="26"/>
      <c r="Q68" s="37" t="n">
        <f aca="false">IF(K68&gt;0,0.05*G68,IF(M68&gt;0,0.05*G68+1*E68,0))</f>
        <v>1.7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 t="n">
        <f aca="false">SUM(G68,I68:AI68)</f>
        <v>143.5</v>
      </c>
      <c r="AK68" s="24" t="n">
        <v>10</v>
      </c>
      <c r="AL68" s="27"/>
    </row>
    <row r="69" customFormat="false" ht="17.35" hidden="false" customHeight="false" outlineLevel="0" collapsed="false">
      <c r="A69" s="24" t="s">
        <v>136</v>
      </c>
      <c r="B69" s="42" t="s">
        <v>149</v>
      </c>
      <c r="C69" s="24" t="s">
        <v>148</v>
      </c>
      <c r="D69" s="24" t="n">
        <f aca="false">Бюджет_Конт!$B$10</f>
        <v>26</v>
      </c>
      <c r="E69" s="24" t="n">
        <f aca="false">Бюджет_Конт!$B$21</f>
        <v>1</v>
      </c>
      <c r="F69" s="26" t="n">
        <v>34</v>
      </c>
      <c r="G69" s="26" t="n">
        <f aca="false">F69</f>
        <v>34</v>
      </c>
      <c r="H69" s="26"/>
      <c r="I69" s="26" t="n">
        <f aca="false">H69*E69</f>
        <v>0</v>
      </c>
      <c r="J69" s="26" t="n">
        <f aca="false">50*ROUNDUP(D69/15,0)</f>
        <v>100</v>
      </c>
      <c r="K69" s="26" t="n">
        <f aca="false">0.3*D69</f>
        <v>7.8</v>
      </c>
      <c r="L69" s="26"/>
      <c r="M69" s="37"/>
      <c r="N69" s="26"/>
      <c r="O69" s="26"/>
      <c r="P69" s="26"/>
      <c r="Q69" s="37" t="n">
        <f aca="false">IF(K69&gt;0,0.05*G69,IF(M69&gt;0,0.05*G69+1*E69,0))</f>
        <v>1.7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 t="n">
        <f aca="false">SUM(G69,I69:AI69)</f>
        <v>143.5</v>
      </c>
      <c r="AK69" s="24" t="n">
        <v>10</v>
      </c>
      <c r="AL69" s="27"/>
    </row>
    <row r="70" customFormat="false" ht="17.35" hidden="false" customHeight="false" outlineLevel="0" collapsed="false">
      <c r="A70" s="24" t="s">
        <v>150</v>
      </c>
      <c r="B70" s="42" t="s">
        <v>151</v>
      </c>
      <c r="C70" s="24" t="s">
        <v>148</v>
      </c>
      <c r="D70" s="24" t="n">
        <f aca="false">Бюджет_Конт!$B$10</f>
        <v>26</v>
      </c>
      <c r="E70" s="24" t="n">
        <f aca="false">Бюджет_Конт!$B$21</f>
        <v>1</v>
      </c>
      <c r="F70" s="26" t="n">
        <v>34</v>
      </c>
      <c r="G70" s="26" t="n">
        <f aca="false">F70</f>
        <v>34</v>
      </c>
      <c r="H70" s="26"/>
      <c r="I70" s="26" t="n">
        <f aca="false">H70*E70</f>
        <v>0</v>
      </c>
      <c r="J70" s="26" t="n">
        <f aca="false">34*(ROUNDUP(D70/15,0))</f>
        <v>68</v>
      </c>
      <c r="K70" s="26" t="n">
        <f aca="false">0.3*D70</f>
        <v>7.8</v>
      </c>
      <c r="L70" s="26"/>
      <c r="M70" s="37"/>
      <c r="N70" s="26"/>
      <c r="O70" s="26"/>
      <c r="P70" s="26"/>
      <c r="Q70" s="37" t="n">
        <f aca="false">IF(K70&gt;0,0.05*G70,IF(M70&gt;0,0.05*G70+1*E70,0))</f>
        <v>1.7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 t="n">
        <f aca="false">SUM(G70,I70:AI70)</f>
        <v>111.5</v>
      </c>
      <c r="AK70" s="24" t="n">
        <v>10</v>
      </c>
      <c r="AL70" s="27"/>
    </row>
    <row r="71" customFormat="false" ht="32.95" hidden="false" customHeight="false" outlineLevel="0" collapsed="false">
      <c r="A71" s="24" t="s">
        <v>152</v>
      </c>
      <c r="B71" s="42" t="s">
        <v>153</v>
      </c>
      <c r="C71" s="24" t="s">
        <v>154</v>
      </c>
      <c r="D71" s="24" t="n">
        <f aca="false">Бюджет_Конт!$B$10</f>
        <v>26</v>
      </c>
      <c r="E71" s="24" t="n">
        <f aca="false">Бюджет_Конт!$B$21</f>
        <v>1</v>
      </c>
      <c r="F71" s="26" t="n">
        <v>22</v>
      </c>
      <c r="G71" s="26" t="n">
        <f aca="false">F71</f>
        <v>22</v>
      </c>
      <c r="H71" s="26"/>
      <c r="I71" s="26" t="n">
        <f aca="false">H71*E71</f>
        <v>0</v>
      </c>
      <c r="J71" s="26" t="n">
        <f aca="false">22*(ROUNDUP(D71/15,0))</f>
        <v>44</v>
      </c>
      <c r="K71" s="26" t="n">
        <f aca="false">0.3*D71</f>
        <v>7.8</v>
      </c>
      <c r="L71" s="26"/>
      <c r="M71" s="37"/>
      <c r="N71" s="26"/>
      <c r="O71" s="26"/>
      <c r="P71" s="26"/>
      <c r="Q71" s="37" t="n">
        <f aca="false">IF(K71&gt;0,0.05*G71,IF(M71&gt;0,0.05*G71+1*E71,0))</f>
        <v>1.1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 t="n">
        <f aca="false">SUM(G71,I71:AI71)</f>
        <v>74.9</v>
      </c>
      <c r="AK71" s="24" t="n">
        <v>8</v>
      </c>
      <c r="AL71" s="27"/>
    </row>
    <row r="72" customFormat="false" ht="17.35" hidden="false" customHeight="false" outlineLevel="0" collapsed="false">
      <c r="A72" s="24" t="s">
        <v>155</v>
      </c>
      <c r="B72" s="42" t="s">
        <v>156</v>
      </c>
      <c r="C72" s="24" t="s">
        <v>154</v>
      </c>
      <c r="D72" s="24" t="n">
        <f aca="false">Бюджет_Конт!$B$10</f>
        <v>26</v>
      </c>
      <c r="E72" s="24" t="n">
        <f aca="false">Бюджет_Конт!$B$21</f>
        <v>1</v>
      </c>
      <c r="F72" s="26" t="n">
        <v>24</v>
      </c>
      <c r="G72" s="26" t="n">
        <f aca="false">F72</f>
        <v>24</v>
      </c>
      <c r="H72" s="26"/>
      <c r="I72" s="26" t="n">
        <f aca="false">H72*E72</f>
        <v>0</v>
      </c>
      <c r="J72" s="26"/>
      <c r="K72" s="26" t="n">
        <f aca="false">0.3*D72</f>
        <v>7.8</v>
      </c>
      <c r="L72" s="26"/>
      <c r="M72" s="26"/>
      <c r="N72" s="26"/>
      <c r="O72" s="26"/>
      <c r="P72" s="26"/>
      <c r="Q72" s="37" t="n">
        <f aca="false">IF(K72&gt;0,0.05*G72,IF(M72&gt;0,0.05*G72+1*E72,0))</f>
        <v>1.2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 t="n">
        <f aca="false">SUM(G72,I72:AI72)</f>
        <v>33</v>
      </c>
      <c r="AK72" s="24" t="n">
        <v>10</v>
      </c>
      <c r="AL72" s="27"/>
    </row>
    <row r="73" customFormat="false" ht="17.35" hidden="false" customHeight="false" outlineLevel="0" collapsed="false">
      <c r="A73" s="24" t="s">
        <v>157</v>
      </c>
      <c r="B73" s="42" t="s">
        <v>158</v>
      </c>
      <c r="C73" s="24" t="s">
        <v>148</v>
      </c>
      <c r="D73" s="24" t="n">
        <f aca="false">Бюджет_Конт!$B$10</f>
        <v>26</v>
      </c>
      <c r="E73" s="24" t="n">
        <f aca="false">Бюджет_Конт!$B$21</f>
        <v>1</v>
      </c>
      <c r="F73" s="26" t="n">
        <v>16</v>
      </c>
      <c r="G73" s="26" t="n">
        <f aca="false">F73</f>
        <v>16</v>
      </c>
      <c r="H73" s="26" t="n">
        <v>16</v>
      </c>
      <c r="I73" s="26" t="n">
        <f aca="false">H73*E73</f>
        <v>16</v>
      </c>
      <c r="J73" s="26"/>
      <c r="K73" s="26" t="n">
        <f aca="false">0.3*D73</f>
        <v>7.8</v>
      </c>
      <c r="L73" s="26"/>
      <c r="M73" s="26"/>
      <c r="N73" s="26"/>
      <c r="O73" s="26"/>
      <c r="P73" s="26"/>
      <c r="Q73" s="37" t="n">
        <f aca="false">IF(K73&gt;0,0.05*G73,IF(M73&gt;0,0.05*G73+1*E73,0))</f>
        <v>0.8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 t="n">
        <f aca="false">SUM(G73,I73:AI73)</f>
        <v>40.6</v>
      </c>
      <c r="AK73" s="24" t="n">
        <v>10</v>
      </c>
      <c r="AL73" s="27"/>
    </row>
    <row r="74" customFormat="false" ht="17.35" hidden="false" customHeight="false" outlineLevel="0" collapsed="false">
      <c r="A74" s="24" t="s">
        <v>159</v>
      </c>
      <c r="B74" s="42" t="s">
        <v>160</v>
      </c>
      <c r="C74" s="24" t="s">
        <v>148</v>
      </c>
      <c r="D74" s="24" t="n">
        <f aca="false">Бюджет_Конт!$B$10</f>
        <v>26</v>
      </c>
      <c r="E74" s="24" t="n">
        <f aca="false">Бюджет_Конт!$B$21</f>
        <v>1</v>
      </c>
      <c r="F74" s="26" t="n">
        <v>34</v>
      </c>
      <c r="G74" s="26" t="n">
        <f aca="false">F74</f>
        <v>34</v>
      </c>
      <c r="H74" s="26" t="n">
        <v>16</v>
      </c>
      <c r="I74" s="26" t="n">
        <f aca="false">H74*E74</f>
        <v>16</v>
      </c>
      <c r="J74" s="26" t="n">
        <f aca="false">34*ROUNDUP(D74/15,0)</f>
        <v>68</v>
      </c>
      <c r="K74" s="26"/>
      <c r="L74" s="26"/>
      <c r="M74" s="26" t="n">
        <f aca="false">0.4*D74</f>
        <v>10.4</v>
      </c>
      <c r="N74" s="26"/>
      <c r="O74" s="26"/>
      <c r="P74" s="26"/>
      <c r="Q74" s="37" t="n">
        <f aca="false">IF(K74&gt;0,0.05*G74,IF(M74&gt;0,0.05*G74+1*E74,0))</f>
        <v>2.7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 t="n">
        <f aca="false">SUM(G74,I74:AI74)</f>
        <v>131.1</v>
      </c>
      <c r="AK74" s="24" t="n">
        <v>10</v>
      </c>
      <c r="AL74" s="27"/>
    </row>
    <row r="75" customFormat="false" ht="17.35" hidden="false" customHeight="false" outlineLevel="0" collapsed="false">
      <c r="A75" s="24" t="s">
        <v>161</v>
      </c>
      <c r="B75" s="42" t="s">
        <v>162</v>
      </c>
      <c r="C75" s="24" t="s">
        <v>148</v>
      </c>
      <c r="D75" s="24" t="n">
        <f aca="false">Бюджет_Конт!$B$10</f>
        <v>26</v>
      </c>
      <c r="E75" s="24" t="n">
        <f aca="false">Бюджет_Конт!$B$21</f>
        <v>1</v>
      </c>
      <c r="F75" s="26" t="n">
        <v>34</v>
      </c>
      <c r="G75" s="26" t="n">
        <f aca="false">F75</f>
        <v>34</v>
      </c>
      <c r="H75" s="26" t="n">
        <v>34</v>
      </c>
      <c r="I75" s="26" t="n">
        <f aca="false">H75*E75</f>
        <v>34</v>
      </c>
      <c r="J75" s="26" t="n">
        <f aca="false">34*ROUNDUP(D75/15,0)</f>
        <v>68</v>
      </c>
      <c r="K75" s="26"/>
      <c r="L75" s="26"/>
      <c r="M75" s="26" t="n">
        <f aca="false">0.4*D75</f>
        <v>10.4</v>
      </c>
      <c r="N75" s="26"/>
      <c r="O75" s="26"/>
      <c r="P75" s="26"/>
      <c r="Q75" s="37" t="n">
        <f aca="false">IF(K75&gt;0,0.05*G75,IF(M75&gt;0,0.05*G75+1*E75,0))</f>
        <v>2.7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 t="n">
        <f aca="false">SUM(G75,I75:AI75)</f>
        <v>149.1</v>
      </c>
      <c r="AK75" s="24" t="n">
        <v>10</v>
      </c>
      <c r="AL75" s="27"/>
    </row>
    <row r="76" customFormat="false" ht="17.35" hidden="false" customHeight="false" outlineLevel="0" collapsed="false">
      <c r="A76" s="24" t="s">
        <v>163</v>
      </c>
      <c r="B76" s="42" t="s">
        <v>164</v>
      </c>
      <c r="C76" s="24" t="s">
        <v>148</v>
      </c>
      <c r="D76" s="24" t="n">
        <f aca="false">Бюджет_Конт!$B$10</f>
        <v>26</v>
      </c>
      <c r="E76" s="24" t="n">
        <f aca="false">Бюджет_Конт!$B$21</f>
        <v>1</v>
      </c>
      <c r="F76" s="26" t="n">
        <v>50</v>
      </c>
      <c r="G76" s="26" t="n">
        <f aca="false">F76</f>
        <v>50</v>
      </c>
      <c r="H76" s="26" t="n">
        <v>16</v>
      </c>
      <c r="I76" s="26" t="n">
        <f aca="false">H76*E76</f>
        <v>16</v>
      </c>
      <c r="J76" s="26" t="n">
        <f aca="false">16*ROUNDUP(D76/15,0)</f>
        <v>32</v>
      </c>
      <c r="K76" s="26"/>
      <c r="L76" s="26"/>
      <c r="M76" s="26" t="n">
        <f aca="false">0.4*D76</f>
        <v>10.4</v>
      </c>
      <c r="N76" s="26"/>
      <c r="O76" s="26"/>
      <c r="P76" s="26"/>
      <c r="Q76" s="37" t="n">
        <f aca="false">IF(K76&gt;0,0.05*G76,IF(M76&gt;0,0.05*G76+1*E76,0))</f>
        <v>3.5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 t="n">
        <f aca="false">SUM(G76,I76:AI76)</f>
        <v>111.9</v>
      </c>
      <c r="AK76" s="24" t="n">
        <v>10</v>
      </c>
      <c r="AL76" s="27"/>
    </row>
    <row r="77" customFormat="false" ht="17.35" hidden="false" customHeight="false" outlineLevel="0" collapsed="false">
      <c r="A77" s="24" t="s">
        <v>165</v>
      </c>
      <c r="B77" s="42" t="s">
        <v>166</v>
      </c>
      <c r="C77" s="24" t="s">
        <v>154</v>
      </c>
      <c r="D77" s="24" t="n">
        <f aca="false">Бюджет_Конт!$B$10</f>
        <v>26</v>
      </c>
      <c r="E77" s="24" t="n">
        <f aca="false">Бюджет_Конт!$B$21</f>
        <v>1</v>
      </c>
      <c r="F77" s="26" t="n">
        <v>24</v>
      </c>
      <c r="G77" s="26" t="n">
        <f aca="false">F77</f>
        <v>24</v>
      </c>
      <c r="H77" s="26"/>
      <c r="I77" s="26" t="n">
        <f aca="false">H77*E77</f>
        <v>0</v>
      </c>
      <c r="J77" s="26" t="n">
        <f aca="false">24*ROUNDUP(D77/15,0)</f>
        <v>48</v>
      </c>
      <c r="K77" s="26"/>
      <c r="L77" s="26"/>
      <c r="M77" s="37" t="n">
        <f aca="false">0.4*D77</f>
        <v>10.4</v>
      </c>
      <c r="N77" s="26"/>
      <c r="O77" s="26"/>
      <c r="P77" s="26"/>
      <c r="Q77" s="37" t="n">
        <f aca="false">IF(K77&gt;0,0.05*G77,IF(M77&gt;0,0.05*G77+1*E77,0))</f>
        <v>2.2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 t="n">
        <f aca="false">SUM(G77,I77:AI77)</f>
        <v>84.6</v>
      </c>
      <c r="AK77" s="24" t="n">
        <v>10</v>
      </c>
      <c r="AL77" s="27"/>
    </row>
    <row r="78" customFormat="false" ht="17.35" hidden="false" customHeight="false" outlineLevel="0" collapsed="false">
      <c r="A78" s="24" t="s">
        <v>165</v>
      </c>
      <c r="B78" s="42" t="s">
        <v>167</v>
      </c>
      <c r="C78" s="24" t="s">
        <v>154</v>
      </c>
      <c r="D78" s="24" t="n">
        <f aca="false">Бюджет_Конт!$B$10</f>
        <v>26</v>
      </c>
      <c r="E78" s="24" t="n">
        <f aca="false">Бюджет_Конт!$B$21</f>
        <v>1</v>
      </c>
      <c r="F78" s="26" t="n">
        <v>12</v>
      </c>
      <c r="G78" s="26" t="n">
        <f aca="false">F78</f>
        <v>12</v>
      </c>
      <c r="H78" s="26" t="n">
        <v>12</v>
      </c>
      <c r="I78" s="26" t="n">
        <f aca="false">H78*E78</f>
        <v>12</v>
      </c>
      <c r="J78" s="26" t="n">
        <f aca="false">24*ROUNDUP(D78/15,0)</f>
        <v>48</v>
      </c>
      <c r="K78" s="26" t="n">
        <f aca="false">0.3*D78</f>
        <v>7.8</v>
      </c>
      <c r="L78" s="26"/>
      <c r="M78" s="37"/>
      <c r="N78" s="26"/>
      <c r="O78" s="26"/>
      <c r="P78" s="26"/>
      <c r="Q78" s="37" t="n">
        <f aca="false">IF(K78&gt;0,0.05*G78,IF(M78&gt;0,0.05*G78+1*E78,0))</f>
        <v>0.6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 t="n">
        <f aca="false">SUM(G78,I78:AI78)</f>
        <v>80.4</v>
      </c>
      <c r="AK78" s="24" t="s">
        <v>168</v>
      </c>
      <c r="AL78" s="38" t="s">
        <v>169</v>
      </c>
    </row>
    <row r="79" customFormat="false" ht="17.35" hidden="false" customHeight="false" outlineLevel="0" collapsed="false">
      <c r="A79" s="24" t="s">
        <v>170</v>
      </c>
      <c r="B79" s="34" t="s">
        <v>171</v>
      </c>
      <c r="C79" s="24" t="s">
        <v>154</v>
      </c>
      <c r="D79" s="24" t="n">
        <f aca="false">Бюджет_Конт!$B$10</f>
        <v>26</v>
      </c>
      <c r="E79" s="24" t="n">
        <f aca="false">Бюджет_Конт!$B$21</f>
        <v>1</v>
      </c>
      <c r="F79" s="43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37" t="n">
        <f aca="false">IF(K79&gt;0,0.05*G79,IF(M79&gt;0,0.05*G79+1*E79,0))</f>
        <v>0</v>
      </c>
      <c r="R79" s="26"/>
      <c r="S79" s="26"/>
      <c r="T79" s="26" t="n">
        <f aca="false">1*(5+1/3)*D79</f>
        <v>138.666666666667</v>
      </c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 t="n">
        <f aca="false">SUM(G79,I79:AI79)</f>
        <v>138.666666666667</v>
      </c>
      <c r="AK79" s="24" t="n">
        <v>10</v>
      </c>
      <c r="AL79" s="27"/>
    </row>
    <row r="80" customFormat="false" ht="17.35" hidden="false" customHeight="false" outlineLevel="0" collapsed="false">
      <c r="A80" s="24"/>
      <c r="B80" s="34" t="s">
        <v>172</v>
      </c>
      <c r="C80" s="24" t="s">
        <v>154</v>
      </c>
      <c r="D80" s="24" t="n">
        <f aca="false">Бюджет_Конт!$B$10</f>
        <v>26</v>
      </c>
      <c r="E80" s="24" t="n">
        <f aca="false">Бюджет_Конт!$B$21</f>
        <v>1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37" t="n">
        <f aca="false">IF(K80&gt;0,0.05*G80,IF(M80&gt;0,0.05*G80+1*E80,0))</f>
        <v>0</v>
      </c>
      <c r="R80" s="26"/>
      <c r="S80" s="26"/>
      <c r="T80" s="26"/>
      <c r="U80" s="26"/>
      <c r="V80" s="26"/>
      <c r="W80" s="26" t="n">
        <f aca="false">16*D80</f>
        <v>416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 t="n">
        <f aca="false">SUM(G80,I80:AI80)</f>
        <v>416</v>
      </c>
      <c r="AK80" s="24" t="n">
        <v>10</v>
      </c>
      <c r="AL80" s="27"/>
    </row>
    <row r="81" customFormat="false" ht="17.35" hidden="false" customHeight="false" outlineLevel="0" collapsed="false">
      <c r="A81" s="24"/>
      <c r="B81" s="34" t="s">
        <v>173</v>
      </c>
      <c r="C81" s="24" t="s">
        <v>154</v>
      </c>
      <c r="D81" s="24" t="n">
        <f aca="false">Бюджет_Конт!$B$10</f>
        <v>26</v>
      </c>
      <c r="E81" s="24" t="n">
        <f aca="false">Бюджет_Конт!$B$21</f>
        <v>1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37" t="n">
        <f aca="false">IF(K81&gt;0,0.05*G81,IF(M81&gt;0,0.05*G81+1*E81,0))</f>
        <v>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 t="n">
        <f aca="false">0.5*7*D81</f>
        <v>91</v>
      </c>
      <c r="AC81" s="26"/>
      <c r="AD81" s="26"/>
      <c r="AE81" s="26"/>
      <c r="AF81" s="26"/>
      <c r="AG81" s="26"/>
      <c r="AH81" s="26"/>
      <c r="AI81" s="26"/>
      <c r="AJ81" s="26" t="n">
        <f aca="false">SUM(G81,I81:AI81)</f>
        <v>91</v>
      </c>
      <c r="AK81" s="24" t="n">
        <v>10</v>
      </c>
      <c r="AL81" s="27"/>
    </row>
    <row r="82" customFormat="false" ht="18" hidden="false" customHeight="true" outlineLevel="0" collapsed="false">
      <c r="A82" s="24"/>
      <c r="B82" s="42"/>
      <c r="C82" s="24"/>
      <c r="D82" s="24"/>
      <c r="E82" s="24"/>
      <c r="F82" s="26"/>
      <c r="G82" s="26"/>
      <c r="H82" s="26"/>
      <c r="I82" s="26"/>
      <c r="J82" s="26"/>
      <c r="K82" s="33" t="s">
        <v>86</v>
      </c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26"/>
      <c r="AD82" s="26"/>
      <c r="AE82" s="26"/>
      <c r="AF82" s="26"/>
      <c r="AG82" s="26"/>
      <c r="AH82" s="26"/>
      <c r="AI82" s="26"/>
      <c r="AJ82" s="26" t="n">
        <f aca="false">SUM(G82,I82:AI82)</f>
        <v>0</v>
      </c>
      <c r="AK82" s="24"/>
      <c r="AL82" s="27"/>
    </row>
    <row r="83" customFormat="false" ht="17.35" hidden="false" customHeight="false" outlineLevel="0" collapsed="false">
      <c r="A83" s="24" t="s">
        <v>174</v>
      </c>
      <c r="B83" s="42" t="s">
        <v>175</v>
      </c>
      <c r="C83" s="24" t="s">
        <v>154</v>
      </c>
      <c r="D83" s="24" t="n">
        <f aca="false">Бюджет_Конт!$F$31</f>
        <v>15</v>
      </c>
      <c r="E83" s="24" t="n">
        <f aca="false">Бюджет_Конт!$B$21</f>
        <v>1</v>
      </c>
      <c r="F83" s="26" t="n">
        <v>24</v>
      </c>
      <c r="G83" s="26" t="n">
        <f aca="false">F83</f>
        <v>24</v>
      </c>
      <c r="H83" s="26" t="n">
        <v>24</v>
      </c>
      <c r="I83" s="26" t="n">
        <f aca="false">H83*E83</f>
        <v>24</v>
      </c>
      <c r="J83" s="26"/>
      <c r="K83" s="26" t="n">
        <f aca="false">0.3*D83</f>
        <v>4.5</v>
      </c>
      <c r="L83" s="26"/>
      <c r="M83" s="26"/>
      <c r="N83" s="26"/>
      <c r="O83" s="26"/>
      <c r="P83" s="26"/>
      <c r="Q83" s="37" t="n">
        <f aca="false">0.05*G83</f>
        <v>1.2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 t="n">
        <f aca="false">0*E83</f>
        <v>0</v>
      </c>
      <c r="AJ83" s="26" t="n">
        <f aca="false">SUM(G83,I83:AI83)</f>
        <v>53.7</v>
      </c>
      <c r="AK83" s="24" t="n">
        <v>10</v>
      </c>
      <c r="AL83" s="27"/>
    </row>
    <row r="84" customFormat="false" ht="17.35" hidden="false" customHeight="false" outlineLevel="0" collapsed="false">
      <c r="A84" s="24" t="s">
        <v>176</v>
      </c>
      <c r="B84" s="42" t="s">
        <v>177</v>
      </c>
      <c r="C84" s="24" t="s">
        <v>154</v>
      </c>
      <c r="D84" s="24" t="n">
        <f aca="false">Бюджет_Конт!$F$31</f>
        <v>15</v>
      </c>
      <c r="E84" s="24" t="n">
        <f aca="false">Бюджет_Конт!$B$21</f>
        <v>1</v>
      </c>
      <c r="F84" s="26" t="n">
        <v>12</v>
      </c>
      <c r="G84" s="26" t="n">
        <f aca="false">F84</f>
        <v>12</v>
      </c>
      <c r="H84" s="26"/>
      <c r="I84" s="26" t="n">
        <f aca="false">H84*E84</f>
        <v>0</v>
      </c>
      <c r="J84" s="26" t="n">
        <f aca="false">48*ROUNDUP(D84/15,0)</f>
        <v>48</v>
      </c>
      <c r="K84" s="26" t="n">
        <f aca="false">0.3*D84</f>
        <v>4.5</v>
      </c>
      <c r="L84" s="26"/>
      <c r="M84" s="26"/>
      <c r="N84" s="26"/>
      <c r="O84" s="26"/>
      <c r="P84" s="26"/>
      <c r="Q84" s="37" t="n">
        <f aca="false">0.05*G84</f>
        <v>0.6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 t="n">
        <f aca="false">0*E84</f>
        <v>0</v>
      </c>
      <c r="AJ84" s="26" t="n">
        <f aca="false">SUM(G84,I84:AI84)</f>
        <v>65.1</v>
      </c>
      <c r="AK84" s="24" t="n">
        <v>10</v>
      </c>
      <c r="AL84" s="27"/>
    </row>
    <row r="85" customFormat="false" ht="18" hidden="false" customHeight="true" outlineLevel="0" collapsed="false">
      <c r="A85" s="24"/>
      <c r="B85" s="42"/>
      <c r="C85" s="24"/>
      <c r="D85" s="24"/>
      <c r="E85" s="24"/>
      <c r="F85" s="26"/>
      <c r="G85" s="26"/>
      <c r="H85" s="26"/>
      <c r="I85" s="26"/>
      <c r="J85" s="26"/>
      <c r="K85" s="33" t="s">
        <v>87</v>
      </c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26"/>
      <c r="AD85" s="26"/>
      <c r="AE85" s="26"/>
      <c r="AF85" s="26"/>
      <c r="AG85" s="26"/>
      <c r="AH85" s="26"/>
      <c r="AI85" s="26"/>
      <c r="AJ85" s="26" t="n">
        <f aca="false">SUM(G85,I85:AI85)</f>
        <v>0</v>
      </c>
      <c r="AK85" s="24"/>
      <c r="AL85" s="27"/>
    </row>
    <row r="86" customFormat="false" ht="17.35" hidden="false" customHeight="false" outlineLevel="0" collapsed="false">
      <c r="A86" s="24" t="s">
        <v>174</v>
      </c>
      <c r="B86" s="42" t="s">
        <v>178</v>
      </c>
      <c r="C86" s="24" t="s">
        <v>154</v>
      </c>
      <c r="D86" s="24" t="n">
        <f aca="false">Бюджет_Конт!$G$31</f>
        <v>11</v>
      </c>
      <c r="E86" s="24" t="n">
        <f aca="false">Бюджет_Конт!$B$21</f>
        <v>1</v>
      </c>
      <c r="F86" s="26" t="n">
        <v>12</v>
      </c>
      <c r="G86" s="26" t="n">
        <f aca="false">F86</f>
        <v>12</v>
      </c>
      <c r="H86" s="26"/>
      <c r="I86" s="26" t="n">
        <f aca="false">H86*E86</f>
        <v>0</v>
      </c>
      <c r="J86" s="26" t="n">
        <f aca="false">36*ROUNDUP(D86/15,0)</f>
        <v>36</v>
      </c>
      <c r="K86" s="26" t="n">
        <f aca="false">0.3*D86</f>
        <v>3.3</v>
      </c>
      <c r="L86" s="26"/>
      <c r="M86" s="26"/>
      <c r="N86" s="26"/>
      <c r="O86" s="26"/>
      <c r="P86" s="26"/>
      <c r="Q86" s="37" t="n">
        <f aca="false">0.05*G86</f>
        <v>0.6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 t="n">
        <f aca="false">0*E86</f>
        <v>0</v>
      </c>
      <c r="AJ86" s="26" t="n">
        <f aca="false">SUM(G86,I86:AI86)</f>
        <v>51.9</v>
      </c>
      <c r="AK86" s="24" t="n">
        <v>10</v>
      </c>
      <c r="AL86" s="27"/>
    </row>
    <row r="87" customFormat="false" ht="17.35" hidden="false" customHeight="false" outlineLevel="0" collapsed="false">
      <c r="A87" s="24" t="s">
        <v>176</v>
      </c>
      <c r="B87" s="42" t="s">
        <v>179</v>
      </c>
      <c r="C87" s="24" t="s">
        <v>154</v>
      </c>
      <c r="D87" s="24" t="n">
        <f aca="false">Бюджет_Конт!$G$31</f>
        <v>11</v>
      </c>
      <c r="E87" s="24" t="n">
        <f aca="false">Бюджет_Конт!$B$21</f>
        <v>1</v>
      </c>
      <c r="F87" s="26" t="n">
        <v>12</v>
      </c>
      <c r="G87" s="26" t="n">
        <f aca="false">F87</f>
        <v>12</v>
      </c>
      <c r="H87" s="26"/>
      <c r="I87" s="26" t="n">
        <f aca="false">H87*E87</f>
        <v>0</v>
      </c>
      <c r="J87" s="26" t="n">
        <f aca="false">48*ROUNDUP(D87/15,0)</f>
        <v>48</v>
      </c>
      <c r="K87" s="26" t="n">
        <f aca="false">0.3*D87</f>
        <v>3.3</v>
      </c>
      <c r="L87" s="26"/>
      <c r="M87" s="26"/>
      <c r="N87" s="26"/>
      <c r="O87" s="26"/>
      <c r="P87" s="26"/>
      <c r="Q87" s="37" t="n">
        <f aca="false">0.05*G87</f>
        <v>0.6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 t="n">
        <f aca="false">0*E87</f>
        <v>0</v>
      </c>
      <c r="AJ87" s="26" t="n">
        <f aca="false">SUM(G87,I87:AI87)</f>
        <v>63.9</v>
      </c>
      <c r="AK87" s="24" t="n">
        <v>10</v>
      </c>
      <c r="AL87" s="27"/>
    </row>
    <row r="88" customFormat="false" ht="17.35" hidden="false" customHeight="false" outlineLevel="0" collapsed="false">
      <c r="A88" s="24"/>
      <c r="B88" s="44" t="s">
        <v>180</v>
      </c>
      <c r="C88" s="45"/>
      <c r="D88" s="45"/>
      <c r="E88" s="45"/>
      <c r="F88" s="46" t="n">
        <f aca="false">SUM(F25:F87)</f>
        <v>1512</v>
      </c>
      <c r="G88" s="46" t="n">
        <f aca="false">SUM(G25:G87)</f>
        <v>1512</v>
      </c>
      <c r="H88" s="46" t="n">
        <f aca="false">SUM(H25:H87)</f>
        <v>1036</v>
      </c>
      <c r="I88" s="46" t="n">
        <f aca="false">SUM(I25:I87)</f>
        <v>1036</v>
      </c>
      <c r="J88" s="46" t="n">
        <f aca="false">SUM(J25:J87)</f>
        <v>1838</v>
      </c>
      <c r="K88" s="46" t="n">
        <f aca="false">SUM(K25:K87)</f>
        <v>195.3</v>
      </c>
      <c r="L88" s="46" t="n">
        <f aca="false">SUM(L25:L87)</f>
        <v>0</v>
      </c>
      <c r="M88" s="46" t="n">
        <f aca="false">SUM(M25:M87)</f>
        <v>105.2</v>
      </c>
      <c r="N88" s="46" t="n">
        <f aca="false">SUM(N25:N87)</f>
        <v>0</v>
      </c>
      <c r="O88" s="46" t="n">
        <f aca="false">SUM(O25:O87)</f>
        <v>0</v>
      </c>
      <c r="P88" s="46" t="n">
        <f aca="false">SUM(P25:P87)</f>
        <v>0</v>
      </c>
      <c r="Q88" s="46" t="n">
        <f aca="false">SUM(Q25:Q87)</f>
        <v>89.6</v>
      </c>
      <c r="R88" s="46" t="n">
        <f aca="false">SUM(R25:R87)</f>
        <v>0</v>
      </c>
      <c r="S88" s="46" t="n">
        <f aca="false">SUM(S25:S87)</f>
        <v>36</v>
      </c>
      <c r="T88" s="46" t="n">
        <f aca="false">SUM(T25:T87)</f>
        <v>188.666666666667</v>
      </c>
      <c r="U88" s="46" t="n">
        <f aca="false">SUM(U25:U87)</f>
        <v>45.9</v>
      </c>
      <c r="V88" s="46" t="n">
        <f aca="false">SUM(V25:V87)</f>
        <v>0</v>
      </c>
      <c r="W88" s="46" t="n">
        <f aca="false">SUM(W25:W87)</f>
        <v>416</v>
      </c>
      <c r="X88" s="46" t="n">
        <f aca="false">SUM(X25:X87)</f>
        <v>0</v>
      </c>
      <c r="Y88" s="46" t="n">
        <f aca="false">SUM(Y25:Y87)</f>
        <v>0</v>
      </c>
      <c r="Z88" s="46" t="n">
        <f aca="false">SUM(Z25:Z87)</f>
        <v>0</v>
      </c>
      <c r="AA88" s="46" t="n">
        <f aca="false">SUM(AA25:AA87)</f>
        <v>0</v>
      </c>
      <c r="AB88" s="46" t="n">
        <f aca="false">SUM(AB25:AB87)</f>
        <v>91</v>
      </c>
      <c r="AC88" s="46" t="n">
        <f aca="false">SUM(AC25:AC87)</f>
        <v>0</v>
      </c>
      <c r="AD88" s="46" t="n">
        <f aca="false">SUM(AD25:AD87)</f>
        <v>0</v>
      </c>
      <c r="AE88" s="46" t="n">
        <f aca="false">SUM(AE25:AE87)</f>
        <v>0</v>
      </c>
      <c r="AF88" s="46" t="n">
        <f aca="false">SUM(AF25:AF87)</f>
        <v>0</v>
      </c>
      <c r="AG88" s="46" t="n">
        <f aca="false">SUM(AG25:AG87)</f>
        <v>0</v>
      </c>
      <c r="AH88" s="46" t="n">
        <f aca="false">SUM(AH25:AH87)</f>
        <v>0</v>
      </c>
      <c r="AI88" s="46" t="n">
        <f aca="false">SUM(AI25:AI87)</f>
        <v>92</v>
      </c>
      <c r="AJ88" s="46" t="n">
        <f aca="false">SUM(AJ25:AJ87)</f>
        <v>5645.66666666667</v>
      </c>
      <c r="AK88" s="26"/>
      <c r="AL88" s="47" t="n">
        <f aca="false">AJ88-SUM(I88:AI88,G88)</f>
        <v>0</v>
      </c>
    </row>
    <row r="89" customFormat="false" ht="17.35" hidden="false" customHeight="false" outlineLevel="0" collapsed="false">
      <c r="A89" s="24"/>
      <c r="B89" s="34"/>
      <c r="C89" s="24"/>
      <c r="D89" s="24"/>
      <c r="E89" s="24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 t="n">
        <f aca="false">SUM(G88,I88:AI88)-AJ88</f>
        <v>0</v>
      </c>
      <c r="AK89" s="24"/>
      <c r="AL89" s="27"/>
    </row>
    <row r="90" customFormat="false" ht="17.35" hidden="false" customHeight="true" outlineLevel="0" collapsed="false">
      <c r="A90" s="24"/>
      <c r="B90" s="34"/>
      <c r="C90" s="24"/>
      <c r="D90" s="24"/>
      <c r="E90" s="24"/>
      <c r="F90" s="26"/>
      <c r="G90" s="26"/>
      <c r="H90" s="26"/>
      <c r="I90" s="26"/>
      <c r="J90" s="26"/>
      <c r="K90" s="30"/>
      <c r="L90" s="32" t="s">
        <v>181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0"/>
      <c r="AC90" s="26"/>
      <c r="AD90" s="26"/>
      <c r="AE90" s="26"/>
      <c r="AF90" s="26"/>
      <c r="AG90" s="26"/>
      <c r="AH90" s="26"/>
      <c r="AI90" s="26"/>
      <c r="AJ90" s="26"/>
      <c r="AK90" s="24"/>
      <c r="AL90" s="27"/>
    </row>
    <row r="91" customFormat="false" ht="17.35" hidden="false" customHeight="true" outlineLevel="0" collapsed="false">
      <c r="A91" s="24"/>
      <c r="B91" s="34"/>
      <c r="C91" s="24"/>
      <c r="D91" s="24"/>
      <c r="E91" s="24"/>
      <c r="F91" s="26"/>
      <c r="G91" s="26"/>
      <c r="H91" s="26"/>
      <c r="I91" s="26"/>
      <c r="J91" s="26"/>
      <c r="K91" s="33" t="s">
        <v>182</v>
      </c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26"/>
      <c r="AD91" s="26"/>
      <c r="AE91" s="26"/>
      <c r="AF91" s="26"/>
      <c r="AG91" s="26"/>
      <c r="AH91" s="26"/>
      <c r="AI91" s="26"/>
      <c r="AJ91" s="26"/>
      <c r="AK91" s="24"/>
      <c r="AL91" s="27"/>
    </row>
    <row r="92" customFormat="false" ht="17.35" hidden="false" customHeight="true" outlineLevel="0" collapsed="false">
      <c r="A92" s="24"/>
      <c r="B92" s="34"/>
      <c r="C92" s="24"/>
      <c r="D92" s="24"/>
      <c r="E92" s="24"/>
      <c r="F92" s="26"/>
      <c r="G92" s="26"/>
      <c r="H92" s="26"/>
      <c r="I92" s="26"/>
      <c r="J92" s="26"/>
      <c r="K92" s="33" t="s">
        <v>183</v>
      </c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26"/>
      <c r="AD92" s="26"/>
      <c r="AE92" s="26"/>
      <c r="AF92" s="26"/>
      <c r="AG92" s="26"/>
      <c r="AH92" s="26"/>
      <c r="AI92" s="26"/>
      <c r="AJ92" s="26"/>
      <c r="AK92" s="24"/>
      <c r="AL92" s="27"/>
    </row>
    <row r="93" customFormat="false" ht="17.25" hidden="false" customHeight="true" outlineLevel="0" collapsed="false">
      <c r="A93" s="24" t="s">
        <v>184</v>
      </c>
      <c r="B93" s="34" t="s">
        <v>185</v>
      </c>
      <c r="C93" s="24" t="s">
        <v>66</v>
      </c>
      <c r="D93" s="24" t="n">
        <f aca="false">Бюджет_Конт!$C$7</f>
        <v>23</v>
      </c>
      <c r="E93" s="24" t="n">
        <f aca="false">Бюджет_Конт!$C$18</f>
        <v>1</v>
      </c>
      <c r="F93" s="26"/>
      <c r="G93" s="26"/>
      <c r="H93" s="26" t="n">
        <v>34</v>
      </c>
      <c r="I93" s="26" t="n">
        <f aca="false">H93*E93</f>
        <v>34</v>
      </c>
      <c r="J93" s="26"/>
      <c r="K93" s="26" t="n">
        <f aca="false">0.3*D93</f>
        <v>6.9</v>
      </c>
      <c r="L93" s="26"/>
      <c r="M93" s="37"/>
      <c r="N93" s="26"/>
      <c r="O93" s="26"/>
      <c r="P93" s="26"/>
      <c r="Q93" s="37" t="n">
        <f aca="false">IF(K93&gt;0,0.05*G93,IF(M93&gt;0,0.05*G93+1*E93,0))</f>
        <v>0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 t="n">
        <f aca="false">SUM(G93,I93:AI93)</f>
        <v>40.9</v>
      </c>
      <c r="AK93" s="24" t="n">
        <v>12</v>
      </c>
      <c r="AL93" s="27"/>
    </row>
    <row r="94" customFormat="false" ht="17.25" hidden="false" customHeight="true" outlineLevel="0" collapsed="false">
      <c r="A94" s="24" t="s">
        <v>64</v>
      </c>
      <c r="B94" s="34" t="s">
        <v>65</v>
      </c>
      <c r="C94" s="24" t="s">
        <v>66</v>
      </c>
      <c r="D94" s="24" t="n">
        <f aca="false">Бюджет_Конт!$C$7</f>
        <v>23</v>
      </c>
      <c r="E94" s="24" t="n">
        <f aca="false">Бюджет_Конт!$C$18</f>
        <v>1</v>
      </c>
      <c r="F94" s="26"/>
      <c r="G94" s="26"/>
      <c r="H94" s="26" t="n">
        <v>16</v>
      </c>
      <c r="I94" s="26" t="n">
        <f aca="false">H94*E94</f>
        <v>16</v>
      </c>
      <c r="J94" s="26"/>
      <c r="K94" s="26" t="n">
        <f aca="false">0.3*D94</f>
        <v>6.9</v>
      </c>
      <c r="L94" s="35"/>
      <c r="M94" s="36"/>
      <c r="N94" s="35"/>
      <c r="O94" s="35"/>
      <c r="P94" s="35"/>
      <c r="Q94" s="37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26"/>
      <c r="AD94" s="26"/>
      <c r="AE94" s="26"/>
      <c r="AF94" s="26"/>
      <c r="AG94" s="26"/>
      <c r="AH94" s="26"/>
      <c r="AI94" s="26"/>
      <c r="AJ94" s="26" t="n">
        <f aca="false">SUM(G94,I94:AI94)</f>
        <v>22.9</v>
      </c>
      <c r="AK94" s="24" t="n">
        <v>8</v>
      </c>
      <c r="AL94" s="27"/>
    </row>
    <row r="95" customFormat="false" ht="17.25" hidden="false" customHeight="true" outlineLevel="0" collapsed="false">
      <c r="A95" s="24" t="s">
        <v>67</v>
      </c>
      <c r="B95" s="34" t="s">
        <v>68</v>
      </c>
      <c r="C95" s="24" t="s">
        <v>66</v>
      </c>
      <c r="D95" s="24" t="n">
        <f aca="false">Бюджет_Конт!$C$7</f>
        <v>23</v>
      </c>
      <c r="E95" s="24" t="n">
        <f aca="false">Бюджет_Конт!$C$18</f>
        <v>1</v>
      </c>
      <c r="F95" s="26" t="n">
        <v>30</v>
      </c>
      <c r="G95" s="26"/>
      <c r="H95" s="26" t="n">
        <v>44</v>
      </c>
      <c r="I95" s="26" t="n">
        <f aca="false">H95*E95</f>
        <v>44</v>
      </c>
      <c r="J95" s="26" t="n">
        <f aca="false">30*ROUNDUP(D95/15,0)</f>
        <v>60</v>
      </c>
      <c r="K95" s="26"/>
      <c r="L95" s="37"/>
      <c r="M95" s="37" t="n">
        <f aca="false">0.4*D95</f>
        <v>9.2</v>
      </c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26"/>
      <c r="AC95" s="26"/>
      <c r="AD95" s="26"/>
      <c r="AE95" s="26"/>
      <c r="AF95" s="26"/>
      <c r="AG95" s="26"/>
      <c r="AH95" s="26"/>
      <c r="AI95" s="26" t="n">
        <v>4</v>
      </c>
      <c r="AJ95" s="26" t="n">
        <f aca="false">SUM(G95,I95:AI95)</f>
        <v>117.2</v>
      </c>
      <c r="AK95" s="24" t="n">
        <v>7</v>
      </c>
      <c r="AL95" s="27"/>
    </row>
    <row r="96" customFormat="false" ht="17.25" hidden="false" customHeight="true" outlineLevel="0" collapsed="false">
      <c r="A96" s="24" t="s">
        <v>91</v>
      </c>
      <c r="B96" s="34" t="s">
        <v>72</v>
      </c>
      <c r="C96" s="24" t="s">
        <v>73</v>
      </c>
      <c r="D96" s="24" t="n">
        <f aca="false">Бюджет_Конт!$C$7</f>
        <v>23</v>
      </c>
      <c r="E96" s="24" t="n">
        <f aca="false">Бюджет_Конт!$C$18</f>
        <v>1</v>
      </c>
      <c r="F96" s="26" t="n">
        <v>40</v>
      </c>
      <c r="G96" s="26"/>
      <c r="H96" s="26" t="n">
        <v>40</v>
      </c>
      <c r="I96" s="26" t="n">
        <f aca="false">H96*E96</f>
        <v>40</v>
      </c>
      <c r="J96" s="26" t="n">
        <f aca="false">40*ROUNDUP(D96/15,0)</f>
        <v>80</v>
      </c>
      <c r="K96" s="26"/>
      <c r="L96" s="37"/>
      <c r="M96" s="37" t="n">
        <f aca="false">0.4*D96</f>
        <v>9.2</v>
      </c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26"/>
      <c r="AC96" s="26"/>
      <c r="AD96" s="26"/>
      <c r="AE96" s="26"/>
      <c r="AF96" s="26"/>
      <c r="AG96" s="26"/>
      <c r="AH96" s="26"/>
      <c r="AI96" s="26"/>
      <c r="AJ96" s="26" t="n">
        <f aca="false">SUM(G96,I96:AI96)</f>
        <v>129.2</v>
      </c>
      <c r="AK96" s="24" t="n">
        <v>7</v>
      </c>
      <c r="AL96" s="27"/>
    </row>
    <row r="97" customFormat="false" ht="17.25" hidden="false" customHeight="true" outlineLevel="0" collapsed="false">
      <c r="A97" s="24" t="s">
        <v>74</v>
      </c>
      <c r="B97" s="34" t="s">
        <v>186</v>
      </c>
      <c r="C97" s="24" t="s">
        <v>66</v>
      </c>
      <c r="D97" s="24" t="n">
        <f aca="false">Бюджет_Конт!$C$7</f>
        <v>23</v>
      </c>
      <c r="E97" s="24" t="n">
        <f aca="false">Бюджет_Конт!$C$18</f>
        <v>1</v>
      </c>
      <c r="F97" s="26" t="n">
        <v>60</v>
      </c>
      <c r="G97" s="26" t="n">
        <f aca="false">F97</f>
        <v>60</v>
      </c>
      <c r="H97" s="26" t="n">
        <v>60</v>
      </c>
      <c r="I97" s="26" t="n">
        <f aca="false">H97*E97</f>
        <v>60</v>
      </c>
      <c r="J97" s="26"/>
      <c r="K97" s="26"/>
      <c r="L97" s="37"/>
      <c r="M97" s="37" t="n">
        <f aca="false">0.4*D97</f>
        <v>9.2</v>
      </c>
      <c r="N97" s="37"/>
      <c r="O97" s="37"/>
      <c r="P97" s="37"/>
      <c r="Q97" s="37" t="n">
        <f aca="false">IF(K97&gt;0,0.05*G97,IF(M97&gt;0,0.05*G97+1*E97,0))</f>
        <v>4</v>
      </c>
      <c r="R97" s="37"/>
      <c r="S97" s="37"/>
      <c r="T97" s="37"/>
      <c r="U97" s="37" t="n">
        <f aca="false">0.3*D97</f>
        <v>6.9</v>
      </c>
      <c r="V97" s="37"/>
      <c r="W97" s="37"/>
      <c r="X97" s="37"/>
      <c r="Y97" s="37"/>
      <c r="Z97" s="37"/>
      <c r="AA97" s="37"/>
      <c r="AB97" s="26"/>
      <c r="AC97" s="26"/>
      <c r="AD97" s="26"/>
      <c r="AE97" s="26"/>
      <c r="AF97" s="26"/>
      <c r="AG97" s="26"/>
      <c r="AH97" s="26"/>
      <c r="AI97" s="26" t="n">
        <f aca="false">12*E97</f>
        <v>12</v>
      </c>
      <c r="AJ97" s="26" t="n">
        <f aca="false">SUM(G97,I97:AI97)</f>
        <v>152.1</v>
      </c>
      <c r="AK97" s="24" t="n">
        <v>12</v>
      </c>
      <c r="AL97" s="27"/>
    </row>
    <row r="98" customFormat="false" ht="17.25" hidden="false" customHeight="true" outlineLevel="0" collapsed="false">
      <c r="A98" s="24" t="s">
        <v>74</v>
      </c>
      <c r="B98" s="34" t="s">
        <v>186</v>
      </c>
      <c r="C98" s="24" t="s">
        <v>73</v>
      </c>
      <c r="D98" s="24" t="n">
        <f aca="false">Бюджет_Конт!$C$7</f>
        <v>23</v>
      </c>
      <c r="E98" s="24" t="n">
        <f aca="false">Бюджет_Конт!$C$18</f>
        <v>1</v>
      </c>
      <c r="F98" s="26" t="n">
        <v>60</v>
      </c>
      <c r="G98" s="26" t="n">
        <f aca="false">F98</f>
        <v>60</v>
      </c>
      <c r="H98" s="26" t="n">
        <v>60</v>
      </c>
      <c r="I98" s="26" t="n">
        <f aca="false">H98*E98</f>
        <v>60</v>
      </c>
      <c r="J98" s="26"/>
      <c r="K98" s="26"/>
      <c r="L98" s="37"/>
      <c r="M98" s="37" t="n">
        <f aca="false">0.4*D98</f>
        <v>9.2</v>
      </c>
      <c r="N98" s="37"/>
      <c r="O98" s="37"/>
      <c r="P98" s="37"/>
      <c r="Q98" s="37" t="n">
        <f aca="false">IF(K98&gt;0,0.05*G98,IF(M98&gt;0,0.05*G98+1*E98,0))</f>
        <v>4</v>
      </c>
      <c r="R98" s="37"/>
      <c r="S98" s="37"/>
      <c r="T98" s="37"/>
      <c r="U98" s="37" t="n">
        <f aca="false">0.3*D98</f>
        <v>6.9</v>
      </c>
      <c r="V98" s="37"/>
      <c r="W98" s="37"/>
      <c r="X98" s="37"/>
      <c r="Y98" s="37"/>
      <c r="Z98" s="37"/>
      <c r="AA98" s="37"/>
      <c r="AB98" s="26"/>
      <c r="AC98" s="26"/>
      <c r="AD98" s="26"/>
      <c r="AE98" s="26"/>
      <c r="AF98" s="26"/>
      <c r="AG98" s="26"/>
      <c r="AH98" s="26"/>
      <c r="AI98" s="26" t="n">
        <f aca="false">4*E98</f>
        <v>4</v>
      </c>
      <c r="AJ98" s="26" t="n">
        <f aca="false">SUM(G98,I98:AI98)</f>
        <v>144.1</v>
      </c>
      <c r="AK98" s="24" t="n">
        <v>12</v>
      </c>
      <c r="AL98" s="27"/>
    </row>
    <row r="99" customFormat="false" ht="17.25" hidden="false" customHeight="true" outlineLevel="0" collapsed="false">
      <c r="A99" s="24" t="s">
        <v>76</v>
      </c>
      <c r="B99" s="34" t="s">
        <v>187</v>
      </c>
      <c r="C99" s="24" t="s">
        <v>66</v>
      </c>
      <c r="D99" s="24" t="n">
        <f aca="false">Бюджет_Конт!$C$7</f>
        <v>23</v>
      </c>
      <c r="E99" s="24" t="n">
        <f aca="false">Бюджет_Конт!$C$18</f>
        <v>1</v>
      </c>
      <c r="F99" s="26" t="n">
        <v>14</v>
      </c>
      <c r="G99" s="26" t="n">
        <f aca="false">F99</f>
        <v>14</v>
      </c>
      <c r="H99" s="26" t="n">
        <v>30</v>
      </c>
      <c r="I99" s="26" t="n">
        <f aca="false">H99*E99</f>
        <v>30</v>
      </c>
      <c r="J99" s="26"/>
      <c r="K99" s="26"/>
      <c r="L99" s="37"/>
      <c r="M99" s="37" t="n">
        <f aca="false">0.4*D99</f>
        <v>9.2</v>
      </c>
      <c r="N99" s="37"/>
      <c r="O99" s="37"/>
      <c r="P99" s="37"/>
      <c r="Q99" s="37" t="n">
        <f aca="false">IF(K99&gt;0,0.05*G99,IF(M99&gt;0,0.05*G99+1*E99,0))</f>
        <v>1.7</v>
      </c>
      <c r="R99" s="37"/>
      <c r="S99" s="37"/>
      <c r="T99" s="37"/>
      <c r="U99" s="37" t="n">
        <f aca="false">0.3*D99</f>
        <v>6.9</v>
      </c>
      <c r="V99" s="37"/>
      <c r="W99" s="37"/>
      <c r="X99" s="37"/>
      <c r="Y99" s="37"/>
      <c r="Z99" s="37"/>
      <c r="AA99" s="37"/>
      <c r="AB99" s="26"/>
      <c r="AC99" s="26"/>
      <c r="AD99" s="26"/>
      <c r="AE99" s="26"/>
      <c r="AF99" s="26"/>
      <c r="AG99" s="26"/>
      <c r="AH99" s="26"/>
      <c r="AI99" s="26" t="n">
        <f aca="false">6*E99</f>
        <v>6</v>
      </c>
      <c r="AJ99" s="26" t="n">
        <f aca="false">SUM(G99,I99:AI99)</f>
        <v>67.8</v>
      </c>
      <c r="AK99" s="24" t="n">
        <v>12</v>
      </c>
      <c r="AL99" s="27"/>
    </row>
    <row r="100" customFormat="false" ht="17.25" hidden="false" customHeight="true" outlineLevel="0" collapsed="false">
      <c r="A100" s="24" t="s">
        <v>95</v>
      </c>
      <c r="B100" s="34" t="s">
        <v>188</v>
      </c>
      <c r="C100" s="24" t="s">
        <v>73</v>
      </c>
      <c r="D100" s="24" t="n">
        <f aca="false">Бюджет_Конт!$C$7</f>
        <v>23</v>
      </c>
      <c r="E100" s="24" t="n">
        <f aca="false">Бюджет_Конт!$C$18</f>
        <v>1</v>
      </c>
      <c r="F100" s="26" t="n">
        <v>40</v>
      </c>
      <c r="G100" s="26" t="n">
        <f aca="false">F100</f>
        <v>40</v>
      </c>
      <c r="H100" s="26" t="n">
        <v>40</v>
      </c>
      <c r="I100" s="26" t="n">
        <f aca="false">H100*E100</f>
        <v>40</v>
      </c>
      <c r="J100" s="26"/>
      <c r="K100" s="26"/>
      <c r="L100" s="37"/>
      <c r="M100" s="37" t="n">
        <f aca="false">0.4*D100</f>
        <v>9.2</v>
      </c>
      <c r="N100" s="37"/>
      <c r="O100" s="37"/>
      <c r="P100" s="37"/>
      <c r="Q100" s="37" t="n">
        <f aca="false">IF(K100&gt;0,0.05*G100,IF(M100&gt;0,0.05*G100+1*E100,0))</f>
        <v>3</v>
      </c>
      <c r="R100" s="37"/>
      <c r="S100" s="37"/>
      <c r="T100" s="37"/>
      <c r="U100" s="37" t="n">
        <f aca="false">0.3*D100</f>
        <v>6.9</v>
      </c>
      <c r="V100" s="37"/>
      <c r="W100" s="37"/>
      <c r="X100" s="37"/>
      <c r="Y100" s="37"/>
      <c r="Z100" s="37"/>
      <c r="AA100" s="37"/>
      <c r="AB100" s="26"/>
      <c r="AC100" s="26"/>
      <c r="AD100" s="26"/>
      <c r="AE100" s="26"/>
      <c r="AF100" s="26"/>
      <c r="AG100" s="26"/>
      <c r="AH100" s="26"/>
      <c r="AI100" s="26" t="n">
        <f aca="false">4*E100</f>
        <v>4</v>
      </c>
      <c r="AJ100" s="26" t="n">
        <f aca="false">SUM(G100,I100:AI100)</f>
        <v>103.1</v>
      </c>
      <c r="AK100" s="24" t="n">
        <v>12</v>
      </c>
      <c r="AL100" s="27"/>
    </row>
    <row r="101" customFormat="false" ht="17.25" hidden="false" customHeight="true" outlineLevel="0" collapsed="false">
      <c r="A101" s="24" t="s">
        <v>78</v>
      </c>
      <c r="B101" s="34" t="s">
        <v>189</v>
      </c>
      <c r="C101" s="24" t="s">
        <v>73</v>
      </c>
      <c r="D101" s="24" t="n">
        <f aca="false">Бюджет_Конт!$C$7</f>
        <v>23</v>
      </c>
      <c r="E101" s="24" t="n">
        <f aca="false">Бюджет_Конт!$C$18</f>
        <v>1</v>
      </c>
      <c r="F101" s="26" t="n">
        <v>20</v>
      </c>
      <c r="G101" s="26" t="n">
        <f aca="false">F101</f>
        <v>20</v>
      </c>
      <c r="H101" s="26"/>
      <c r="I101" s="26" t="n">
        <f aca="false">H101*E101</f>
        <v>0</v>
      </c>
      <c r="J101" s="26" t="n">
        <f aca="false">60*ROUNDUP(D101/15,0)</f>
        <v>120</v>
      </c>
      <c r="K101" s="26" t="n">
        <f aca="false">0.3*D101</f>
        <v>6.9</v>
      </c>
      <c r="L101" s="37"/>
      <c r="M101" s="37"/>
      <c r="N101" s="37"/>
      <c r="O101" s="37"/>
      <c r="P101" s="37"/>
      <c r="Q101" s="37" t="n">
        <f aca="false">IF(K101&gt;0,0.05*G101,IF(M101&gt;0,0.05*G101+1*E101,0))</f>
        <v>1</v>
      </c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26"/>
      <c r="AC101" s="26"/>
      <c r="AD101" s="26"/>
      <c r="AE101" s="26"/>
      <c r="AF101" s="26"/>
      <c r="AG101" s="26"/>
      <c r="AH101" s="26"/>
      <c r="AI101" s="26"/>
      <c r="AJ101" s="26" t="n">
        <f aca="false">SUM(G101,I101:AI101)</f>
        <v>147.9</v>
      </c>
      <c r="AK101" s="24" t="n">
        <v>8</v>
      </c>
      <c r="AL101" s="27"/>
    </row>
    <row r="102" customFormat="false" ht="17.25" hidden="false" customHeight="true" outlineLevel="0" collapsed="false">
      <c r="A102" s="24" t="s">
        <v>84</v>
      </c>
      <c r="B102" s="34" t="s">
        <v>190</v>
      </c>
      <c r="C102" s="24" t="s">
        <v>73</v>
      </c>
      <c r="D102" s="24" t="n">
        <f aca="false">Бюджет_Конт!$C$7</f>
        <v>23</v>
      </c>
      <c r="E102" s="24" t="n">
        <f aca="false">Бюджет_Конт!$C$18</f>
        <v>1</v>
      </c>
      <c r="F102" s="26" t="n">
        <v>40</v>
      </c>
      <c r="G102" s="26" t="n">
        <f aca="false">F102</f>
        <v>40</v>
      </c>
      <c r="H102" s="26" t="n">
        <v>20</v>
      </c>
      <c r="I102" s="26" t="n">
        <f aca="false">H102*E102</f>
        <v>20</v>
      </c>
      <c r="J102" s="26"/>
      <c r="K102" s="26" t="n">
        <f aca="false">0.3*D102</f>
        <v>6.9</v>
      </c>
      <c r="L102" s="26"/>
      <c r="M102" s="37"/>
      <c r="N102" s="26"/>
      <c r="O102" s="26"/>
      <c r="P102" s="26"/>
      <c r="Q102" s="37" t="n">
        <f aca="false">IF(K102&gt;0,0.05*G102,IF(M102&gt;0,0.05*G102+1*E102,0))</f>
        <v>2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 t="n">
        <f aca="false">4*E102</f>
        <v>4</v>
      </c>
      <c r="AJ102" s="26" t="n">
        <f aca="false">SUM(G102,I102:AI102)</f>
        <v>72.9</v>
      </c>
      <c r="AK102" s="24" t="n">
        <v>8</v>
      </c>
      <c r="AL102" s="27"/>
    </row>
    <row r="103" customFormat="false" ht="17.35" hidden="false" customHeight="true" outlineLevel="0" collapsed="false">
      <c r="A103" s="24"/>
      <c r="B103" s="34"/>
      <c r="C103" s="24"/>
      <c r="D103" s="24"/>
      <c r="E103" s="24"/>
      <c r="F103" s="26"/>
      <c r="G103" s="26"/>
      <c r="H103" s="26"/>
      <c r="I103" s="26"/>
      <c r="J103" s="26"/>
      <c r="K103" s="33" t="s">
        <v>191</v>
      </c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26"/>
      <c r="AD103" s="26"/>
      <c r="AE103" s="26"/>
      <c r="AF103" s="26"/>
      <c r="AG103" s="26"/>
      <c r="AH103" s="26"/>
      <c r="AI103" s="26"/>
      <c r="AJ103" s="26"/>
      <c r="AK103" s="24"/>
      <c r="AL103" s="27"/>
    </row>
    <row r="104" customFormat="false" ht="17.35" hidden="false" customHeight="true" outlineLevel="0" collapsed="false">
      <c r="A104" s="24"/>
      <c r="B104" s="34"/>
      <c r="C104" s="24"/>
      <c r="D104" s="24"/>
      <c r="E104" s="24"/>
      <c r="F104" s="26"/>
      <c r="G104" s="26"/>
      <c r="H104" s="26"/>
      <c r="I104" s="26"/>
      <c r="J104" s="26"/>
      <c r="K104" s="33" t="s">
        <v>192</v>
      </c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26"/>
      <c r="AD104" s="26"/>
      <c r="AE104" s="26"/>
      <c r="AF104" s="26"/>
      <c r="AG104" s="26"/>
      <c r="AH104" s="26"/>
      <c r="AI104" s="26"/>
      <c r="AJ104" s="26"/>
      <c r="AK104" s="24"/>
      <c r="AL104" s="27"/>
    </row>
    <row r="105" customFormat="false" ht="17.35" hidden="false" customHeight="true" outlineLevel="0" collapsed="false">
      <c r="A105" s="24"/>
      <c r="B105" s="34"/>
      <c r="C105" s="24"/>
      <c r="D105" s="24"/>
      <c r="E105" s="24"/>
      <c r="F105" s="26"/>
      <c r="G105" s="26"/>
      <c r="H105" s="26"/>
      <c r="I105" s="26"/>
      <c r="J105" s="26"/>
      <c r="K105" s="33" t="s">
        <v>193</v>
      </c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26"/>
      <c r="AD105" s="26"/>
      <c r="AE105" s="26"/>
      <c r="AF105" s="26"/>
      <c r="AG105" s="26"/>
      <c r="AH105" s="26"/>
      <c r="AI105" s="26"/>
      <c r="AJ105" s="26"/>
      <c r="AK105" s="24"/>
      <c r="AL105" s="27"/>
    </row>
    <row r="106" customFormat="false" ht="17.25" hidden="false" customHeight="true" outlineLevel="0" collapsed="false">
      <c r="A106" s="24" t="s">
        <v>71</v>
      </c>
      <c r="B106" s="34" t="s">
        <v>89</v>
      </c>
      <c r="C106" s="24" t="s">
        <v>90</v>
      </c>
      <c r="D106" s="24" t="n">
        <f aca="false">Бюджет_Конт!$C$8</f>
        <v>18</v>
      </c>
      <c r="E106" s="24" t="n">
        <f aca="false">Бюджет_Конт!$C$19</f>
        <v>1</v>
      </c>
      <c r="F106" s="26" t="n">
        <v>32</v>
      </c>
      <c r="G106" s="26"/>
      <c r="H106" s="26" t="n">
        <v>32</v>
      </c>
      <c r="I106" s="26"/>
      <c r="J106" s="26" t="n">
        <f aca="false">32*ROUNDUP(D106/12,0)</f>
        <v>64</v>
      </c>
      <c r="K106" s="26"/>
      <c r="L106" s="26"/>
      <c r="M106" s="37" t="n">
        <f aca="false">0.4*D106</f>
        <v>7.2</v>
      </c>
      <c r="N106" s="26"/>
      <c r="O106" s="26"/>
      <c r="P106" s="26"/>
      <c r="Q106" s="37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 t="n">
        <f aca="false">6*E106</f>
        <v>6</v>
      </c>
      <c r="AJ106" s="26" t="n">
        <f aca="false">SUM(G106,I106:AI106)</f>
        <v>77.2</v>
      </c>
      <c r="AK106" s="24" t="s">
        <v>69</v>
      </c>
      <c r="AL106" s="48" t="s">
        <v>194</v>
      </c>
    </row>
    <row r="107" customFormat="false" ht="17.25" hidden="false" customHeight="true" outlineLevel="0" collapsed="false">
      <c r="A107" s="24" t="s">
        <v>88</v>
      </c>
      <c r="B107" s="34" t="s">
        <v>92</v>
      </c>
      <c r="C107" s="24" t="s">
        <v>93</v>
      </c>
      <c r="D107" s="24" t="n">
        <f aca="false">Бюджет_Конт!$C$8</f>
        <v>18</v>
      </c>
      <c r="E107" s="24" t="n">
        <f aca="false">Бюджет_Конт!$C$19</f>
        <v>1</v>
      </c>
      <c r="F107" s="26" t="n">
        <v>40</v>
      </c>
      <c r="G107" s="26"/>
      <c r="H107" s="26" t="n">
        <v>60</v>
      </c>
      <c r="I107" s="26"/>
      <c r="J107" s="26" t="n">
        <f aca="false">40*ROUNDUP(D107/12,0)</f>
        <v>80</v>
      </c>
      <c r="K107" s="26"/>
      <c r="L107" s="26"/>
      <c r="M107" s="37" t="n">
        <f aca="false">0.4*D107</f>
        <v>7.2</v>
      </c>
      <c r="N107" s="26"/>
      <c r="O107" s="26"/>
      <c r="P107" s="26"/>
      <c r="Q107" s="37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 t="n">
        <f aca="false">2*E107</f>
        <v>2</v>
      </c>
      <c r="AJ107" s="26" t="n">
        <f aca="false">SUM(G107,I107:AI107)</f>
        <v>89.2</v>
      </c>
      <c r="AK107" s="24" t="n">
        <v>7</v>
      </c>
      <c r="AL107" s="27"/>
    </row>
    <row r="108" customFormat="false" ht="17.25" hidden="false" customHeight="true" outlineLevel="0" collapsed="false">
      <c r="A108" s="24" t="s">
        <v>195</v>
      </c>
      <c r="B108" s="34" t="s">
        <v>186</v>
      </c>
      <c r="C108" s="24" t="s">
        <v>90</v>
      </c>
      <c r="D108" s="24" t="n">
        <f aca="false">Бюджет_Конт!$C$8</f>
        <v>18</v>
      </c>
      <c r="E108" s="24" t="n">
        <f aca="false">Бюджет_Конт!$C$19</f>
        <v>1</v>
      </c>
      <c r="F108" s="26" t="n">
        <v>48</v>
      </c>
      <c r="G108" s="26" t="n">
        <f aca="false">F108</f>
        <v>48</v>
      </c>
      <c r="H108" s="49" t="n">
        <v>64</v>
      </c>
      <c r="I108" s="49" t="n">
        <f aca="false">H108*E108</f>
        <v>64</v>
      </c>
      <c r="J108" s="26"/>
      <c r="K108" s="26"/>
      <c r="L108" s="26"/>
      <c r="M108" s="37" t="n">
        <f aca="false">0.4*D108</f>
        <v>7.2</v>
      </c>
      <c r="N108" s="26"/>
      <c r="O108" s="26"/>
      <c r="P108" s="26"/>
      <c r="Q108" s="37" t="n">
        <f aca="false">IF(K108&gt;0,0.05*G108,IF(M108&gt;0,0.05*G108+1*E108,0))</f>
        <v>3.4</v>
      </c>
      <c r="R108" s="26"/>
      <c r="S108" s="26"/>
      <c r="T108" s="26"/>
      <c r="U108" s="26" t="n">
        <f aca="false">0.3*D108</f>
        <v>5.4</v>
      </c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 t="n">
        <f aca="false">12*E108</f>
        <v>12</v>
      </c>
      <c r="AJ108" s="26" t="n">
        <f aca="false">SUM(G108,I108:AI108)</f>
        <v>140</v>
      </c>
      <c r="AK108" s="24" t="n">
        <v>12</v>
      </c>
      <c r="AL108" s="27"/>
    </row>
    <row r="109" customFormat="false" ht="32.95" hidden="false" customHeight="false" outlineLevel="0" collapsed="false">
      <c r="A109" s="24" t="s">
        <v>97</v>
      </c>
      <c r="B109" s="34" t="s">
        <v>96</v>
      </c>
      <c r="C109" s="24" t="s">
        <v>90</v>
      </c>
      <c r="D109" s="24" t="n">
        <f aca="false">Бюджет_Конт!$C$8</f>
        <v>18</v>
      </c>
      <c r="E109" s="24" t="n">
        <f aca="false">Бюджет_Конт!$C$19</f>
        <v>1</v>
      </c>
      <c r="F109" s="26" t="n">
        <v>32</v>
      </c>
      <c r="G109" s="26"/>
      <c r="H109" s="26" t="n">
        <v>32</v>
      </c>
      <c r="I109" s="26"/>
      <c r="J109" s="26"/>
      <c r="K109" s="26"/>
      <c r="L109" s="26"/>
      <c r="M109" s="37" t="n">
        <f aca="false">0.4*D109</f>
        <v>7.2</v>
      </c>
      <c r="N109" s="26"/>
      <c r="O109" s="26"/>
      <c r="P109" s="26"/>
      <c r="Q109" s="37"/>
      <c r="R109" s="26"/>
      <c r="S109" s="26"/>
      <c r="T109" s="26"/>
      <c r="U109" s="26" t="n">
        <f aca="false">0.3*D109</f>
        <v>5.4</v>
      </c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 t="n">
        <f aca="false">SUM(G109,I109:AI109)</f>
        <v>12.6</v>
      </c>
      <c r="AK109" s="24" t="n">
        <v>12</v>
      </c>
      <c r="AL109" s="27"/>
    </row>
    <row r="110" customFormat="false" ht="17.35" hidden="false" customHeight="false" outlineLevel="0" collapsed="false">
      <c r="A110" s="24" t="s">
        <v>196</v>
      </c>
      <c r="B110" s="34" t="s">
        <v>197</v>
      </c>
      <c r="C110" s="24" t="s">
        <v>93</v>
      </c>
      <c r="D110" s="24" t="n">
        <f aca="false">Бюджет_Конт!$C$8</f>
        <v>18</v>
      </c>
      <c r="E110" s="24" t="n">
        <f aca="false">Бюджет_Конт!$C$19</f>
        <v>1</v>
      </c>
      <c r="F110" s="26" t="n">
        <v>40</v>
      </c>
      <c r="G110" s="26" t="n">
        <f aca="false">F110</f>
        <v>40</v>
      </c>
      <c r="H110" s="26" t="n">
        <v>60</v>
      </c>
      <c r="I110" s="26" t="n">
        <f aca="false">H110*E110</f>
        <v>60</v>
      </c>
      <c r="J110" s="26"/>
      <c r="K110" s="26"/>
      <c r="L110" s="26"/>
      <c r="M110" s="37" t="n">
        <f aca="false">0.4*D110</f>
        <v>7.2</v>
      </c>
      <c r="N110" s="26"/>
      <c r="O110" s="26"/>
      <c r="P110" s="26"/>
      <c r="Q110" s="37" t="n">
        <f aca="false">IF(K110&gt;0,0.05*G110,IF(M110&gt;0,0.05*G110+1*E110,0))</f>
        <v>3</v>
      </c>
      <c r="R110" s="26"/>
      <c r="S110" s="26"/>
      <c r="T110" s="26"/>
      <c r="U110" s="26" t="n">
        <f aca="false">0.3*D110</f>
        <v>5.4</v>
      </c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 t="n">
        <f aca="false">SUM(G110,I110:AI110)</f>
        <v>115.6</v>
      </c>
      <c r="AK110" s="24" t="n">
        <v>12</v>
      </c>
      <c r="AL110" s="27"/>
    </row>
    <row r="111" customFormat="false" ht="32.95" hidden="false" customHeight="false" outlineLevel="0" collapsed="false">
      <c r="A111" s="24" t="s">
        <v>80</v>
      </c>
      <c r="B111" s="34" t="s">
        <v>198</v>
      </c>
      <c r="C111" s="24" t="s">
        <v>90</v>
      </c>
      <c r="D111" s="24" t="n">
        <f aca="false">Бюджет_Конт!$C$8</f>
        <v>18</v>
      </c>
      <c r="E111" s="24" t="n">
        <f aca="false">Бюджет_Конт!$C$19</f>
        <v>1</v>
      </c>
      <c r="F111" s="26" t="n">
        <v>16</v>
      </c>
      <c r="G111" s="26" t="n">
        <f aca="false">F111</f>
        <v>16</v>
      </c>
      <c r="H111" s="26"/>
      <c r="I111" s="26" t="n">
        <f aca="false">H111*E111</f>
        <v>0</v>
      </c>
      <c r="J111" s="26" t="n">
        <f aca="false">54*ROUNDUP(D111/12,0)</f>
        <v>108</v>
      </c>
      <c r="K111" s="26" t="n">
        <f aca="false">0.3*D111</f>
        <v>5.4</v>
      </c>
      <c r="L111" s="26"/>
      <c r="M111" s="37"/>
      <c r="N111" s="26"/>
      <c r="O111" s="26"/>
      <c r="P111" s="26"/>
      <c r="Q111" s="37" t="n">
        <f aca="false">IF(K111&gt;0,0.05*G111,IF(M111&gt;0,0.05*G111+1*E111,0))</f>
        <v>0.8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 t="n">
        <f aca="false">6*E111</f>
        <v>6</v>
      </c>
      <c r="AJ111" s="26" t="n">
        <f aca="false">SUM(G111,I111:AI111)</f>
        <v>136.2</v>
      </c>
      <c r="AK111" s="24" t="n">
        <v>8</v>
      </c>
      <c r="AL111" s="27"/>
    </row>
    <row r="112" customFormat="false" ht="17.35" hidden="false" customHeight="false" outlineLevel="0" collapsed="false">
      <c r="A112" s="24" t="s">
        <v>82</v>
      </c>
      <c r="B112" s="34" t="s">
        <v>199</v>
      </c>
      <c r="C112" s="24" t="s">
        <v>93</v>
      </c>
      <c r="D112" s="24" t="n">
        <f aca="false">Бюджет_Конт!$C$8</f>
        <v>18</v>
      </c>
      <c r="E112" s="24" t="n">
        <f aca="false">Бюджет_Конт!$C$19</f>
        <v>1</v>
      </c>
      <c r="F112" s="26" t="n">
        <v>20</v>
      </c>
      <c r="G112" s="26" t="n">
        <f aca="false">F112</f>
        <v>20</v>
      </c>
      <c r="H112" s="26"/>
      <c r="I112" s="26" t="n">
        <f aca="false">H112*E112</f>
        <v>0</v>
      </c>
      <c r="J112" s="26" t="n">
        <f aca="false">60*ROUNDUP(D112/12,0)</f>
        <v>120</v>
      </c>
      <c r="K112" s="26" t="n">
        <f aca="false">0.3*D112</f>
        <v>5.4</v>
      </c>
      <c r="L112" s="26"/>
      <c r="M112" s="26"/>
      <c r="N112" s="26"/>
      <c r="O112" s="26"/>
      <c r="P112" s="26"/>
      <c r="Q112" s="37" t="n">
        <f aca="false">IF(K112&gt;0,0.05*G112,IF(M112&gt;0,0.05*G112+1*E112,0))</f>
        <v>1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 t="n">
        <f aca="false">16*E112</f>
        <v>16</v>
      </c>
      <c r="AJ112" s="26" t="n">
        <f aca="false">SUM(G112,I112:AI112)</f>
        <v>162.4</v>
      </c>
      <c r="AK112" s="24" t="n">
        <v>8</v>
      </c>
      <c r="AL112" s="27"/>
    </row>
    <row r="113" customFormat="false" ht="17.35" hidden="false" customHeight="false" outlineLevel="0" collapsed="false">
      <c r="A113" s="24" t="s">
        <v>99</v>
      </c>
      <c r="B113" s="34" t="s">
        <v>100</v>
      </c>
      <c r="C113" s="24" t="s">
        <v>90</v>
      </c>
      <c r="D113" s="24" t="n">
        <f aca="false">Бюджет_Конт!$C$8</f>
        <v>18</v>
      </c>
      <c r="E113" s="24" t="n">
        <f aca="false">Бюджет_Конт!$C$19</f>
        <v>1</v>
      </c>
      <c r="F113" s="26" t="n">
        <v>32</v>
      </c>
      <c r="G113" s="26"/>
      <c r="H113" s="26" t="n">
        <v>32</v>
      </c>
      <c r="I113" s="26"/>
      <c r="J113" s="26"/>
      <c r="K113" s="26"/>
      <c r="L113" s="26"/>
      <c r="M113" s="37" t="n">
        <f aca="false">0.4*D113</f>
        <v>7.2</v>
      </c>
      <c r="N113" s="26"/>
      <c r="O113" s="26"/>
      <c r="P113" s="26"/>
      <c r="Q113" s="37"/>
      <c r="R113" s="26"/>
      <c r="S113" s="26"/>
      <c r="T113" s="26"/>
      <c r="U113" s="26" t="n">
        <f aca="false">0.3*D113</f>
        <v>5.4</v>
      </c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 t="n">
        <f aca="false">SUM(G113,I113:AI113)</f>
        <v>12.6</v>
      </c>
      <c r="AK113" s="24" t="n">
        <v>12</v>
      </c>
      <c r="AL113" s="27"/>
    </row>
    <row r="114" customFormat="false" ht="17.35" hidden="false" customHeight="false" outlineLevel="0" collapsed="false">
      <c r="A114" s="24" t="s">
        <v>101</v>
      </c>
      <c r="B114" s="34" t="s">
        <v>200</v>
      </c>
      <c r="C114" s="24" t="s">
        <v>93</v>
      </c>
      <c r="D114" s="24" t="n">
        <f aca="false">Бюджет_Конт!$C$8</f>
        <v>18</v>
      </c>
      <c r="E114" s="24" t="n">
        <f aca="false">Бюджет_Конт!$C$19</f>
        <v>1</v>
      </c>
      <c r="F114" s="26" t="n">
        <v>60</v>
      </c>
      <c r="G114" s="26" t="n">
        <f aca="false">F114</f>
        <v>60</v>
      </c>
      <c r="H114" s="26" t="n">
        <v>60</v>
      </c>
      <c r="I114" s="26" t="n">
        <f aca="false">H114*E114</f>
        <v>60</v>
      </c>
      <c r="J114" s="26"/>
      <c r="K114" s="26"/>
      <c r="L114" s="26"/>
      <c r="M114" s="37" t="n">
        <f aca="false">0.4*D114</f>
        <v>7.2</v>
      </c>
      <c r="N114" s="26"/>
      <c r="O114" s="26"/>
      <c r="P114" s="26"/>
      <c r="Q114" s="37" t="n">
        <f aca="false">IF(K114&gt;0,0.05*G114,IF(M114&gt;0,0.05*G114+1*E114,0))</f>
        <v>4</v>
      </c>
      <c r="R114" s="26"/>
      <c r="S114" s="26"/>
      <c r="T114" s="26"/>
      <c r="U114" s="26" t="n">
        <f aca="false">0.3*D114</f>
        <v>5.4</v>
      </c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 t="n">
        <f aca="false">SUM(G114,I114:AI114)</f>
        <v>136.6</v>
      </c>
      <c r="AK114" s="24" t="n">
        <v>12</v>
      </c>
      <c r="AL114" s="27"/>
    </row>
    <row r="115" customFormat="false" ht="48.85" hidden="false" customHeight="false" outlineLevel="0" collapsed="false">
      <c r="A115" s="24" t="s">
        <v>201</v>
      </c>
      <c r="B115" s="34" t="s">
        <v>202</v>
      </c>
      <c r="C115" s="24" t="s">
        <v>90</v>
      </c>
      <c r="D115" s="24" t="n">
        <f aca="false">Бюджет_Конт!$C$8</f>
        <v>18</v>
      </c>
      <c r="E115" s="24" t="n">
        <f aca="false">Бюджет_Конт!$C$19</f>
        <v>1</v>
      </c>
      <c r="F115" s="26"/>
      <c r="G115" s="26" t="n">
        <f aca="false">F115</f>
        <v>0</v>
      </c>
      <c r="H115" s="26"/>
      <c r="I115" s="26" t="n">
        <f aca="false">H115*E115</f>
        <v>0</v>
      </c>
      <c r="J115" s="26"/>
      <c r="K115" s="26"/>
      <c r="L115" s="26"/>
      <c r="M115" s="37"/>
      <c r="N115" s="26"/>
      <c r="O115" s="26"/>
      <c r="P115" s="26"/>
      <c r="Q115" s="37" t="n">
        <f aca="false">IF(K115&gt;0,0.05*G115,IF(M115&gt;0,0.05*G115+1*E115,0))</f>
        <v>0</v>
      </c>
      <c r="R115" s="26"/>
      <c r="S115" s="26" t="n">
        <f aca="false">6*6*E115</f>
        <v>36</v>
      </c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 t="n">
        <f aca="false">SUM(G115,I115:AI115)</f>
        <v>36</v>
      </c>
      <c r="AK115" s="24" t="n">
        <v>8</v>
      </c>
      <c r="AL115" s="27"/>
    </row>
    <row r="116" customFormat="false" ht="48.85" hidden="false" customHeight="false" outlineLevel="0" collapsed="false">
      <c r="A116" s="24" t="s">
        <v>113</v>
      </c>
      <c r="B116" s="34" t="s">
        <v>202</v>
      </c>
      <c r="C116" s="24" t="s">
        <v>93</v>
      </c>
      <c r="D116" s="24" t="n">
        <f aca="false">Бюджет_Конт!$C$8</f>
        <v>18</v>
      </c>
      <c r="E116" s="24" t="n">
        <f aca="false">Бюджет_Конт!$C$19</f>
        <v>1</v>
      </c>
      <c r="F116" s="26"/>
      <c r="G116" s="26" t="n">
        <f aca="false">F116</f>
        <v>0</v>
      </c>
      <c r="H116" s="26"/>
      <c r="I116" s="26" t="n">
        <f aca="false">H116*E116</f>
        <v>0</v>
      </c>
      <c r="J116" s="26" t="n">
        <f aca="false">40*ROUNDUP(D116/12,0)</f>
        <v>80</v>
      </c>
      <c r="K116" s="26" t="n">
        <f aca="false">0.3*D116</f>
        <v>5.4</v>
      </c>
      <c r="L116" s="26"/>
      <c r="M116" s="37"/>
      <c r="N116" s="26"/>
      <c r="O116" s="26"/>
      <c r="P116" s="26"/>
      <c r="Q116" s="37" t="n">
        <f aca="false">IF(K116&gt;0,0.05*G116,IF(M116&gt;0,0.05*G116+1*E116,0))</f>
        <v>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 t="n">
        <f aca="false">SUM(G116,I116:AI116)</f>
        <v>85.4</v>
      </c>
      <c r="AK116" s="24" t="n">
        <v>8</v>
      </c>
      <c r="AL116" s="27"/>
    </row>
    <row r="117" customFormat="false" ht="17.35" hidden="false" customHeight="true" outlineLevel="0" collapsed="false">
      <c r="A117" s="24"/>
      <c r="B117" s="34"/>
      <c r="C117" s="24"/>
      <c r="D117" s="24"/>
      <c r="E117" s="24"/>
      <c r="F117" s="26"/>
      <c r="G117" s="26"/>
      <c r="H117" s="26"/>
      <c r="I117" s="26"/>
      <c r="J117" s="26"/>
      <c r="K117" s="33" t="s">
        <v>191</v>
      </c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26"/>
      <c r="AD117" s="26"/>
      <c r="AE117" s="26"/>
      <c r="AF117" s="26"/>
      <c r="AG117" s="26"/>
      <c r="AH117" s="26"/>
      <c r="AI117" s="26"/>
      <c r="AJ117" s="26"/>
      <c r="AK117" s="24"/>
      <c r="AL117" s="27"/>
    </row>
    <row r="118" customFormat="false" ht="17.35" hidden="false" customHeight="true" outlineLevel="0" collapsed="false">
      <c r="A118" s="24"/>
      <c r="B118" s="34"/>
      <c r="C118" s="24"/>
      <c r="D118" s="24"/>
      <c r="E118" s="24"/>
      <c r="F118" s="26"/>
      <c r="G118" s="26"/>
      <c r="H118" s="26"/>
      <c r="I118" s="26"/>
      <c r="J118" s="26"/>
      <c r="K118" s="33" t="s">
        <v>203</v>
      </c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26"/>
      <c r="AD118" s="26"/>
      <c r="AE118" s="26"/>
      <c r="AF118" s="26"/>
      <c r="AG118" s="26"/>
      <c r="AH118" s="26"/>
      <c r="AI118" s="26"/>
      <c r="AJ118" s="26"/>
      <c r="AK118" s="24"/>
      <c r="AL118" s="27"/>
    </row>
    <row r="119" customFormat="false" ht="17.35" hidden="false" customHeight="true" outlineLevel="0" collapsed="false">
      <c r="A119" s="24"/>
      <c r="B119" s="34"/>
      <c r="C119" s="24"/>
      <c r="D119" s="24"/>
      <c r="E119" s="24"/>
      <c r="F119" s="26"/>
      <c r="G119" s="26"/>
      <c r="H119" s="26"/>
      <c r="I119" s="26"/>
      <c r="J119" s="26"/>
      <c r="K119" s="33" t="s">
        <v>193</v>
      </c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26"/>
      <c r="AD119" s="26"/>
      <c r="AE119" s="26"/>
      <c r="AF119" s="26"/>
      <c r="AG119" s="26"/>
      <c r="AH119" s="26"/>
      <c r="AI119" s="26"/>
      <c r="AJ119" s="26"/>
      <c r="AK119" s="24"/>
      <c r="AL119" s="27"/>
    </row>
    <row r="120" customFormat="false" ht="17.35" hidden="false" customHeight="false" outlineLevel="0" collapsed="false">
      <c r="A120" s="24" t="s">
        <v>91</v>
      </c>
      <c r="B120" s="34" t="s">
        <v>72</v>
      </c>
      <c r="C120" s="24" t="s">
        <v>116</v>
      </c>
      <c r="D120" s="24" t="n">
        <f aca="false">Бюджет_Конт!$C$9</f>
        <v>17</v>
      </c>
      <c r="E120" s="24" t="n">
        <f aca="false">Бюджет_Конт!$C$20</f>
        <v>1</v>
      </c>
      <c r="F120" s="26" t="n">
        <v>34</v>
      </c>
      <c r="G120" s="26"/>
      <c r="H120" s="26" t="n">
        <v>50</v>
      </c>
      <c r="I120" s="26" t="n">
        <f aca="false">H120*E120</f>
        <v>50</v>
      </c>
      <c r="J120" s="26" t="n">
        <f aca="false">50*ROUNDUP(D120/15,0)</f>
        <v>100</v>
      </c>
      <c r="K120" s="26"/>
      <c r="L120" s="26"/>
      <c r="M120" s="37" t="n">
        <f aca="false">0.4*D120</f>
        <v>6.8</v>
      </c>
      <c r="N120" s="26"/>
      <c r="O120" s="26"/>
      <c r="P120" s="26"/>
      <c r="Q120" s="37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 t="n">
        <f aca="false">SUM(G120,I120:AI120)</f>
        <v>156.8</v>
      </c>
      <c r="AK120" s="50" t="n">
        <v>7</v>
      </c>
      <c r="AL120" s="27"/>
    </row>
    <row r="121" customFormat="false" ht="17.35" hidden="false" customHeight="false" outlineLevel="0" collapsed="false">
      <c r="A121" s="24" t="s">
        <v>117</v>
      </c>
      <c r="B121" s="42" t="s">
        <v>118</v>
      </c>
      <c r="C121" s="24" t="s">
        <v>119</v>
      </c>
      <c r="D121" s="24" t="n">
        <f aca="false">Бюджет_Конт!$C$9</f>
        <v>17</v>
      </c>
      <c r="E121" s="24" t="n">
        <f aca="false">Бюджет_Конт!$C$20</f>
        <v>1</v>
      </c>
      <c r="F121" s="26" t="n">
        <v>36</v>
      </c>
      <c r="G121" s="26"/>
      <c r="H121" s="26" t="n">
        <v>54</v>
      </c>
      <c r="I121" s="26" t="n">
        <f aca="false">H121*E121</f>
        <v>54</v>
      </c>
      <c r="J121" s="26" t="n">
        <f aca="false">54*ROUNDUP(D121/12,0)</f>
        <v>108</v>
      </c>
      <c r="K121" s="26"/>
      <c r="L121" s="26"/>
      <c r="M121" s="37" t="n">
        <f aca="false">0.4*D121</f>
        <v>6.8</v>
      </c>
      <c r="N121" s="26"/>
      <c r="O121" s="26"/>
      <c r="P121" s="26"/>
      <c r="Q121" s="37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 t="n">
        <f aca="false">18*E121</f>
        <v>18</v>
      </c>
      <c r="AJ121" s="26" t="n">
        <f aca="false">SUM(G121,I121:AI121)</f>
        <v>186.8</v>
      </c>
      <c r="AK121" s="24" t="n">
        <v>7</v>
      </c>
      <c r="AL121" s="27"/>
    </row>
    <row r="122" customFormat="false" ht="17.35" hidden="false" customHeight="false" outlineLevel="0" collapsed="false">
      <c r="A122" s="24" t="s">
        <v>204</v>
      </c>
      <c r="B122" s="42" t="s">
        <v>205</v>
      </c>
      <c r="C122" s="24" t="s">
        <v>116</v>
      </c>
      <c r="D122" s="24" t="n">
        <f aca="false">Бюджет_Конт!$C$9</f>
        <v>17</v>
      </c>
      <c r="E122" s="24" t="n">
        <f aca="false">Бюджет_Конт!$C$20</f>
        <v>1</v>
      </c>
      <c r="F122" s="26" t="n">
        <v>50</v>
      </c>
      <c r="G122" s="26" t="n">
        <f aca="false">F122</f>
        <v>50</v>
      </c>
      <c r="H122" s="26" t="n">
        <v>50</v>
      </c>
      <c r="I122" s="26" t="n">
        <f aca="false">H122*E122</f>
        <v>50</v>
      </c>
      <c r="J122" s="26"/>
      <c r="K122" s="26"/>
      <c r="L122" s="26"/>
      <c r="M122" s="37" t="n">
        <f aca="false">0.4*D122</f>
        <v>6.8</v>
      </c>
      <c r="N122" s="26"/>
      <c r="O122" s="26"/>
      <c r="P122" s="26"/>
      <c r="Q122" s="37" t="n">
        <f aca="false">IF(K122&gt;0,0.05*G122,IF(M122&gt;0,0.05*G122+1*E122,0))</f>
        <v>3.5</v>
      </c>
      <c r="R122" s="26"/>
      <c r="S122" s="26"/>
      <c r="T122" s="26"/>
      <c r="U122" s="26" t="n">
        <f aca="false">0.3*D122</f>
        <v>5.1</v>
      </c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 t="n">
        <f aca="false">SUM(G122,I122:AI122)</f>
        <v>115.4</v>
      </c>
      <c r="AK122" s="24" t="n">
        <v>12</v>
      </c>
      <c r="AL122" s="27"/>
    </row>
    <row r="123" customFormat="false" ht="17.35" hidden="false" customHeight="false" outlineLevel="0" collapsed="false">
      <c r="A123" s="24" t="s">
        <v>120</v>
      </c>
      <c r="B123" s="42" t="s">
        <v>206</v>
      </c>
      <c r="C123" s="24" t="s">
        <v>116</v>
      </c>
      <c r="D123" s="24" t="n">
        <f aca="false">Бюджет_Конт!$C$9</f>
        <v>17</v>
      </c>
      <c r="E123" s="24" t="n">
        <f aca="false">Бюджет_Конт!$C$20</f>
        <v>1</v>
      </c>
      <c r="F123" s="26" t="n">
        <v>50</v>
      </c>
      <c r="G123" s="26" t="n">
        <f aca="false">F123</f>
        <v>50</v>
      </c>
      <c r="H123" s="26" t="n">
        <v>50</v>
      </c>
      <c r="I123" s="26" t="n">
        <f aca="false">H123*E123</f>
        <v>50</v>
      </c>
      <c r="J123" s="26"/>
      <c r="K123" s="26"/>
      <c r="L123" s="26"/>
      <c r="M123" s="37" t="n">
        <f aca="false">0.4*D123</f>
        <v>6.8</v>
      </c>
      <c r="N123" s="26"/>
      <c r="O123" s="26"/>
      <c r="P123" s="26"/>
      <c r="Q123" s="37" t="n">
        <f aca="false">IF(K123&gt;0,0.05*G123,IF(M123&gt;0,0.05*G123+1*E123,0))</f>
        <v>3.5</v>
      </c>
      <c r="R123" s="26"/>
      <c r="S123" s="26"/>
      <c r="T123" s="26"/>
      <c r="U123" s="26" t="n">
        <f aca="false">0.3*D123</f>
        <v>5.1</v>
      </c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 t="n">
        <f aca="false">4*E123</f>
        <v>4</v>
      </c>
      <c r="AJ123" s="26" t="n">
        <f aca="false">SUM(G123,I123:AI123)</f>
        <v>119.4</v>
      </c>
      <c r="AK123" s="24" t="n">
        <v>12</v>
      </c>
      <c r="AL123" s="27"/>
    </row>
    <row r="124" customFormat="false" ht="17.35" hidden="false" customHeight="false" outlineLevel="0" collapsed="false">
      <c r="A124" s="24" t="s">
        <v>122</v>
      </c>
      <c r="B124" s="42" t="s">
        <v>207</v>
      </c>
      <c r="C124" s="24" t="s">
        <v>119</v>
      </c>
      <c r="D124" s="24" t="n">
        <f aca="false">Бюджет_Конт!$C$9</f>
        <v>17</v>
      </c>
      <c r="E124" s="24" t="n">
        <f aca="false">Бюджет_Конт!$C$20</f>
        <v>1</v>
      </c>
      <c r="F124" s="26" t="n">
        <v>54</v>
      </c>
      <c r="G124" s="26" t="n">
        <f aca="false">F124</f>
        <v>54</v>
      </c>
      <c r="H124" s="26" t="n">
        <v>54</v>
      </c>
      <c r="I124" s="26" t="n">
        <f aca="false">H124*E124</f>
        <v>54</v>
      </c>
      <c r="J124" s="26"/>
      <c r="K124" s="26"/>
      <c r="L124" s="26"/>
      <c r="M124" s="37" t="n">
        <f aca="false">0.4*D124</f>
        <v>6.8</v>
      </c>
      <c r="N124" s="26"/>
      <c r="O124" s="26"/>
      <c r="P124" s="26"/>
      <c r="Q124" s="37" t="n">
        <f aca="false">IF(K124&gt;0,0.05*G124,IF(M124&gt;0,0.05*G124+1*E124,0))</f>
        <v>3.7</v>
      </c>
      <c r="R124" s="26"/>
      <c r="S124" s="26"/>
      <c r="T124" s="26"/>
      <c r="U124" s="26" t="n">
        <f aca="false">0.3*D124</f>
        <v>5.1</v>
      </c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 t="n">
        <f aca="false">18*E124</f>
        <v>18</v>
      </c>
      <c r="AJ124" s="26" t="n">
        <f aca="false">SUM(G124,I124:AI124)</f>
        <v>141.6</v>
      </c>
      <c r="AK124" s="24" t="n">
        <v>12</v>
      </c>
      <c r="AL124" s="27"/>
    </row>
    <row r="125" customFormat="false" ht="32.95" hidden="false" customHeight="false" outlineLevel="0" collapsed="false">
      <c r="A125" s="24" t="s">
        <v>208</v>
      </c>
      <c r="B125" s="34" t="s">
        <v>209</v>
      </c>
      <c r="C125" s="24" t="s">
        <v>119</v>
      </c>
      <c r="D125" s="24" t="n">
        <f aca="false">Бюджет_Конт!$B$30+Бюджет_Конт!$C$30</f>
        <v>11</v>
      </c>
      <c r="E125" s="24" t="n">
        <f aca="false">Бюджет_Конт!$C$20</f>
        <v>1</v>
      </c>
      <c r="F125" s="26"/>
      <c r="G125" s="26" t="n">
        <f aca="false">F125</f>
        <v>0</v>
      </c>
      <c r="H125" s="26"/>
      <c r="I125" s="26" t="n">
        <f aca="false">H125*E125</f>
        <v>0</v>
      </c>
      <c r="J125" s="26" t="n">
        <f aca="false">54*ROUNDUP(D125/15,0)</f>
        <v>54</v>
      </c>
      <c r="K125" s="26" t="n">
        <f aca="false">0.3*D125</f>
        <v>3.3</v>
      </c>
      <c r="L125" s="26"/>
      <c r="M125" s="37"/>
      <c r="N125" s="26"/>
      <c r="O125" s="26"/>
      <c r="P125" s="26"/>
      <c r="Q125" s="37" t="n">
        <f aca="false">IF(K125&gt;0,0.05*G125,IF(M125&gt;0,0.05*G125+1*E125,0))</f>
        <v>0</v>
      </c>
      <c r="R125" s="26"/>
      <c r="S125" s="26"/>
      <c r="T125" s="26"/>
      <c r="U125" s="51"/>
      <c r="V125" s="51"/>
      <c r="W125" s="51"/>
      <c r="X125" s="51"/>
      <c r="Y125" s="51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 t="n">
        <f aca="false">SUM(G125,I125:AI125)</f>
        <v>57.3</v>
      </c>
      <c r="AK125" s="24" t="n">
        <v>8</v>
      </c>
      <c r="AL125" s="27"/>
    </row>
    <row r="126" customFormat="false" ht="17.25" hidden="false" customHeight="true" outlineLevel="0" collapsed="false">
      <c r="A126" s="24" t="s">
        <v>159</v>
      </c>
      <c r="B126" s="34" t="s">
        <v>210</v>
      </c>
      <c r="C126" s="24" t="s">
        <v>119</v>
      </c>
      <c r="D126" s="24" t="n">
        <f aca="false">Бюджет_Конт!$B$30+Бюджет_Конт!$C$30</f>
        <v>11</v>
      </c>
      <c r="E126" s="24" t="n">
        <f aca="false">Бюджет_Конт!$C$20</f>
        <v>1</v>
      </c>
      <c r="F126" s="26" t="n">
        <v>18</v>
      </c>
      <c r="G126" s="26" t="n">
        <f aca="false">F126</f>
        <v>18</v>
      </c>
      <c r="H126" s="26" t="n">
        <v>18</v>
      </c>
      <c r="I126" s="26" t="n">
        <f aca="false">H126*E126</f>
        <v>18</v>
      </c>
      <c r="J126" s="26"/>
      <c r="K126" s="26" t="n">
        <f aca="false">0.3*D126</f>
        <v>3.3</v>
      </c>
      <c r="L126" s="26"/>
      <c r="M126" s="37"/>
      <c r="N126" s="26"/>
      <c r="O126" s="26"/>
      <c r="P126" s="26"/>
      <c r="Q126" s="37" t="n">
        <f aca="false">IF(K126&gt;0,0.05*G126,IF(M126&gt;0,0.05*G126+1*E126,0))</f>
        <v>0.9</v>
      </c>
      <c r="R126" s="26"/>
      <c r="S126" s="26"/>
      <c r="T126" s="26"/>
      <c r="U126" s="51"/>
      <c r="V126" s="51"/>
      <c r="W126" s="51"/>
      <c r="X126" s="51"/>
      <c r="Y126" s="51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 t="n">
        <f aca="false">SUM(G126,I126:AI126)</f>
        <v>40.2</v>
      </c>
      <c r="AK126" s="24" t="n">
        <v>8</v>
      </c>
      <c r="AL126" s="27"/>
    </row>
    <row r="127" customFormat="false" ht="17.35" hidden="false" customHeight="false" outlineLevel="0" collapsed="false">
      <c r="A127" s="24" t="s">
        <v>163</v>
      </c>
      <c r="B127" s="34" t="s">
        <v>211</v>
      </c>
      <c r="C127" s="24" t="s">
        <v>119</v>
      </c>
      <c r="D127" s="24" t="n">
        <f aca="false">Бюджет_Конт!$B$30+Бюджет_Конт!$C$30</f>
        <v>11</v>
      </c>
      <c r="E127" s="24" t="n">
        <f aca="false">Бюджет_Конт!$C$20</f>
        <v>1</v>
      </c>
      <c r="F127" s="26" t="n">
        <v>18</v>
      </c>
      <c r="G127" s="26" t="n">
        <f aca="false">F127</f>
        <v>18</v>
      </c>
      <c r="H127" s="26"/>
      <c r="I127" s="26"/>
      <c r="J127" s="26" t="n">
        <f aca="false">36*ROUNDUP(D127/15,0)</f>
        <v>36</v>
      </c>
      <c r="K127" s="26"/>
      <c r="L127" s="26"/>
      <c r="M127" s="37" t="n">
        <f aca="false">0.4*D127</f>
        <v>4.4</v>
      </c>
      <c r="N127" s="26"/>
      <c r="O127" s="26"/>
      <c r="P127" s="26"/>
      <c r="Q127" s="37" t="n">
        <f aca="false">IF(K127&gt;0,0.05*G127,IF(M127&gt;0,0.05*G127+1*E127,0))</f>
        <v>1.9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 t="n">
        <f aca="false">SUM(G127,I127:AI127)</f>
        <v>60.3</v>
      </c>
      <c r="AK127" s="24" t="n">
        <v>8</v>
      </c>
      <c r="AL127" s="27"/>
    </row>
    <row r="128" customFormat="false" ht="17.35" hidden="false" customHeight="false" outlineLevel="0" collapsed="false">
      <c r="A128" s="24" t="s">
        <v>212</v>
      </c>
      <c r="B128" s="34" t="s">
        <v>213</v>
      </c>
      <c r="C128" s="24" t="s">
        <v>154</v>
      </c>
      <c r="D128" s="24" t="n">
        <f aca="false">Бюджет_Конт!$C$10</f>
        <v>14</v>
      </c>
      <c r="E128" s="24" t="n">
        <f aca="false">Бюджет_Конт!$C$21</f>
        <v>1</v>
      </c>
      <c r="F128" s="26" t="n">
        <v>24</v>
      </c>
      <c r="G128" s="26" t="n">
        <f aca="false">F128</f>
        <v>24</v>
      </c>
      <c r="H128" s="26" t="n">
        <v>48</v>
      </c>
      <c r="I128" s="26" t="n">
        <f aca="false">H128*E128</f>
        <v>48</v>
      </c>
      <c r="J128" s="26"/>
      <c r="K128" s="26" t="n">
        <f aca="false">0.3*D128</f>
        <v>4.2</v>
      </c>
      <c r="L128" s="26"/>
      <c r="M128" s="37"/>
      <c r="N128" s="26"/>
      <c r="O128" s="26"/>
      <c r="P128" s="26"/>
      <c r="Q128" s="37" t="n">
        <f aca="false">IF(K128&gt;0,0.05*G128,IF(M128&gt;0,0.05*G128+1*E128,0))</f>
        <v>1.2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 t="n">
        <f aca="false">2*E128</f>
        <v>2</v>
      </c>
      <c r="AJ128" s="26" t="n">
        <f aca="false">SUM(G128,I128:AI128)</f>
        <v>79.4</v>
      </c>
      <c r="AK128" s="24" t="n">
        <v>8</v>
      </c>
      <c r="AL128" s="27"/>
    </row>
    <row r="129" customFormat="false" ht="32.95" hidden="false" customHeight="false" outlineLevel="0" collapsed="false">
      <c r="A129" s="24" t="s">
        <v>105</v>
      </c>
      <c r="B129" s="42" t="s">
        <v>153</v>
      </c>
      <c r="C129" s="24" t="s">
        <v>154</v>
      </c>
      <c r="D129" s="24" t="n">
        <f aca="false">Бюджет_Конт!$C$10</f>
        <v>14</v>
      </c>
      <c r="E129" s="24" t="n">
        <f aca="false">Бюджет_Конт!$C$21</f>
        <v>1</v>
      </c>
      <c r="F129" s="26" t="n">
        <v>22</v>
      </c>
      <c r="G129" s="26"/>
      <c r="H129" s="26"/>
      <c r="I129" s="26" t="n">
        <f aca="false">H129*E129</f>
        <v>0</v>
      </c>
      <c r="J129" s="26" t="n">
        <f aca="false">22*ROUNDUP(D129/15,0)</f>
        <v>22</v>
      </c>
      <c r="K129" s="26" t="n">
        <f aca="false">0.3*D129</f>
        <v>4.2</v>
      </c>
      <c r="L129" s="26"/>
      <c r="M129" s="37"/>
      <c r="N129" s="26"/>
      <c r="O129" s="26"/>
      <c r="P129" s="26"/>
      <c r="Q129" s="37" t="n">
        <f aca="false">IF(K129&gt;0,0.05*G129,IF(M129&gt;0,0.05*G129+1*E129,0))</f>
        <v>0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 t="n">
        <f aca="false">SUM(G129,I129:AI129)</f>
        <v>26.2</v>
      </c>
      <c r="AK129" s="24" t="n">
        <v>8</v>
      </c>
      <c r="AL129" s="27"/>
    </row>
    <row r="130" customFormat="false" ht="32.95" hidden="false" customHeight="false" outlineLevel="0" collapsed="false">
      <c r="A130" s="24" t="s">
        <v>107</v>
      </c>
      <c r="B130" s="34" t="s">
        <v>214</v>
      </c>
      <c r="C130" s="24" t="s">
        <v>154</v>
      </c>
      <c r="D130" s="24" t="n">
        <f aca="false">Бюджет_Конт!$B$31+Бюджет_Конт!$C$31</f>
        <v>7</v>
      </c>
      <c r="E130" s="24" t="n">
        <f aca="false">Бюджет_Конт!$C$21</f>
        <v>1</v>
      </c>
      <c r="F130" s="26"/>
      <c r="G130" s="26" t="n">
        <f aca="false">F130</f>
        <v>0</v>
      </c>
      <c r="H130" s="26"/>
      <c r="I130" s="26"/>
      <c r="J130" s="26" t="n">
        <f aca="false">48*ROUNDUP(D130/15,0)</f>
        <v>48</v>
      </c>
      <c r="K130" s="26" t="n">
        <f aca="false">0.3*D130</f>
        <v>2.1</v>
      </c>
      <c r="L130" s="26"/>
      <c r="M130" s="37"/>
      <c r="N130" s="26"/>
      <c r="O130" s="26"/>
      <c r="P130" s="26"/>
      <c r="Q130" s="37" t="n">
        <f aca="false">IF(K130&gt;0,0.05*G130,IF(M130&gt;0,0.05*G130+1*E130,0))</f>
        <v>0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 t="n">
        <v>2</v>
      </c>
      <c r="AJ130" s="26" t="n">
        <f aca="false">SUM(G130,I130:AI130)</f>
        <v>52.1</v>
      </c>
      <c r="AK130" s="24" t="n">
        <v>8</v>
      </c>
      <c r="AL130" s="27"/>
    </row>
    <row r="131" customFormat="false" ht="17.35" hidden="false" customHeight="false" outlineLevel="0" collapsed="false">
      <c r="A131" s="24" t="s">
        <v>109</v>
      </c>
      <c r="B131" s="34" t="s">
        <v>215</v>
      </c>
      <c r="C131" s="24" t="s">
        <v>148</v>
      </c>
      <c r="D131" s="24" t="n">
        <f aca="false">Бюджет_Конт!$C$10</f>
        <v>14</v>
      </c>
      <c r="E131" s="24" t="n">
        <f aca="false">Бюджет_Конт!$C$21</f>
        <v>1</v>
      </c>
      <c r="F131" s="26" t="n">
        <v>50</v>
      </c>
      <c r="G131" s="26" t="n">
        <f aca="false">F131</f>
        <v>50</v>
      </c>
      <c r="H131" s="26" t="n">
        <v>34</v>
      </c>
      <c r="I131" s="26" t="n">
        <f aca="false">H131*E131</f>
        <v>34</v>
      </c>
      <c r="J131" s="26"/>
      <c r="K131" s="26"/>
      <c r="L131" s="26"/>
      <c r="M131" s="37" t="n">
        <f aca="false">0.4*D131</f>
        <v>5.6</v>
      </c>
      <c r="N131" s="26"/>
      <c r="O131" s="26"/>
      <c r="P131" s="26"/>
      <c r="Q131" s="37" t="n">
        <f aca="false">IF(K131&gt;0,0.05*G131,IF(M131&gt;0,0.05*G131+1*E131,0))</f>
        <v>3.5</v>
      </c>
      <c r="R131" s="26"/>
      <c r="S131" s="26"/>
      <c r="T131" s="26"/>
      <c r="U131" s="26" t="n">
        <f aca="false">0.3*D131</f>
        <v>4.2</v>
      </c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 t="n">
        <f aca="false">4*E131</f>
        <v>4</v>
      </c>
      <c r="AJ131" s="26" t="n">
        <f aca="false">SUM(G131,I131:AI131)</f>
        <v>101.3</v>
      </c>
      <c r="AK131" s="24" t="n">
        <v>12</v>
      </c>
      <c r="AL131" s="27"/>
    </row>
    <row r="132" customFormat="false" ht="17.35" hidden="false" customHeight="false" outlineLevel="0" collapsed="false">
      <c r="A132" s="24" t="s">
        <v>216</v>
      </c>
      <c r="B132" s="34" t="s">
        <v>217</v>
      </c>
      <c r="C132" s="24" t="s">
        <v>148</v>
      </c>
      <c r="D132" s="24" t="n">
        <f aca="false">Бюджет_Конт!$B$31+Бюджет_Конт!$C$31</f>
        <v>7</v>
      </c>
      <c r="E132" s="24" t="n">
        <f aca="false">Бюджет_Конт!$C$21</f>
        <v>1</v>
      </c>
      <c r="F132" s="26" t="n">
        <v>16</v>
      </c>
      <c r="G132" s="26" t="n">
        <f aca="false">F132</f>
        <v>16</v>
      </c>
      <c r="H132" s="26"/>
      <c r="I132" s="26"/>
      <c r="J132" s="26" t="n">
        <f aca="false">34*ROUNDUP(D132/15,0)</f>
        <v>34</v>
      </c>
      <c r="K132" s="26" t="n">
        <f aca="false">0.3*D132</f>
        <v>2.1</v>
      </c>
      <c r="L132" s="26"/>
      <c r="M132" s="37"/>
      <c r="N132" s="26"/>
      <c r="O132" s="26"/>
      <c r="P132" s="26"/>
      <c r="Q132" s="37" t="n">
        <f aca="false">IF(K132&gt;0,0.05*G132,IF(M132&gt;0,0.05*G132+1*E132,0))</f>
        <v>0.8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 t="n">
        <f aca="false">SUM(G132,I132:AI132)</f>
        <v>52.9</v>
      </c>
      <c r="AK132" s="24" t="n">
        <v>8</v>
      </c>
      <c r="AL132" s="27"/>
    </row>
    <row r="133" customFormat="false" ht="17.35" hidden="false" customHeight="false" outlineLevel="0" collapsed="false">
      <c r="A133" s="24" t="s">
        <v>218</v>
      </c>
      <c r="B133" s="34" t="s">
        <v>219</v>
      </c>
      <c r="C133" s="24" t="s">
        <v>154</v>
      </c>
      <c r="D133" s="24" t="n">
        <f aca="false">Бюджет_Конт!$B$31+Бюджет_Конт!$D$31</f>
        <v>10</v>
      </c>
      <c r="E133" s="24" t="n">
        <f aca="false">Бюджет_Конт!$C$21</f>
        <v>1</v>
      </c>
      <c r="F133" s="26" t="n">
        <v>24</v>
      </c>
      <c r="G133" s="26" t="n">
        <f aca="false">F133</f>
        <v>24</v>
      </c>
      <c r="H133" s="26"/>
      <c r="I133" s="26"/>
      <c r="J133" s="26"/>
      <c r="K133" s="26" t="n">
        <f aca="false">0.3*D133</f>
        <v>3</v>
      </c>
      <c r="L133" s="26"/>
      <c r="M133" s="37"/>
      <c r="N133" s="26"/>
      <c r="O133" s="26"/>
      <c r="P133" s="26"/>
      <c r="Q133" s="37" t="n">
        <f aca="false">IF(K133&gt;0,0.05*G133,IF(M133&gt;0,0.05*G133+1*E133,0))</f>
        <v>1.2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 t="n">
        <f aca="false">SUM(G133,I133:AI133)</f>
        <v>28.2</v>
      </c>
      <c r="AK133" s="24" t="n">
        <v>8</v>
      </c>
      <c r="AL133" s="27"/>
    </row>
    <row r="134" customFormat="false" ht="32.95" hidden="false" customHeight="false" outlineLevel="0" collapsed="false">
      <c r="A134" s="24" t="s">
        <v>220</v>
      </c>
      <c r="B134" s="34" t="s">
        <v>221</v>
      </c>
      <c r="C134" s="24" t="s">
        <v>154</v>
      </c>
      <c r="D134" s="24" t="n">
        <f aca="false">Бюджет_Конт!$B$31+Бюджет_Конт!$D$31</f>
        <v>10</v>
      </c>
      <c r="E134" s="24" t="n">
        <f aca="false">Бюджет_Конт!$C$21</f>
        <v>1</v>
      </c>
      <c r="F134" s="26"/>
      <c r="G134" s="26" t="n">
        <f aca="false">F134</f>
        <v>0</v>
      </c>
      <c r="H134" s="26"/>
      <c r="I134" s="26"/>
      <c r="J134" s="26" t="n">
        <f aca="false">48*ROUNDUP(D134/15,0)</f>
        <v>48</v>
      </c>
      <c r="K134" s="26" t="n">
        <f aca="false">0.3*D134</f>
        <v>3</v>
      </c>
      <c r="L134" s="26"/>
      <c r="M134" s="37"/>
      <c r="N134" s="26"/>
      <c r="O134" s="26"/>
      <c r="P134" s="26"/>
      <c r="Q134" s="37" t="n">
        <f aca="false">IF(K134&gt;0,0.05*G134,IF(M134&gt;0,0.05*G134+1*E134,0))</f>
        <v>0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 t="n">
        <f aca="false">SUM(G134,I134:AI134)</f>
        <v>51</v>
      </c>
      <c r="AK134" s="24" t="n">
        <v>8</v>
      </c>
      <c r="AL134" s="27"/>
    </row>
    <row r="135" customFormat="false" ht="32.95" hidden="false" customHeight="false" outlineLevel="0" collapsed="false">
      <c r="A135" s="24" t="s">
        <v>222</v>
      </c>
      <c r="B135" s="34" t="s">
        <v>223</v>
      </c>
      <c r="C135" s="24" t="s">
        <v>148</v>
      </c>
      <c r="D135" s="24" t="n">
        <f aca="false">Бюджет_Конт!$B$31+Бюджет_Конт!$D$31</f>
        <v>10</v>
      </c>
      <c r="E135" s="24" t="n">
        <f aca="false">Бюджет_Конт!$C$21</f>
        <v>1</v>
      </c>
      <c r="F135" s="26" t="n">
        <v>16</v>
      </c>
      <c r="G135" s="26" t="n">
        <f aca="false">F135</f>
        <v>16</v>
      </c>
      <c r="H135" s="26"/>
      <c r="I135" s="26"/>
      <c r="J135" s="26"/>
      <c r="K135" s="26" t="n">
        <f aca="false">0.3*D135</f>
        <v>3</v>
      </c>
      <c r="L135" s="26"/>
      <c r="M135" s="37"/>
      <c r="N135" s="26"/>
      <c r="O135" s="26"/>
      <c r="P135" s="26"/>
      <c r="Q135" s="37" t="n">
        <f aca="false">IF(K135&gt;0,0.05*G135,IF(M135&gt;0,0.05*G135+1*E135,0))</f>
        <v>0.8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 t="n">
        <f aca="false">SUM(G135,I135:AI135)</f>
        <v>19.8</v>
      </c>
      <c r="AK135" s="24" t="n">
        <v>8</v>
      </c>
      <c r="AL135" s="27"/>
    </row>
    <row r="136" customFormat="false" ht="17.35" hidden="false" customHeight="false" outlineLevel="0" collapsed="false">
      <c r="A136" s="24"/>
      <c r="B136" s="34" t="s">
        <v>173</v>
      </c>
      <c r="C136" s="24" t="s">
        <v>154</v>
      </c>
      <c r="D136" s="24" t="n">
        <f aca="false">Бюджет_Конт!$C$10</f>
        <v>14</v>
      </c>
      <c r="E136" s="24" t="n">
        <f aca="false">Бюджет_Конт!$C$21</f>
        <v>1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37" t="n">
        <f aca="false">IF(K136&gt;0,0.05*G136,IF(M136&gt;0,0.05*G136+1*E136,0))</f>
        <v>0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 t="n">
        <f aca="false">0.5*7*D136</f>
        <v>49</v>
      </c>
      <c r="AC136" s="26"/>
      <c r="AD136" s="26"/>
      <c r="AE136" s="26"/>
      <c r="AF136" s="26"/>
      <c r="AG136" s="26"/>
      <c r="AH136" s="26"/>
      <c r="AI136" s="26"/>
      <c r="AJ136" s="26" t="n">
        <f aca="false">SUM(G136,I136:AI136)</f>
        <v>49</v>
      </c>
      <c r="AK136" s="50" t="s">
        <v>224</v>
      </c>
      <c r="AL136" s="48" t="s">
        <v>225</v>
      </c>
    </row>
    <row r="137" customFormat="false" ht="17.35" hidden="false" customHeight="false" outlineLevel="0" collapsed="false">
      <c r="A137" s="24"/>
      <c r="B137" s="34"/>
      <c r="C137" s="24"/>
      <c r="D137" s="24"/>
      <c r="E137" s="24"/>
      <c r="F137" s="26"/>
      <c r="G137" s="26"/>
      <c r="H137" s="26"/>
      <c r="I137" s="26"/>
      <c r="J137" s="26"/>
      <c r="K137" s="52" t="s">
        <v>191</v>
      </c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26"/>
      <c r="AD137" s="26"/>
      <c r="AE137" s="26"/>
      <c r="AF137" s="26"/>
      <c r="AG137" s="26"/>
      <c r="AH137" s="26"/>
      <c r="AI137" s="26"/>
      <c r="AJ137" s="26"/>
      <c r="AK137" s="24"/>
      <c r="AL137" s="27"/>
    </row>
    <row r="138" customFormat="false" ht="17.35" hidden="false" customHeight="false" outlineLevel="0" collapsed="false">
      <c r="A138" s="24" t="s">
        <v>226</v>
      </c>
      <c r="B138" s="34" t="s">
        <v>227</v>
      </c>
      <c r="C138" s="24" t="s">
        <v>93</v>
      </c>
      <c r="D138" s="24" t="n">
        <f aca="false">Бюджет_Конт!$B$29</f>
        <v>6</v>
      </c>
      <c r="E138" s="24" t="n">
        <f aca="false">Бюджет_Конт!$C$19</f>
        <v>1</v>
      </c>
      <c r="F138" s="26"/>
      <c r="G138" s="26"/>
      <c r="H138" s="26"/>
      <c r="I138" s="26" t="n">
        <f aca="false">H138*E138</f>
        <v>0</v>
      </c>
      <c r="J138" s="26"/>
      <c r="K138" s="26"/>
      <c r="L138" s="26"/>
      <c r="M138" s="37"/>
      <c r="N138" s="26"/>
      <c r="O138" s="26"/>
      <c r="P138" s="26"/>
      <c r="Q138" s="37" t="n">
        <f aca="false">IF(K138&gt;0,0.05*G138,IF(M138&gt;0,0.05*G138+1*E138,0))</f>
        <v>0</v>
      </c>
      <c r="R138" s="26"/>
      <c r="S138" s="26"/>
      <c r="T138" s="26"/>
      <c r="U138" s="26"/>
      <c r="V138" s="26" t="n">
        <f aca="false">4*D138</f>
        <v>24</v>
      </c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 t="n">
        <f aca="false">SUM(G138,I138:AI138)</f>
        <v>24</v>
      </c>
      <c r="AK138" s="24" t="n">
        <v>8</v>
      </c>
      <c r="AL138" s="27"/>
    </row>
    <row r="139" customFormat="false" ht="17.35" hidden="false" customHeight="false" outlineLevel="0" collapsed="false">
      <c r="A139" s="24" t="s">
        <v>138</v>
      </c>
      <c r="B139" s="34" t="s">
        <v>228</v>
      </c>
      <c r="C139" s="24" t="s">
        <v>93</v>
      </c>
      <c r="D139" s="24" t="n">
        <f aca="false">Бюджет_Конт!$B$29</f>
        <v>6</v>
      </c>
      <c r="E139" s="24" t="n">
        <f aca="false">Бюджет_Конт!$C$19</f>
        <v>1</v>
      </c>
      <c r="F139" s="26" t="n">
        <v>20</v>
      </c>
      <c r="G139" s="26" t="n">
        <f aca="false">F139</f>
        <v>20</v>
      </c>
      <c r="H139" s="26" t="n">
        <v>20</v>
      </c>
      <c r="I139" s="26" t="n">
        <f aca="false">H139*E139</f>
        <v>20</v>
      </c>
      <c r="J139" s="26"/>
      <c r="K139" s="26" t="n">
        <f aca="false">0.3*D139</f>
        <v>1.8</v>
      </c>
      <c r="L139" s="26"/>
      <c r="M139" s="37"/>
      <c r="N139" s="26"/>
      <c r="O139" s="26"/>
      <c r="P139" s="26"/>
      <c r="Q139" s="37" t="n">
        <f aca="false">IF(K139&gt;0,0.05*G139,IF(M139&gt;0,0.05*G139+1*E139,0))</f>
        <v>1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 t="n">
        <f aca="false">SUM(G139,I139:AI139)</f>
        <v>42.8</v>
      </c>
      <c r="AK139" s="24" t="n">
        <v>8</v>
      </c>
      <c r="AL139" s="27"/>
    </row>
    <row r="140" customFormat="false" ht="17.35" hidden="false" customHeight="false" outlineLevel="0" collapsed="false">
      <c r="A140" s="24" t="s">
        <v>229</v>
      </c>
      <c r="B140" s="34" t="s">
        <v>230</v>
      </c>
      <c r="C140" s="24" t="s">
        <v>116</v>
      </c>
      <c r="D140" s="24" t="n">
        <f aca="false">Бюджет_Конт!$B$30</f>
        <v>6</v>
      </c>
      <c r="E140" s="24" t="n">
        <f aca="false">Бюджет_Конт!$C$20</f>
        <v>1</v>
      </c>
      <c r="F140" s="26"/>
      <c r="G140" s="26" t="n">
        <f aca="false">F140</f>
        <v>0</v>
      </c>
      <c r="H140" s="26"/>
      <c r="I140" s="26" t="n">
        <f aca="false">H140*E140</f>
        <v>0</v>
      </c>
      <c r="J140" s="26" t="n">
        <f aca="false">68*ROUNDUP(D140/15,0)</f>
        <v>68</v>
      </c>
      <c r="K140" s="26" t="n">
        <f aca="false">0.3*D140</f>
        <v>1.8</v>
      </c>
      <c r="L140" s="26"/>
      <c r="M140" s="37"/>
      <c r="N140" s="26"/>
      <c r="O140" s="26"/>
      <c r="P140" s="26"/>
      <c r="Q140" s="37" t="n">
        <f aca="false">IF(K140&gt;0,0.05*G140,IF(M140&gt;0,0.05*G140+1*E140,0))</f>
        <v>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 t="n">
        <f aca="false">SUM(G140,I140:AI140)</f>
        <v>69.8</v>
      </c>
      <c r="AK140" s="24" t="n">
        <v>8</v>
      </c>
      <c r="AL140" s="27"/>
    </row>
    <row r="141" customFormat="false" ht="17.35" hidden="false" customHeight="false" outlineLevel="0" collapsed="false">
      <c r="A141" s="24" t="s">
        <v>140</v>
      </c>
      <c r="B141" s="34" t="s">
        <v>231</v>
      </c>
      <c r="C141" s="24" t="s">
        <v>116</v>
      </c>
      <c r="D141" s="24" t="n">
        <f aca="false">Бюджет_Конт!$B$30</f>
        <v>6</v>
      </c>
      <c r="E141" s="24" t="n">
        <f aca="false">Бюджет_Конт!$C$20</f>
        <v>1</v>
      </c>
      <c r="F141" s="26" t="n">
        <v>34</v>
      </c>
      <c r="G141" s="26" t="n">
        <f aca="false">F141</f>
        <v>34</v>
      </c>
      <c r="H141" s="26"/>
      <c r="I141" s="26" t="n">
        <f aca="false">H141*E141</f>
        <v>0</v>
      </c>
      <c r="J141" s="26"/>
      <c r="K141" s="26" t="n">
        <f aca="false">0.3*D141</f>
        <v>1.8</v>
      </c>
      <c r="L141" s="26"/>
      <c r="M141" s="37"/>
      <c r="N141" s="26"/>
      <c r="O141" s="26"/>
      <c r="P141" s="26"/>
      <c r="Q141" s="37" t="n">
        <f aca="false">IF(K141&gt;0,0.05*G141,IF(M141&gt;0,0.05*G141+1*E141,0))</f>
        <v>1.7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 t="n">
        <f aca="false">6*E141</f>
        <v>6</v>
      </c>
      <c r="AJ141" s="26" t="n">
        <f aca="false">SUM(G141,I141:AI141)</f>
        <v>43.5</v>
      </c>
      <c r="AK141" s="24" t="n">
        <v>8</v>
      </c>
      <c r="AL141" s="27"/>
    </row>
    <row r="142" customFormat="false" ht="17.35" hidden="false" customHeight="false" outlineLevel="0" collapsed="false">
      <c r="A142" s="24" t="s">
        <v>161</v>
      </c>
      <c r="B142" s="34" t="s">
        <v>232</v>
      </c>
      <c r="C142" s="24" t="s">
        <v>119</v>
      </c>
      <c r="D142" s="24" t="n">
        <f aca="false">Бюджет_Конт!$B$30</f>
        <v>6</v>
      </c>
      <c r="E142" s="24" t="n">
        <f aca="false">Бюджет_Конт!$C$20</f>
        <v>1</v>
      </c>
      <c r="F142" s="26"/>
      <c r="G142" s="26" t="n">
        <f aca="false">F142</f>
        <v>0</v>
      </c>
      <c r="H142" s="26"/>
      <c r="I142" s="26" t="n">
        <f aca="false">H142*E142</f>
        <v>0</v>
      </c>
      <c r="J142" s="26" t="n">
        <f aca="false">36*ROUNDUP(D142/15,0)</f>
        <v>36</v>
      </c>
      <c r="K142" s="26" t="n">
        <f aca="false">0.3*D142</f>
        <v>1.8</v>
      </c>
      <c r="L142" s="26"/>
      <c r="M142" s="37"/>
      <c r="N142" s="26"/>
      <c r="O142" s="26"/>
      <c r="P142" s="26"/>
      <c r="Q142" s="37" t="n">
        <f aca="false">IF(K142&gt;0,0.05*G142,IF(M142&gt;0,0.05*G142+1*E142,0))</f>
        <v>0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 t="n">
        <f aca="false">SUM(G142,I142:AI142)</f>
        <v>37.8</v>
      </c>
      <c r="AK142" s="24" t="n">
        <v>8</v>
      </c>
      <c r="AL142" s="27"/>
    </row>
    <row r="143" customFormat="false" ht="17.35" hidden="false" customHeight="false" outlineLevel="0" collapsed="false">
      <c r="A143" s="24" t="s">
        <v>165</v>
      </c>
      <c r="B143" s="34" t="s">
        <v>233</v>
      </c>
      <c r="C143" s="24" t="s">
        <v>119</v>
      </c>
      <c r="D143" s="24" t="n">
        <f aca="false">Бюджет_Конт!$B$30</f>
        <v>6</v>
      </c>
      <c r="E143" s="24" t="n">
        <f aca="false">Бюджет_Конт!$C$20</f>
        <v>1</v>
      </c>
      <c r="F143" s="26"/>
      <c r="G143" s="26" t="n">
        <f aca="false">F143</f>
        <v>0</v>
      </c>
      <c r="H143" s="26"/>
      <c r="I143" s="26" t="n">
        <f aca="false">H143*E143</f>
        <v>0</v>
      </c>
      <c r="J143" s="26" t="n">
        <f aca="false">54*ROUNDUP(D143/15,0)</f>
        <v>54</v>
      </c>
      <c r="K143" s="26" t="n">
        <f aca="false">0.3*D143</f>
        <v>1.8</v>
      </c>
      <c r="L143" s="26"/>
      <c r="M143" s="37"/>
      <c r="N143" s="26"/>
      <c r="O143" s="26"/>
      <c r="P143" s="26"/>
      <c r="Q143" s="37" t="n">
        <f aca="false">IF(K143&gt;0,0.05*G143,IF(M143&gt;0,0.05*G143+1*E143,0))</f>
        <v>0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 t="n">
        <f aca="false">SUM(G143,I143:AI143)</f>
        <v>55.8</v>
      </c>
      <c r="AK143" s="24" t="n">
        <v>10</v>
      </c>
      <c r="AL143" s="27"/>
    </row>
    <row r="144" customFormat="false" ht="17.35" hidden="false" customHeight="false" outlineLevel="0" collapsed="false">
      <c r="A144" s="24" t="s">
        <v>234</v>
      </c>
      <c r="B144" s="34" t="s">
        <v>235</v>
      </c>
      <c r="C144" s="24" t="s">
        <v>119</v>
      </c>
      <c r="D144" s="24" t="n">
        <f aca="false">Бюджет_Конт!$B$30</f>
        <v>6</v>
      </c>
      <c r="E144" s="24" t="n">
        <f aca="false">Бюджет_Конт!$C$20</f>
        <v>1</v>
      </c>
      <c r="F144" s="26" t="n">
        <v>18</v>
      </c>
      <c r="G144" s="26" t="n">
        <f aca="false">F144</f>
        <v>18</v>
      </c>
      <c r="H144" s="26" t="n">
        <v>18</v>
      </c>
      <c r="I144" s="26" t="n">
        <f aca="false">H144*E144</f>
        <v>18</v>
      </c>
      <c r="J144" s="26"/>
      <c r="K144" s="26" t="n">
        <f aca="false">0.3*D144</f>
        <v>1.8</v>
      </c>
      <c r="L144" s="26"/>
      <c r="M144" s="37"/>
      <c r="N144" s="26"/>
      <c r="O144" s="26"/>
      <c r="P144" s="26"/>
      <c r="Q144" s="37" t="n">
        <f aca="false">IF(K144&gt;0,0.05*G144,IF(M144&gt;0,0.05*G144+1*E144,0))</f>
        <v>0.9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 t="n">
        <f aca="false">SUM(G144,I144:AI144)</f>
        <v>38.7</v>
      </c>
      <c r="AK144" s="24" t="n">
        <v>8</v>
      </c>
      <c r="AL144" s="27"/>
    </row>
    <row r="145" customFormat="false" ht="32.95" hidden="false" customHeight="false" outlineLevel="0" collapsed="false">
      <c r="A145" s="24" t="s">
        <v>142</v>
      </c>
      <c r="B145" s="34" t="s">
        <v>236</v>
      </c>
      <c r="C145" s="24" t="s">
        <v>116</v>
      </c>
      <c r="D145" s="24" t="n">
        <f aca="false">Бюджет_Конт!$B$30</f>
        <v>6</v>
      </c>
      <c r="E145" s="24" t="n">
        <f aca="false">Бюджет_Конт!$C$20</f>
        <v>1</v>
      </c>
      <c r="F145" s="26"/>
      <c r="G145" s="41"/>
      <c r="H145" s="41"/>
      <c r="I145" s="41"/>
      <c r="J145" s="41"/>
      <c r="K145" s="41"/>
      <c r="L145" s="41"/>
      <c r="M145" s="37"/>
      <c r="N145" s="26"/>
      <c r="O145" s="26"/>
      <c r="P145" s="26"/>
      <c r="Q145" s="37" t="n">
        <f aca="false">IF(K145&gt;0,0.05*G145,IF(M145&gt;0,0.05*G145+1*E145,0))</f>
        <v>0</v>
      </c>
      <c r="R145" s="26"/>
      <c r="S145" s="26"/>
      <c r="T145" s="26" t="n">
        <f aca="false">1*(4/3)*D145</f>
        <v>8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 t="n">
        <f aca="false">SUM(G145,I145:AI145)</f>
        <v>8</v>
      </c>
      <c r="AK145" s="24" t="n">
        <v>8</v>
      </c>
      <c r="AL145" s="27"/>
    </row>
    <row r="146" customFormat="false" ht="32.95" hidden="false" customHeight="false" outlineLevel="0" collapsed="false">
      <c r="A146" s="24" t="s">
        <v>144</v>
      </c>
      <c r="B146" s="34" t="s">
        <v>237</v>
      </c>
      <c r="C146" s="24" t="s">
        <v>119</v>
      </c>
      <c r="D146" s="24" t="n">
        <f aca="false">Бюджет_Конт!$B$30</f>
        <v>6</v>
      </c>
      <c r="E146" s="24" t="n">
        <f aca="false">Бюджет_Конт!$C$20</f>
        <v>1</v>
      </c>
      <c r="F146" s="26"/>
      <c r="G146" s="26"/>
      <c r="H146" s="26"/>
      <c r="I146" s="26"/>
      <c r="J146" s="26"/>
      <c r="K146" s="26"/>
      <c r="L146" s="26"/>
      <c r="M146" s="37"/>
      <c r="N146" s="26"/>
      <c r="O146" s="26"/>
      <c r="P146" s="26"/>
      <c r="Q146" s="37" t="n">
        <f aca="false">IF(K146&gt;0,0.05*G146,IF(M146&gt;0,0.05*G146+1*E146,0))</f>
        <v>0</v>
      </c>
      <c r="R146" s="26"/>
      <c r="S146" s="26"/>
      <c r="T146" s="26" t="n">
        <f aca="false">1*(2)*D146</f>
        <v>12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 t="n">
        <f aca="false">SUM(G146,I146:AI146)</f>
        <v>12</v>
      </c>
      <c r="AK146" s="24" t="n">
        <v>8</v>
      </c>
      <c r="AL146" s="27"/>
    </row>
    <row r="147" customFormat="false" ht="17.35" hidden="false" customHeight="false" outlineLevel="0" collapsed="false">
      <c r="A147" s="24" t="s">
        <v>238</v>
      </c>
      <c r="B147" s="34" t="s">
        <v>239</v>
      </c>
      <c r="C147" s="24" t="s">
        <v>148</v>
      </c>
      <c r="D147" s="24" t="n">
        <f aca="false">Бюджет_Конт!$B$31</f>
        <v>3</v>
      </c>
      <c r="E147" s="24" t="n">
        <f aca="false">Бюджет_Конт!$C$20</f>
        <v>1</v>
      </c>
      <c r="F147" s="26" t="n">
        <v>34</v>
      </c>
      <c r="G147" s="26" t="n">
        <f aca="false">F147</f>
        <v>34</v>
      </c>
      <c r="H147" s="26"/>
      <c r="I147" s="26" t="n">
        <f aca="false">H147*E147</f>
        <v>0</v>
      </c>
      <c r="J147" s="26" t="n">
        <f aca="false">50*ROUNDUP(D147/15,0)</f>
        <v>50</v>
      </c>
      <c r="K147" s="26" t="n">
        <f aca="false">0.3*D147</f>
        <v>0.9</v>
      </c>
      <c r="L147" s="26"/>
      <c r="M147" s="37"/>
      <c r="N147" s="26"/>
      <c r="O147" s="26"/>
      <c r="P147" s="26"/>
      <c r="Q147" s="37" t="n">
        <f aca="false">IF(K147&gt;0,0.05*G147,IF(M147&gt;0,0.05*G147+1*E147,0))</f>
        <v>1.7</v>
      </c>
      <c r="R147" s="26"/>
      <c r="S147" s="26"/>
      <c r="T147" s="26"/>
      <c r="U147" s="26"/>
      <c r="V147" s="26"/>
      <c r="W147" s="51"/>
      <c r="X147" s="51"/>
      <c r="Y147" s="51"/>
      <c r="Z147" s="51"/>
      <c r="AA147" s="51"/>
      <c r="AB147" s="51"/>
      <c r="AC147" s="26"/>
      <c r="AD147" s="26"/>
      <c r="AE147" s="26"/>
      <c r="AF147" s="26"/>
      <c r="AG147" s="26"/>
      <c r="AH147" s="26"/>
      <c r="AI147" s="26"/>
      <c r="AJ147" s="26" t="n">
        <f aca="false">SUM(G147,I147:AI147)</f>
        <v>86.6</v>
      </c>
      <c r="AK147" s="24" t="n">
        <v>8</v>
      </c>
      <c r="AL147" s="27"/>
    </row>
    <row r="148" customFormat="false" ht="17.35" hidden="false" customHeight="false" outlineLevel="0" collapsed="false">
      <c r="A148" s="24" t="s">
        <v>240</v>
      </c>
      <c r="B148" s="34" t="s">
        <v>241</v>
      </c>
      <c r="C148" s="24" t="s">
        <v>148</v>
      </c>
      <c r="D148" s="24" t="n">
        <f aca="false">Бюджет_Конт!$B$31</f>
        <v>3</v>
      </c>
      <c r="E148" s="24" t="n">
        <f aca="false">Бюджет_Конт!$C$20</f>
        <v>1</v>
      </c>
      <c r="F148" s="26" t="n">
        <v>34</v>
      </c>
      <c r="G148" s="26" t="n">
        <f aca="false">F148</f>
        <v>34</v>
      </c>
      <c r="H148" s="26" t="n">
        <v>34</v>
      </c>
      <c r="I148" s="26" t="n">
        <f aca="false">H148*E148</f>
        <v>34</v>
      </c>
      <c r="J148" s="26"/>
      <c r="K148" s="26" t="n">
        <f aca="false">0.3*D148</f>
        <v>0.9</v>
      </c>
      <c r="L148" s="26"/>
      <c r="M148" s="37"/>
      <c r="N148" s="26"/>
      <c r="O148" s="26"/>
      <c r="P148" s="26"/>
      <c r="Q148" s="37" t="n">
        <f aca="false">IF(K148&gt;0,0.05*G148,IF(M148&gt;0,0.05*G148+1*E148,0))</f>
        <v>1.7</v>
      </c>
      <c r="R148" s="26"/>
      <c r="S148" s="26"/>
      <c r="T148" s="26"/>
      <c r="U148" s="26"/>
      <c r="V148" s="26"/>
      <c r="W148" s="51"/>
      <c r="X148" s="51"/>
      <c r="Y148" s="51"/>
      <c r="Z148" s="51"/>
      <c r="AA148" s="51"/>
      <c r="AB148" s="51"/>
      <c r="AC148" s="26"/>
      <c r="AD148" s="26"/>
      <c r="AE148" s="26"/>
      <c r="AF148" s="26"/>
      <c r="AG148" s="26"/>
      <c r="AH148" s="26"/>
      <c r="AI148" s="26"/>
      <c r="AJ148" s="26" t="n">
        <f aca="false">SUM(G148,I148:AI148)</f>
        <v>70.6</v>
      </c>
      <c r="AK148" s="24" t="n">
        <v>8</v>
      </c>
      <c r="AL148" s="27"/>
    </row>
    <row r="149" customFormat="false" ht="17.35" hidden="false" customHeight="false" outlineLevel="0" collapsed="false">
      <c r="A149" s="24" t="s">
        <v>242</v>
      </c>
      <c r="B149" s="34" t="s">
        <v>243</v>
      </c>
      <c r="C149" s="24" t="s">
        <v>148</v>
      </c>
      <c r="D149" s="24" t="n">
        <f aca="false">Бюджет_Конт!$B$31</f>
        <v>3</v>
      </c>
      <c r="E149" s="24" t="n">
        <f aca="false">Бюджет_Конт!$C$20</f>
        <v>1</v>
      </c>
      <c r="F149" s="26"/>
      <c r="G149" s="26" t="n">
        <f aca="false">F149</f>
        <v>0</v>
      </c>
      <c r="H149" s="26" t="n">
        <v>16</v>
      </c>
      <c r="I149" s="26" t="n">
        <f aca="false">H149*E149</f>
        <v>16</v>
      </c>
      <c r="J149" s="26"/>
      <c r="K149" s="26" t="n">
        <f aca="false">0.3*D149</f>
        <v>0.9</v>
      </c>
      <c r="L149" s="26"/>
      <c r="M149" s="37"/>
      <c r="N149" s="26"/>
      <c r="O149" s="26"/>
      <c r="P149" s="26"/>
      <c r="Q149" s="37" t="n">
        <f aca="false">IF(K149&gt;0,0.05*G149,IF(M149&gt;0,0.05*G149+1*E149,0))</f>
        <v>0</v>
      </c>
      <c r="R149" s="26"/>
      <c r="S149" s="26"/>
      <c r="T149" s="26"/>
      <c r="U149" s="26"/>
      <c r="V149" s="26"/>
      <c r="W149" s="51"/>
      <c r="X149" s="51"/>
      <c r="Y149" s="51"/>
      <c r="Z149" s="51"/>
      <c r="AA149" s="51"/>
      <c r="AB149" s="51"/>
      <c r="AC149" s="26"/>
      <c r="AD149" s="26"/>
      <c r="AE149" s="43"/>
      <c r="AF149" s="26"/>
      <c r="AG149" s="26"/>
      <c r="AH149" s="26"/>
      <c r="AI149" s="26" t="n">
        <f aca="false">4*E149</f>
        <v>4</v>
      </c>
      <c r="AJ149" s="26" t="n">
        <f aca="false">SUM(G149,I149:AI149)</f>
        <v>20.9</v>
      </c>
      <c r="AK149" s="24" t="n">
        <v>8</v>
      </c>
      <c r="AL149" s="27"/>
    </row>
    <row r="150" customFormat="false" ht="17.35" hidden="false" customHeight="false" outlineLevel="0" collapsed="false">
      <c r="A150" s="24" t="s">
        <v>244</v>
      </c>
      <c r="B150" s="53" t="s">
        <v>245</v>
      </c>
      <c r="C150" s="54" t="s">
        <v>154</v>
      </c>
      <c r="D150" s="24" t="n">
        <f aca="false">Бюджет_Конт!$B$31</f>
        <v>3</v>
      </c>
      <c r="E150" s="24" t="n">
        <f aca="false">Бюджет_Конт!$C$21</f>
        <v>1</v>
      </c>
      <c r="F150" s="26" t="n">
        <v>18</v>
      </c>
      <c r="G150" s="26" t="n">
        <f aca="false">F150</f>
        <v>18</v>
      </c>
      <c r="H150" s="26"/>
      <c r="I150" s="26" t="n">
        <f aca="false">H150*E150</f>
        <v>0</v>
      </c>
      <c r="J150" s="26" t="n">
        <v>36</v>
      </c>
      <c r="K150" s="26" t="n">
        <f aca="false">0.3*D150</f>
        <v>0.9</v>
      </c>
      <c r="L150" s="26"/>
      <c r="M150" s="37"/>
      <c r="N150" s="26"/>
      <c r="O150" s="26"/>
      <c r="P150" s="26"/>
      <c r="Q150" s="37" t="n">
        <f aca="false">IF(K150&gt;0,0.05*G150,IF(M150&gt;0,0.05*G150+1*E150,0))</f>
        <v>0.9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43"/>
      <c r="AF150" s="26"/>
      <c r="AG150" s="26"/>
      <c r="AH150" s="26"/>
      <c r="AI150" s="26"/>
      <c r="AJ150" s="26" t="n">
        <f aca="false">SUM(G150,I150:AI150)</f>
        <v>55.8</v>
      </c>
      <c r="AK150" s="24" t="n">
        <v>8</v>
      </c>
      <c r="AL150" s="27"/>
    </row>
    <row r="151" customFormat="false" ht="17.35" hidden="false" customHeight="false" outlineLevel="0" collapsed="false">
      <c r="A151" s="24" t="s">
        <v>246</v>
      </c>
      <c r="B151" s="34" t="s">
        <v>247</v>
      </c>
      <c r="C151" s="24" t="s">
        <v>148</v>
      </c>
      <c r="D151" s="24" t="n">
        <f aca="false">Бюджет_Конт!$B$31</f>
        <v>3</v>
      </c>
      <c r="E151" s="24" t="n">
        <f aca="false">Бюджет_Конт!$C$21</f>
        <v>1</v>
      </c>
      <c r="F151" s="26" t="n">
        <v>50</v>
      </c>
      <c r="G151" s="26" t="n">
        <f aca="false">F151</f>
        <v>50</v>
      </c>
      <c r="H151" s="26"/>
      <c r="I151" s="26"/>
      <c r="J151" s="26"/>
      <c r="K151" s="26"/>
      <c r="L151" s="26"/>
      <c r="M151" s="37" t="n">
        <f aca="false">0.4*D151</f>
        <v>1.2</v>
      </c>
      <c r="N151" s="26"/>
      <c r="O151" s="26"/>
      <c r="P151" s="26"/>
      <c r="Q151" s="37" t="n">
        <f aca="false">IF(K151&gt;0,0.05*G151,IF(M151&gt;0,0.05*G151+1*E151,0))</f>
        <v>3.5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 t="n">
        <f aca="false">SUM(G151,I151:AI151)</f>
        <v>54.7</v>
      </c>
      <c r="AK151" s="24" t="n">
        <v>12</v>
      </c>
      <c r="AL151" s="27"/>
    </row>
    <row r="152" customFormat="false" ht="17.35" hidden="false" customHeight="false" outlineLevel="0" collapsed="false">
      <c r="A152" s="24" t="s">
        <v>248</v>
      </c>
      <c r="B152" s="34" t="s">
        <v>249</v>
      </c>
      <c r="C152" s="24" t="s">
        <v>148</v>
      </c>
      <c r="D152" s="24" t="n">
        <f aca="false">Бюджет_Конт!$B$31</f>
        <v>3</v>
      </c>
      <c r="E152" s="24" t="n">
        <f aca="false">Бюджет_Конт!$C$21</f>
        <v>1</v>
      </c>
      <c r="F152" s="26" t="n">
        <v>24</v>
      </c>
      <c r="G152" s="26" t="n">
        <f aca="false">F152</f>
        <v>24</v>
      </c>
      <c r="H152" s="26"/>
      <c r="I152" s="26"/>
      <c r="J152" s="26"/>
      <c r="K152" s="26"/>
      <c r="L152" s="26"/>
      <c r="M152" s="37" t="n">
        <f aca="false">0.4*D152</f>
        <v>1.2</v>
      </c>
      <c r="N152" s="26"/>
      <c r="O152" s="26"/>
      <c r="P152" s="26"/>
      <c r="Q152" s="37" t="n">
        <f aca="false">IF(K152&gt;0,0.05*G152,IF(M152&gt;0,0.05*G152+1*E152,0))</f>
        <v>2.2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 t="n">
        <f aca="false">SUM(G152,I152:AI152)</f>
        <v>27.4</v>
      </c>
      <c r="AK152" s="24" t="n">
        <v>12</v>
      </c>
      <c r="AL152" s="27"/>
    </row>
    <row r="153" customFormat="false" ht="17.35" hidden="false" customHeight="false" outlineLevel="0" collapsed="false">
      <c r="A153" s="24" t="s">
        <v>174</v>
      </c>
      <c r="B153" s="34" t="s">
        <v>250</v>
      </c>
      <c r="C153" s="54" t="s">
        <v>148</v>
      </c>
      <c r="D153" s="24" t="n">
        <f aca="false">Бюджет_Конт!$B$31</f>
        <v>3</v>
      </c>
      <c r="E153" s="24" t="n">
        <f aca="false">Бюджет_Конт!$C$21</f>
        <v>1</v>
      </c>
      <c r="F153" s="26" t="n">
        <v>34</v>
      </c>
      <c r="G153" s="26" t="n">
        <f aca="false">F153</f>
        <v>34</v>
      </c>
      <c r="H153" s="26" t="n">
        <v>50</v>
      </c>
      <c r="I153" s="26" t="n">
        <f aca="false">H153*E153</f>
        <v>50</v>
      </c>
      <c r="J153" s="26"/>
      <c r="K153" s="26"/>
      <c r="L153" s="26"/>
      <c r="M153" s="37" t="n">
        <f aca="false">0.4*D153</f>
        <v>1.2</v>
      </c>
      <c r="N153" s="26"/>
      <c r="O153" s="26"/>
      <c r="P153" s="26"/>
      <c r="Q153" s="37" t="n">
        <f aca="false">IF(K153&gt;0,0.05*G153,IF(M153&gt;0,0.05*G153+1*E153,0))</f>
        <v>2.7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43"/>
      <c r="AF153" s="26"/>
      <c r="AG153" s="26"/>
      <c r="AH153" s="26"/>
      <c r="AI153" s="26" t="n">
        <v>4</v>
      </c>
      <c r="AJ153" s="26" t="n">
        <f aca="false">SUM(G153,I153:AI153)</f>
        <v>91.9</v>
      </c>
      <c r="AK153" s="24" t="n">
        <v>8</v>
      </c>
      <c r="AL153" s="27"/>
    </row>
    <row r="154" customFormat="false" ht="17.35" hidden="false" customHeight="false" outlineLevel="0" collapsed="false">
      <c r="A154" s="24" t="s">
        <v>176</v>
      </c>
      <c r="B154" s="34" t="s">
        <v>251</v>
      </c>
      <c r="C154" s="54" t="s">
        <v>148</v>
      </c>
      <c r="D154" s="24" t="n">
        <f aca="false">Бюджет_Конт!$B$31</f>
        <v>3</v>
      </c>
      <c r="E154" s="24" t="n">
        <f aca="false">Бюджет_Конт!$C$21</f>
        <v>1</v>
      </c>
      <c r="F154" s="26"/>
      <c r="G154" s="26" t="n">
        <f aca="false">F154</f>
        <v>0</v>
      </c>
      <c r="H154" s="26"/>
      <c r="I154" s="26" t="n">
        <f aca="false">H154*E154</f>
        <v>0</v>
      </c>
      <c r="J154" s="26" t="n">
        <v>68</v>
      </c>
      <c r="K154" s="26" t="n">
        <f aca="false">0.3*D154</f>
        <v>0.9</v>
      </c>
      <c r="L154" s="26"/>
      <c r="M154" s="37"/>
      <c r="N154" s="26"/>
      <c r="O154" s="26"/>
      <c r="P154" s="26"/>
      <c r="Q154" s="37" t="n">
        <f aca="false">IF(K154&gt;0,0.05*G154,IF(M154&gt;0,0.05*G154+1*E154,0))</f>
        <v>0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43"/>
      <c r="AF154" s="26"/>
      <c r="AG154" s="26"/>
      <c r="AH154" s="26"/>
      <c r="AI154" s="26" t="n">
        <v>16</v>
      </c>
      <c r="AJ154" s="26" t="n">
        <f aca="false">SUM(G154,I154:AI154)</f>
        <v>84.9</v>
      </c>
      <c r="AK154" s="24" t="n">
        <v>8</v>
      </c>
      <c r="AL154" s="27"/>
    </row>
    <row r="155" customFormat="false" ht="17.35" hidden="false" customHeight="false" outlineLevel="0" collapsed="false">
      <c r="A155" s="24" t="s">
        <v>252</v>
      </c>
      <c r="B155" s="34" t="s">
        <v>171</v>
      </c>
      <c r="C155" s="24" t="s">
        <v>154</v>
      </c>
      <c r="D155" s="24" t="n">
        <f aca="false">Бюджет_Конт!$B$31</f>
        <v>3</v>
      </c>
      <c r="E155" s="24" t="n">
        <f aca="false">Бюджет_Конт!$C$21</f>
        <v>1</v>
      </c>
      <c r="F155" s="26"/>
      <c r="G155" s="26" t="n">
        <f aca="false">F155</f>
        <v>0</v>
      </c>
      <c r="H155" s="26"/>
      <c r="I155" s="26" t="n">
        <f aca="false">H155*E155</f>
        <v>0</v>
      </c>
      <c r="J155" s="26"/>
      <c r="K155" s="26"/>
      <c r="L155" s="26"/>
      <c r="M155" s="37"/>
      <c r="N155" s="26"/>
      <c r="O155" s="26"/>
      <c r="P155" s="26"/>
      <c r="Q155" s="37" t="n">
        <f aca="false">IF(K155&gt;0,0.05*G155,IF(M155&gt;0,0.05*G155+1*E155,0))</f>
        <v>0</v>
      </c>
      <c r="R155" s="26"/>
      <c r="S155" s="26"/>
      <c r="T155" s="26" t="n">
        <f aca="false">1*(5+1/3)*D155</f>
        <v>16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 t="n">
        <f aca="false">0*E155</f>
        <v>0</v>
      </c>
      <c r="AJ155" s="26" t="n">
        <f aca="false">SUM(G155,I155:AI155)</f>
        <v>16</v>
      </c>
      <c r="AK155" s="50" t="n">
        <v>8</v>
      </c>
      <c r="AL155" s="48"/>
    </row>
    <row r="156" customFormat="false" ht="17.35" hidden="false" customHeight="false" outlineLevel="0" collapsed="false">
      <c r="A156" s="24"/>
      <c r="B156" s="34" t="s">
        <v>172</v>
      </c>
      <c r="C156" s="24" t="s">
        <v>154</v>
      </c>
      <c r="D156" s="24" t="n">
        <f aca="false">Бюджет_Конт!$B$31</f>
        <v>3</v>
      </c>
      <c r="E156" s="24" t="n">
        <f aca="false">Бюджет_Конт!$C$21</f>
        <v>1</v>
      </c>
      <c r="F156" s="26"/>
      <c r="G156" s="26" t="s">
        <v>253</v>
      </c>
      <c r="H156" s="26"/>
      <c r="I156" s="26"/>
      <c r="J156" s="26"/>
      <c r="K156" s="26"/>
      <c r="L156" s="26"/>
      <c r="M156" s="26"/>
      <c r="N156" s="26"/>
      <c r="O156" s="26"/>
      <c r="P156" s="26"/>
      <c r="Q156" s="37" t="n">
        <f aca="false">IF(K156&gt;0,0.05*G156,IF(M156&gt;0,0.05*G156+1*E156,0))</f>
        <v>0</v>
      </c>
      <c r="R156" s="26"/>
      <c r="S156" s="26"/>
      <c r="T156" s="26"/>
      <c r="U156" s="26"/>
      <c r="V156" s="26"/>
      <c r="W156" s="26" t="n">
        <f aca="false">16*D156</f>
        <v>48</v>
      </c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 t="n">
        <f aca="false">SUM(G156,I156:AI156)</f>
        <v>48</v>
      </c>
      <c r="AK156" s="50" t="n">
        <v>8</v>
      </c>
      <c r="AL156" s="38" t="n">
        <f aca="false">SUM(AJ153:AJ156,AJ144:AJ150,AJ138:AJ142)</f>
        <v>751.3</v>
      </c>
    </row>
    <row r="157" customFormat="false" ht="17.35" hidden="false" customHeight="true" outlineLevel="0" collapsed="false">
      <c r="A157" s="24"/>
      <c r="B157" s="34"/>
      <c r="C157" s="24"/>
      <c r="D157" s="24"/>
      <c r="E157" s="24"/>
      <c r="F157" s="26"/>
      <c r="G157" s="26"/>
      <c r="H157" s="26"/>
      <c r="I157" s="26"/>
      <c r="J157" s="26"/>
      <c r="K157" s="33" t="s">
        <v>192</v>
      </c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26"/>
      <c r="AD157" s="26"/>
      <c r="AE157" s="43"/>
      <c r="AF157" s="26"/>
      <c r="AG157" s="26"/>
      <c r="AH157" s="26"/>
      <c r="AI157" s="26"/>
      <c r="AJ157" s="26" t="n">
        <f aca="false">SUM(G157,I157:AI157)</f>
        <v>0</v>
      </c>
      <c r="AK157" s="24"/>
      <c r="AL157" s="47"/>
    </row>
    <row r="158" customFormat="false" ht="17.35" hidden="false" customHeight="false" outlineLevel="0" collapsed="false">
      <c r="A158" s="24" t="s">
        <v>226</v>
      </c>
      <c r="B158" s="34" t="s">
        <v>227</v>
      </c>
      <c r="C158" s="24" t="s">
        <v>93</v>
      </c>
      <c r="D158" s="24" t="n">
        <f aca="false">Бюджет_Конт!$C$29</f>
        <v>6</v>
      </c>
      <c r="E158" s="24" t="n">
        <f aca="false">Бюджет_Конт!$C$19</f>
        <v>1</v>
      </c>
      <c r="F158" s="26"/>
      <c r="G158" s="26"/>
      <c r="H158" s="26"/>
      <c r="I158" s="26" t="n">
        <f aca="false">H158*E158</f>
        <v>0</v>
      </c>
      <c r="J158" s="26"/>
      <c r="K158" s="26"/>
      <c r="L158" s="26"/>
      <c r="M158" s="37"/>
      <c r="N158" s="26"/>
      <c r="O158" s="26"/>
      <c r="P158" s="26"/>
      <c r="Q158" s="37" t="n">
        <f aca="false">IF(K158&gt;0,0.05*G158,IF(M158&gt;0,0.05*G158+1*E158,0))</f>
        <v>0</v>
      </c>
      <c r="R158" s="26"/>
      <c r="S158" s="26"/>
      <c r="T158" s="26"/>
      <c r="U158" s="26"/>
      <c r="V158" s="26" t="n">
        <f aca="false">4*D158</f>
        <v>24</v>
      </c>
      <c r="W158" s="51"/>
      <c r="X158" s="51"/>
      <c r="Y158" s="51"/>
      <c r="Z158" s="51"/>
      <c r="AA158" s="51"/>
      <c r="AB158" s="51"/>
      <c r="AC158" s="51"/>
      <c r="AD158" s="26"/>
      <c r="AE158" s="26"/>
      <c r="AF158" s="26"/>
      <c r="AG158" s="26"/>
      <c r="AH158" s="26"/>
      <c r="AI158" s="26"/>
      <c r="AJ158" s="26" t="n">
        <f aca="false">SUM(G158,I158:AI158)</f>
        <v>24</v>
      </c>
      <c r="AK158" s="24" t="n">
        <v>7</v>
      </c>
      <c r="AL158" s="27"/>
    </row>
    <row r="159" customFormat="false" ht="17.35" hidden="false" customHeight="true" outlineLevel="0" collapsed="false">
      <c r="A159" s="24"/>
      <c r="B159" s="34"/>
      <c r="C159" s="24"/>
      <c r="D159" s="24"/>
      <c r="E159" s="24"/>
      <c r="F159" s="26"/>
      <c r="G159" s="26"/>
      <c r="H159" s="26"/>
      <c r="I159" s="26"/>
      <c r="J159" s="26"/>
      <c r="K159" s="33" t="s">
        <v>203</v>
      </c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26"/>
      <c r="AD159" s="26"/>
      <c r="AE159" s="43"/>
      <c r="AF159" s="26"/>
      <c r="AG159" s="26"/>
      <c r="AH159" s="26"/>
      <c r="AI159" s="26"/>
      <c r="AJ159" s="26" t="n">
        <f aca="false">SUM(G159,I159:AI159)</f>
        <v>0</v>
      </c>
      <c r="AK159" s="24"/>
      <c r="AL159" s="47"/>
    </row>
    <row r="160" customFormat="false" ht="17.35" hidden="false" customHeight="false" outlineLevel="0" collapsed="false">
      <c r="A160" s="24" t="s">
        <v>109</v>
      </c>
      <c r="B160" s="34" t="s">
        <v>254</v>
      </c>
      <c r="C160" s="24" t="s">
        <v>119</v>
      </c>
      <c r="D160" s="24" t="n">
        <f aca="false">Бюджет_Конт!$C$30</f>
        <v>5</v>
      </c>
      <c r="E160" s="24" t="n">
        <f aca="false">Бюджет_Конт!$C$20</f>
        <v>1</v>
      </c>
      <c r="F160" s="26" t="n">
        <v>54</v>
      </c>
      <c r="G160" s="26" t="n">
        <f aca="false">F160</f>
        <v>54</v>
      </c>
      <c r="H160" s="26" t="n">
        <v>36</v>
      </c>
      <c r="I160" s="26" t="n">
        <f aca="false">H160*E160</f>
        <v>36</v>
      </c>
      <c r="J160" s="26"/>
      <c r="K160" s="26"/>
      <c r="L160" s="26"/>
      <c r="M160" s="37" t="n">
        <f aca="false">0.4*D160</f>
        <v>2</v>
      </c>
      <c r="N160" s="26"/>
      <c r="O160" s="26"/>
      <c r="P160" s="26"/>
      <c r="Q160" s="37" t="n">
        <f aca="false">IF(K160&gt;0,0.05*G160,IF(M160&gt;0,0.05*G160+1*E160,0))</f>
        <v>3.7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43"/>
      <c r="AF160" s="26"/>
      <c r="AG160" s="26"/>
      <c r="AH160" s="26"/>
      <c r="AI160" s="26" t="n">
        <f aca="false">8*E160</f>
        <v>8</v>
      </c>
      <c r="AJ160" s="26" t="n">
        <f aca="false">SUM(G160,I160:AI160)</f>
        <v>103.7</v>
      </c>
      <c r="AK160" s="24" t="n">
        <v>7</v>
      </c>
      <c r="AL160" s="27"/>
    </row>
    <row r="161" customFormat="false" ht="17.35" hidden="false" customHeight="false" outlineLevel="0" collapsed="false">
      <c r="A161" s="24" t="s">
        <v>229</v>
      </c>
      <c r="B161" s="34" t="s">
        <v>255</v>
      </c>
      <c r="C161" s="24" t="s">
        <v>116</v>
      </c>
      <c r="D161" s="24" t="n">
        <f aca="false">Бюджет_Конт!$C$30</f>
        <v>5</v>
      </c>
      <c r="E161" s="24" t="n">
        <f aca="false">Бюджет_Конт!$C$20</f>
        <v>1</v>
      </c>
      <c r="F161" s="26"/>
      <c r="G161" s="26" t="n">
        <f aca="false">F161</f>
        <v>0</v>
      </c>
      <c r="H161" s="26"/>
      <c r="I161" s="26" t="n">
        <f aca="false">H161*E161</f>
        <v>0</v>
      </c>
      <c r="J161" s="26" t="n">
        <f aca="false">50*ROUNDUP(D161/15,0)</f>
        <v>50</v>
      </c>
      <c r="K161" s="26" t="n">
        <f aca="false">0.3*D161</f>
        <v>1.5</v>
      </c>
      <c r="L161" s="26"/>
      <c r="M161" s="37"/>
      <c r="N161" s="26"/>
      <c r="O161" s="26"/>
      <c r="P161" s="26"/>
      <c r="Q161" s="37" t="n">
        <f aca="false">IF(K161&gt;0,0.05*G161,IF(M161&gt;0,0.05*G161+1*E161,0))</f>
        <v>0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 t="n">
        <f aca="false">SUM(G161,I161:AI161)</f>
        <v>51.5</v>
      </c>
      <c r="AK161" s="24" t="n">
        <v>7</v>
      </c>
      <c r="AL161" s="27"/>
    </row>
    <row r="162" customFormat="false" ht="17.35" hidden="false" customHeight="false" outlineLevel="0" collapsed="false">
      <c r="A162" s="24" t="s">
        <v>138</v>
      </c>
      <c r="B162" s="34" t="s">
        <v>256</v>
      </c>
      <c r="C162" s="24" t="s">
        <v>116</v>
      </c>
      <c r="D162" s="24" t="n">
        <f aca="false">Бюджет_Конт!$C$30</f>
        <v>5</v>
      </c>
      <c r="E162" s="24" t="n">
        <f aca="false">Бюджет_Конт!$C$20</f>
        <v>1</v>
      </c>
      <c r="F162" s="26" t="n">
        <v>34</v>
      </c>
      <c r="G162" s="26" t="n">
        <f aca="false">F162</f>
        <v>34</v>
      </c>
      <c r="H162" s="26" t="n">
        <v>16</v>
      </c>
      <c r="I162" s="26" t="n">
        <f aca="false">H162*E162</f>
        <v>16</v>
      </c>
      <c r="J162" s="26"/>
      <c r="K162" s="37" t="n">
        <f aca="false">0.3*D162</f>
        <v>1.5</v>
      </c>
      <c r="L162" s="37"/>
      <c r="M162" s="37"/>
      <c r="N162" s="37"/>
      <c r="O162" s="37"/>
      <c r="P162" s="37"/>
      <c r="Q162" s="37" t="n">
        <f aca="false">IF(K162&gt;0,0.05*G162,IF(M162&gt;0,0.05*G162+1*E162,0))</f>
        <v>1.7</v>
      </c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26"/>
      <c r="AD162" s="26"/>
      <c r="AE162" s="43"/>
      <c r="AF162" s="26"/>
      <c r="AG162" s="26"/>
      <c r="AH162" s="26"/>
      <c r="AI162" s="26"/>
      <c r="AJ162" s="26" t="n">
        <f aca="false">SUM(G162,I162:AI162)</f>
        <v>53.2</v>
      </c>
      <c r="AK162" s="24" t="n">
        <v>7</v>
      </c>
      <c r="AL162" s="27"/>
    </row>
    <row r="163" customFormat="false" ht="17.35" hidden="false" customHeight="false" outlineLevel="0" collapsed="false">
      <c r="A163" s="24" t="s">
        <v>140</v>
      </c>
      <c r="B163" s="34" t="s">
        <v>257</v>
      </c>
      <c r="C163" s="24" t="s">
        <v>119</v>
      </c>
      <c r="D163" s="24" t="n">
        <f aca="false">Бюджет_Конт!$C$30</f>
        <v>5</v>
      </c>
      <c r="E163" s="24" t="n">
        <f aca="false">Бюджет_Конт!$C$20</f>
        <v>1</v>
      </c>
      <c r="F163" s="26" t="n">
        <v>18</v>
      </c>
      <c r="G163" s="26" t="n">
        <f aca="false">F163</f>
        <v>18</v>
      </c>
      <c r="H163" s="26" t="n">
        <v>18</v>
      </c>
      <c r="I163" s="26" t="n">
        <f aca="false">H163*E163</f>
        <v>18</v>
      </c>
      <c r="J163" s="26"/>
      <c r="K163" s="37" t="n">
        <f aca="false">0.3*D163</f>
        <v>1.5</v>
      </c>
      <c r="L163" s="37"/>
      <c r="M163" s="37"/>
      <c r="N163" s="26"/>
      <c r="O163" s="26"/>
      <c r="P163" s="26"/>
      <c r="Q163" s="37" t="n">
        <f aca="false">IF(K163&gt;0,0.05*G163,IF(M163&gt;0,0.05*G163+1*E163,0))</f>
        <v>0.9</v>
      </c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26"/>
      <c r="AD163" s="26"/>
      <c r="AE163" s="43"/>
      <c r="AF163" s="26"/>
      <c r="AG163" s="26"/>
      <c r="AH163" s="26"/>
      <c r="AI163" s="26"/>
      <c r="AJ163" s="26" t="n">
        <f aca="false">SUM(G163,I163:AI163)</f>
        <v>38.4</v>
      </c>
      <c r="AK163" s="24" t="n">
        <v>7</v>
      </c>
      <c r="AL163" s="27"/>
    </row>
    <row r="164" customFormat="false" ht="32.95" hidden="false" customHeight="false" outlineLevel="0" collapsed="false">
      <c r="A164" s="24" t="s">
        <v>142</v>
      </c>
      <c r="B164" s="34" t="s">
        <v>236</v>
      </c>
      <c r="C164" s="24" t="s">
        <v>116</v>
      </c>
      <c r="D164" s="24" t="n">
        <f aca="false">Бюджет_Конт!$C$30</f>
        <v>5</v>
      </c>
      <c r="E164" s="24" t="n">
        <f aca="false">Бюджет_Конт!$C$20</f>
        <v>1</v>
      </c>
      <c r="F164" s="26"/>
      <c r="G164" s="41"/>
      <c r="H164" s="41"/>
      <c r="I164" s="41"/>
      <c r="J164" s="41"/>
      <c r="K164" s="41"/>
      <c r="L164" s="41"/>
      <c r="M164" s="37"/>
      <c r="N164" s="26"/>
      <c r="O164" s="26"/>
      <c r="P164" s="26"/>
      <c r="Q164" s="37" t="n">
        <f aca="false">IF(K164&gt;0,0.05*G164,IF(M164&gt;0,0.05*G164+1*E164,0))</f>
        <v>0</v>
      </c>
      <c r="R164" s="26"/>
      <c r="S164" s="26"/>
      <c r="T164" s="26" t="n">
        <f aca="false">1*(4/3)*D164</f>
        <v>6.66666666666667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 t="n">
        <f aca="false">SUM(G164,I164:AI164)</f>
        <v>6.66666666666667</v>
      </c>
      <c r="AK164" s="24" t="n">
        <v>7</v>
      </c>
      <c r="AL164" s="27"/>
    </row>
    <row r="165" customFormat="false" ht="32.95" hidden="false" customHeight="false" outlineLevel="0" collapsed="false">
      <c r="A165" s="24" t="s">
        <v>144</v>
      </c>
      <c r="B165" s="34" t="s">
        <v>237</v>
      </c>
      <c r="C165" s="24" t="s">
        <v>119</v>
      </c>
      <c r="D165" s="24" t="n">
        <f aca="false">Бюджет_Конт!$C$30</f>
        <v>5</v>
      </c>
      <c r="E165" s="24" t="n">
        <f aca="false">Бюджет_Конт!$C$20</f>
        <v>1</v>
      </c>
      <c r="F165" s="26"/>
      <c r="G165" s="26"/>
      <c r="H165" s="26"/>
      <c r="I165" s="26"/>
      <c r="J165" s="26"/>
      <c r="K165" s="26"/>
      <c r="L165" s="26"/>
      <c r="M165" s="37"/>
      <c r="N165" s="26"/>
      <c r="O165" s="26"/>
      <c r="P165" s="26"/>
      <c r="Q165" s="37" t="n">
        <f aca="false">IF(K165&gt;0,0.05*G165,IF(M165&gt;0,0.05*G165+1*E165,0))</f>
        <v>0</v>
      </c>
      <c r="R165" s="26"/>
      <c r="S165" s="26"/>
      <c r="T165" s="26" t="n">
        <f aca="false">1*(2)*D165</f>
        <v>10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 t="n">
        <f aca="false">SUM(G165,I165:AI165)</f>
        <v>10</v>
      </c>
      <c r="AK165" s="24" t="n">
        <v>7</v>
      </c>
      <c r="AL165" s="27"/>
    </row>
    <row r="166" customFormat="false" ht="32.95" hidden="false" customHeight="false" outlineLevel="0" collapsed="false">
      <c r="A166" s="24" t="s">
        <v>258</v>
      </c>
      <c r="B166" s="34" t="s">
        <v>259</v>
      </c>
      <c r="C166" s="24" t="s">
        <v>154</v>
      </c>
      <c r="D166" s="24" t="n">
        <f aca="false">Бюджет_Конт!$C$31</f>
        <v>4</v>
      </c>
      <c r="E166" s="24" t="n">
        <f aca="false">Бюджет_Конт!$C$21</f>
        <v>1</v>
      </c>
      <c r="F166" s="26"/>
      <c r="G166" s="26" t="n">
        <f aca="false">F166</f>
        <v>0</v>
      </c>
      <c r="H166" s="26"/>
      <c r="I166" s="26" t="n">
        <f aca="false">H166*E166</f>
        <v>0</v>
      </c>
      <c r="J166" s="26" t="n">
        <f aca="false">48*ROUNDUP(D166/15,0)</f>
        <v>48</v>
      </c>
      <c r="K166" s="37" t="n">
        <f aca="false">0.3*D166</f>
        <v>1.2</v>
      </c>
      <c r="L166" s="37"/>
      <c r="M166" s="37"/>
      <c r="N166" s="37"/>
      <c r="O166" s="37"/>
      <c r="P166" s="37"/>
      <c r="Q166" s="37" t="n">
        <f aca="false">IF(K166&gt;0,0.05*G166,IF(M166&gt;0,0.05*G166+1*E166,0))</f>
        <v>0</v>
      </c>
      <c r="R166" s="37"/>
      <c r="S166" s="37"/>
      <c r="T166" s="37"/>
      <c r="U166" s="37"/>
      <c r="V166" s="26"/>
      <c r="W166" s="37"/>
      <c r="X166" s="37"/>
      <c r="Y166" s="37"/>
      <c r="Z166" s="37"/>
      <c r="AA166" s="37"/>
      <c r="AB166" s="37"/>
      <c r="AC166" s="26"/>
      <c r="AD166" s="26"/>
      <c r="AE166" s="43"/>
      <c r="AF166" s="26"/>
      <c r="AG166" s="26"/>
      <c r="AH166" s="26"/>
      <c r="AI166" s="26"/>
      <c r="AJ166" s="26" t="n">
        <f aca="false">SUM(G166,I166:AI166)</f>
        <v>49.2</v>
      </c>
      <c r="AK166" s="24" t="n">
        <v>8</v>
      </c>
      <c r="AL166" s="27"/>
    </row>
    <row r="167" customFormat="false" ht="17.35" hidden="false" customHeight="false" outlineLevel="0" collapsed="false">
      <c r="A167" s="24" t="s">
        <v>165</v>
      </c>
      <c r="B167" s="34" t="s">
        <v>260</v>
      </c>
      <c r="C167" s="24" t="s">
        <v>148</v>
      </c>
      <c r="D167" s="24" t="n">
        <f aca="false">Бюджет_Конт!$C$31</f>
        <v>4</v>
      </c>
      <c r="E167" s="24" t="n">
        <f aca="false">Бюджет_Конт!$C$21</f>
        <v>1</v>
      </c>
      <c r="F167" s="26" t="n">
        <v>34</v>
      </c>
      <c r="G167" s="26" t="n">
        <f aca="false">F167</f>
        <v>34</v>
      </c>
      <c r="H167" s="26"/>
      <c r="I167" s="26" t="n">
        <f aca="false">H167*E167</f>
        <v>0</v>
      </c>
      <c r="J167" s="26" t="n">
        <f aca="false">50*ROUNDUP(D167/15,0)</f>
        <v>50</v>
      </c>
      <c r="K167" s="37" t="n">
        <f aca="false">0.3*D167</f>
        <v>1.2</v>
      </c>
      <c r="L167" s="37"/>
      <c r="M167" s="37"/>
      <c r="N167" s="37"/>
      <c r="O167" s="37"/>
      <c r="P167" s="37"/>
      <c r="Q167" s="37" t="n">
        <f aca="false">IF(K167&gt;0,0.05*G167,IF(M167&gt;0,0.05*G167+1*E167,0))</f>
        <v>1.7</v>
      </c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26"/>
      <c r="AD167" s="26"/>
      <c r="AE167" s="43"/>
      <c r="AF167" s="26"/>
      <c r="AG167" s="26"/>
      <c r="AH167" s="26"/>
      <c r="AI167" s="26" t="n">
        <f aca="false">0*E167</f>
        <v>0</v>
      </c>
      <c r="AJ167" s="26" t="n">
        <f aca="false">SUM(G167,I167:AI167)</f>
        <v>86.9</v>
      </c>
      <c r="AK167" s="24" t="n">
        <v>7</v>
      </c>
      <c r="AL167" s="27"/>
    </row>
    <row r="168" customFormat="false" ht="17.35" hidden="false" customHeight="false" outlineLevel="0" collapsed="false">
      <c r="A168" s="24" t="s">
        <v>234</v>
      </c>
      <c r="B168" s="34" t="s">
        <v>261</v>
      </c>
      <c r="C168" s="24" t="s">
        <v>148</v>
      </c>
      <c r="D168" s="24" t="n">
        <f aca="false">Бюджет_Конт!$C$31</f>
        <v>4</v>
      </c>
      <c r="E168" s="24" t="n">
        <f aca="false">Бюджет_Конт!$C$21</f>
        <v>1</v>
      </c>
      <c r="F168" s="26" t="n">
        <v>16</v>
      </c>
      <c r="G168" s="26" t="n">
        <f aca="false">F168</f>
        <v>16</v>
      </c>
      <c r="H168" s="26" t="n">
        <v>50</v>
      </c>
      <c r="I168" s="26" t="n">
        <f aca="false">H168*E168</f>
        <v>50</v>
      </c>
      <c r="J168" s="26"/>
      <c r="K168" s="37"/>
      <c r="L168" s="37"/>
      <c r="M168" s="37" t="n">
        <f aca="false">0.4*D168</f>
        <v>1.6</v>
      </c>
      <c r="N168" s="37"/>
      <c r="O168" s="37"/>
      <c r="P168" s="37"/>
      <c r="Q168" s="37" t="n">
        <f aca="false">IF(K168&gt;0,0.05*G168,IF(M168&gt;0,0.05*G168+1*E168,0))</f>
        <v>1.8</v>
      </c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26"/>
      <c r="AD168" s="26"/>
      <c r="AE168" s="43"/>
      <c r="AF168" s="26"/>
      <c r="AG168" s="26"/>
      <c r="AH168" s="26"/>
      <c r="AI168" s="26"/>
      <c r="AJ168" s="26" t="n">
        <f aca="false">SUM(G168,I168:AI168)</f>
        <v>69.4</v>
      </c>
      <c r="AK168" s="24" t="n">
        <v>7</v>
      </c>
      <c r="AL168" s="27"/>
    </row>
    <row r="169" customFormat="false" ht="17.35" hidden="false" customHeight="false" outlineLevel="0" collapsed="false">
      <c r="A169" s="24" t="s">
        <v>238</v>
      </c>
      <c r="B169" s="34" t="s">
        <v>262</v>
      </c>
      <c r="C169" s="24" t="s">
        <v>148</v>
      </c>
      <c r="D169" s="24" t="n">
        <f aca="false">Бюджет_Конт!$C$31</f>
        <v>4</v>
      </c>
      <c r="E169" s="24" t="n">
        <f aca="false">Бюджет_Конт!$C$21</f>
        <v>1</v>
      </c>
      <c r="F169" s="26" t="n">
        <v>34</v>
      </c>
      <c r="G169" s="26" t="n">
        <f aca="false">F169</f>
        <v>34</v>
      </c>
      <c r="H169" s="26" t="n">
        <v>50</v>
      </c>
      <c r="I169" s="26" t="n">
        <f aca="false">H169*E169</f>
        <v>50</v>
      </c>
      <c r="J169" s="26"/>
      <c r="K169" s="37"/>
      <c r="L169" s="37"/>
      <c r="M169" s="37" t="n">
        <f aca="false">0.4*D169</f>
        <v>1.6</v>
      </c>
      <c r="N169" s="37"/>
      <c r="O169" s="37"/>
      <c r="P169" s="37"/>
      <c r="Q169" s="37" t="n">
        <f aca="false">IF(K169&gt;0,0.05*G169,IF(M169&gt;0,0.05*G169+1*E169,0))</f>
        <v>2.7</v>
      </c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26"/>
      <c r="AD169" s="26"/>
      <c r="AE169" s="43"/>
      <c r="AF169" s="26"/>
      <c r="AG169" s="26"/>
      <c r="AH169" s="26"/>
      <c r="AI169" s="26"/>
      <c r="AJ169" s="26" t="n">
        <f aca="false">SUM(G169,I169:AI169)</f>
        <v>88.3</v>
      </c>
      <c r="AK169" s="24" t="n">
        <v>7</v>
      </c>
      <c r="AL169" s="27"/>
    </row>
    <row r="170" customFormat="false" ht="17.35" hidden="false" customHeight="false" outlineLevel="0" collapsed="false">
      <c r="A170" s="24" t="s">
        <v>242</v>
      </c>
      <c r="B170" s="34" t="s">
        <v>263</v>
      </c>
      <c r="C170" s="24" t="s">
        <v>154</v>
      </c>
      <c r="D170" s="24" t="n">
        <f aca="false">Бюджет_Конт!$C$31</f>
        <v>4</v>
      </c>
      <c r="E170" s="24" t="n">
        <f aca="false">Бюджет_Конт!$C$21</f>
        <v>1</v>
      </c>
      <c r="F170" s="26" t="n">
        <v>24</v>
      </c>
      <c r="G170" s="26" t="n">
        <f aca="false">F170</f>
        <v>24</v>
      </c>
      <c r="H170" s="26" t="n">
        <v>24</v>
      </c>
      <c r="I170" s="26" t="n">
        <f aca="false">H170*E170</f>
        <v>24</v>
      </c>
      <c r="J170" s="26"/>
      <c r="K170" s="37"/>
      <c r="L170" s="37"/>
      <c r="M170" s="37" t="n">
        <f aca="false">0.4*D170</f>
        <v>1.6</v>
      </c>
      <c r="N170" s="37"/>
      <c r="O170" s="37"/>
      <c r="P170" s="37"/>
      <c r="Q170" s="37" t="n">
        <f aca="false">IF(K170&gt;0,0.05*G170,IF(M170&gt;0,0.05*G170+1*E170,0))</f>
        <v>2.2</v>
      </c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26"/>
      <c r="AD170" s="26"/>
      <c r="AE170" s="43"/>
      <c r="AF170" s="26"/>
      <c r="AG170" s="26"/>
      <c r="AH170" s="26"/>
      <c r="AI170" s="26"/>
      <c r="AJ170" s="26" t="n">
        <f aca="false">SUM(G170,I170:AI170)</f>
        <v>51.8</v>
      </c>
      <c r="AK170" s="24" t="n">
        <v>7</v>
      </c>
      <c r="AL170" s="27"/>
    </row>
    <row r="171" customFormat="false" ht="17.35" hidden="false" customHeight="false" outlineLevel="0" collapsed="false">
      <c r="A171" s="24" t="s">
        <v>216</v>
      </c>
      <c r="B171" s="34" t="s">
        <v>264</v>
      </c>
      <c r="C171" s="24" t="s">
        <v>154</v>
      </c>
      <c r="D171" s="24" t="n">
        <f aca="false">Бюджет_Конт!$C$31</f>
        <v>4</v>
      </c>
      <c r="E171" s="24" t="n">
        <f aca="false">Бюджет_Конт!$C$21</f>
        <v>1</v>
      </c>
      <c r="F171" s="26" t="n">
        <v>24</v>
      </c>
      <c r="G171" s="26" t="n">
        <f aca="false">F171</f>
        <v>24</v>
      </c>
      <c r="H171" s="26" t="n">
        <v>36</v>
      </c>
      <c r="I171" s="26" t="n">
        <f aca="false">H171*E171</f>
        <v>36</v>
      </c>
      <c r="J171" s="26"/>
      <c r="K171" s="37" t="n">
        <f aca="false">0.3*D171</f>
        <v>1.2</v>
      </c>
      <c r="L171" s="37"/>
      <c r="M171" s="37"/>
      <c r="N171" s="37"/>
      <c r="O171" s="37"/>
      <c r="P171" s="37"/>
      <c r="Q171" s="37" t="n">
        <f aca="false">IF(K171&gt;0,0.05*G171,IF(M171&gt;0,0.05*G171+1*E171,0))</f>
        <v>1.2</v>
      </c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26"/>
      <c r="AD171" s="26"/>
      <c r="AE171" s="43"/>
      <c r="AF171" s="26"/>
      <c r="AG171" s="26"/>
      <c r="AH171" s="26"/>
      <c r="AI171" s="26"/>
      <c r="AJ171" s="26" t="n">
        <f aca="false">SUM(G171,I171:AI171)</f>
        <v>62.4</v>
      </c>
      <c r="AK171" s="24" t="n">
        <v>7</v>
      </c>
      <c r="AL171" s="27"/>
    </row>
    <row r="172" customFormat="false" ht="17.35" hidden="false" customHeight="false" outlineLevel="0" collapsed="false">
      <c r="A172" s="24" t="s">
        <v>174</v>
      </c>
      <c r="B172" s="34" t="s">
        <v>265</v>
      </c>
      <c r="C172" s="24" t="s">
        <v>148</v>
      </c>
      <c r="D172" s="24" t="n">
        <f aca="false">Бюджет_Конт!$C$31</f>
        <v>4</v>
      </c>
      <c r="E172" s="24" t="n">
        <f aca="false">Бюджет_Конт!$C$21</f>
        <v>1</v>
      </c>
      <c r="F172" s="26" t="n">
        <v>34</v>
      </c>
      <c r="G172" s="26" t="n">
        <f aca="false">F172</f>
        <v>34</v>
      </c>
      <c r="H172" s="26"/>
      <c r="I172" s="26" t="n">
        <f aca="false">H172*E172</f>
        <v>0</v>
      </c>
      <c r="J172" s="26" t="n">
        <f aca="false">34*ROUNDUP(D172/15,0)</f>
        <v>34</v>
      </c>
      <c r="K172" s="37" t="n">
        <f aca="false">0.3*D172</f>
        <v>1.2</v>
      </c>
      <c r="L172" s="37"/>
      <c r="M172" s="37"/>
      <c r="N172" s="37"/>
      <c r="O172" s="37"/>
      <c r="P172" s="37"/>
      <c r="Q172" s="37" t="n">
        <f aca="false">IF(K172&gt;0,0.05*G172,IF(M172&gt;0,0.05*G172+1*E172,0))</f>
        <v>1.7</v>
      </c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26"/>
      <c r="AD172" s="26"/>
      <c r="AE172" s="43"/>
      <c r="AF172" s="26"/>
      <c r="AG172" s="26"/>
      <c r="AH172" s="26"/>
      <c r="AI172" s="26"/>
      <c r="AJ172" s="26" t="n">
        <f aca="false">SUM(G172,I172:AI172)</f>
        <v>70.9</v>
      </c>
      <c r="AK172" s="24" t="n">
        <v>7</v>
      </c>
      <c r="AL172" s="27"/>
    </row>
    <row r="173" customFormat="false" ht="17.35" hidden="false" customHeight="false" outlineLevel="0" collapsed="false">
      <c r="A173" s="24" t="s">
        <v>176</v>
      </c>
      <c r="B173" s="34" t="s">
        <v>266</v>
      </c>
      <c r="C173" s="24" t="s">
        <v>148</v>
      </c>
      <c r="D173" s="24" t="n">
        <f aca="false">Бюджет_Конт!$C$31</f>
        <v>4</v>
      </c>
      <c r="E173" s="24" t="n">
        <f aca="false">Бюджет_Конт!$C$21</f>
        <v>1</v>
      </c>
      <c r="F173" s="26" t="n">
        <v>34</v>
      </c>
      <c r="G173" s="26" t="n">
        <f aca="false">F173</f>
        <v>34</v>
      </c>
      <c r="H173" s="26" t="n">
        <v>34</v>
      </c>
      <c r="I173" s="26" t="n">
        <f aca="false">H173*E173</f>
        <v>34</v>
      </c>
      <c r="J173" s="26"/>
      <c r="K173" s="37"/>
      <c r="L173" s="26"/>
      <c r="M173" s="37" t="n">
        <f aca="false">0.4*D173</f>
        <v>1.6</v>
      </c>
      <c r="N173" s="26"/>
      <c r="O173" s="26"/>
      <c r="P173" s="26"/>
      <c r="Q173" s="37" t="n">
        <f aca="false">IF(K173&gt;0,0.05*G173,IF(M173&gt;0,0.05*G173+1*E173,0))</f>
        <v>2.7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 t="n">
        <f aca="false">SUM(G173,I173:AI173)</f>
        <v>72.3</v>
      </c>
      <c r="AK173" s="24" t="n">
        <v>7</v>
      </c>
      <c r="AL173" s="27"/>
    </row>
    <row r="174" customFormat="false" ht="17.35" hidden="false" customHeight="false" outlineLevel="0" collapsed="false">
      <c r="A174" s="24" t="s">
        <v>252</v>
      </c>
      <c r="B174" s="34" t="s">
        <v>171</v>
      </c>
      <c r="C174" s="24" t="s">
        <v>154</v>
      </c>
      <c r="D174" s="24" t="n">
        <f aca="false">Бюджет_Конт!$C$31</f>
        <v>4</v>
      </c>
      <c r="E174" s="24" t="n">
        <f aca="false">Бюджет_Конт!$C$21</f>
        <v>1</v>
      </c>
      <c r="F174" s="26"/>
      <c r="G174" s="26" t="n">
        <f aca="false">F174</f>
        <v>0</v>
      </c>
      <c r="H174" s="26"/>
      <c r="I174" s="26" t="n">
        <f aca="false">H174*E174</f>
        <v>0</v>
      </c>
      <c r="J174" s="26"/>
      <c r="K174" s="26"/>
      <c r="L174" s="26"/>
      <c r="M174" s="37"/>
      <c r="N174" s="26"/>
      <c r="O174" s="26"/>
      <c r="P174" s="26"/>
      <c r="Q174" s="37" t="n">
        <f aca="false">IF(K174&gt;0,0.05*G174,IF(M174&gt;0,0.05*G174+1*E174,0))</f>
        <v>0</v>
      </c>
      <c r="R174" s="26"/>
      <c r="S174" s="26"/>
      <c r="T174" s="26" t="n">
        <f aca="false">1*(5+1/3)*D174</f>
        <v>21.3333333333333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 t="n">
        <f aca="false">0*E174</f>
        <v>0</v>
      </c>
      <c r="AJ174" s="26" t="n">
        <f aca="false">SUM(G174,I174:AI174)</f>
        <v>21.3333333333333</v>
      </c>
      <c r="AK174" s="50" t="n">
        <v>7</v>
      </c>
      <c r="AL174" s="48"/>
    </row>
    <row r="175" customFormat="false" ht="17.35" hidden="false" customHeight="false" outlineLevel="0" collapsed="false">
      <c r="A175" s="24"/>
      <c r="B175" s="34" t="s">
        <v>172</v>
      </c>
      <c r="C175" s="24" t="s">
        <v>154</v>
      </c>
      <c r="D175" s="24" t="n">
        <f aca="false">Бюджет_Конт!$C$31</f>
        <v>4</v>
      </c>
      <c r="E175" s="24" t="n">
        <f aca="false">Бюджет_Конт!$C$21</f>
        <v>1</v>
      </c>
      <c r="F175" s="26"/>
      <c r="G175" s="26" t="s">
        <v>253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37" t="n">
        <f aca="false">IF(K175&gt;0,0.05*G175,IF(M175&gt;0,0.05*G175+1*E175,0))</f>
        <v>0</v>
      </c>
      <c r="R175" s="26"/>
      <c r="S175" s="26"/>
      <c r="T175" s="26"/>
      <c r="U175" s="26"/>
      <c r="V175" s="26"/>
      <c r="W175" s="26" t="n">
        <f aca="false">16*D175</f>
        <v>64</v>
      </c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 t="n">
        <f aca="false">SUM(G175,I175:AI175)</f>
        <v>64</v>
      </c>
      <c r="AK175" s="50" t="n">
        <v>7</v>
      </c>
      <c r="AL175" s="38" t="e">
        <f aca="false">#REF!+#REF!+#REF!+#REF!+AJ166+#REF!</f>
        <v>#REF!</v>
      </c>
    </row>
    <row r="176" customFormat="false" ht="17.35" hidden="false" customHeight="true" outlineLevel="0" collapsed="false">
      <c r="A176" s="24"/>
      <c r="B176" s="34"/>
      <c r="C176" s="24"/>
      <c r="D176" s="24"/>
      <c r="E176" s="24"/>
      <c r="F176" s="26"/>
      <c r="G176" s="26" t="n">
        <f aca="false">F176</f>
        <v>0</v>
      </c>
      <c r="H176" s="26"/>
      <c r="I176" s="26" t="n">
        <f aca="false">H176*E176</f>
        <v>0</v>
      </c>
      <c r="J176" s="26"/>
      <c r="K176" s="33" t="s">
        <v>193</v>
      </c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26"/>
      <c r="AD176" s="26"/>
      <c r="AE176" s="26"/>
      <c r="AF176" s="26"/>
      <c r="AG176" s="26"/>
      <c r="AH176" s="26"/>
      <c r="AI176" s="26"/>
      <c r="AJ176" s="26" t="n">
        <f aca="false">SUM(G176,I176:AI176)</f>
        <v>0</v>
      </c>
      <c r="AK176" s="24"/>
      <c r="AL176" s="27"/>
    </row>
    <row r="177" customFormat="false" ht="17.35" hidden="false" customHeight="false" outlineLevel="0" collapsed="false">
      <c r="A177" s="24" t="s">
        <v>226</v>
      </c>
      <c r="B177" s="34" t="s">
        <v>227</v>
      </c>
      <c r="C177" s="24" t="s">
        <v>93</v>
      </c>
      <c r="D177" s="24" t="n">
        <f aca="false">Бюджет_Конт!$D$29</f>
        <v>6</v>
      </c>
      <c r="E177" s="24" t="n">
        <f aca="false">Бюджет_Конт!$C$19</f>
        <v>1</v>
      </c>
      <c r="F177" s="26"/>
      <c r="G177" s="26"/>
      <c r="H177" s="26"/>
      <c r="I177" s="26" t="n">
        <f aca="false">H177*E177</f>
        <v>0</v>
      </c>
      <c r="J177" s="26"/>
      <c r="K177" s="26"/>
      <c r="L177" s="26"/>
      <c r="M177" s="37"/>
      <c r="N177" s="26"/>
      <c r="O177" s="26"/>
      <c r="P177" s="26"/>
      <c r="Q177" s="37" t="n">
        <f aca="false">IF(K177&gt;0,0.05*G177,IF(M177&gt;0,0.05*G177+1*E177,0))</f>
        <v>0</v>
      </c>
      <c r="R177" s="26"/>
      <c r="S177" s="26"/>
      <c r="T177" s="26"/>
      <c r="U177" s="26"/>
      <c r="V177" s="26" t="n">
        <f aca="false">4*D177</f>
        <v>24</v>
      </c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 t="n">
        <f aca="false">SUM(G177,I177:AI177)</f>
        <v>24</v>
      </c>
      <c r="AK177" s="24" t="n">
        <v>12</v>
      </c>
      <c r="AL177" s="27"/>
    </row>
    <row r="178" customFormat="false" ht="17.35" hidden="false" customHeight="false" outlineLevel="0" collapsed="false">
      <c r="A178" s="24" t="s">
        <v>244</v>
      </c>
      <c r="B178" s="34" t="s">
        <v>267</v>
      </c>
      <c r="C178" s="24" t="s">
        <v>93</v>
      </c>
      <c r="D178" s="24" t="n">
        <f aca="false">Бюджет_Конт!$D$29</f>
        <v>6</v>
      </c>
      <c r="E178" s="24" t="n">
        <f aca="false">Бюджет_Конт!$C$19</f>
        <v>1</v>
      </c>
      <c r="F178" s="26"/>
      <c r="G178" s="26" t="n">
        <f aca="false">F178</f>
        <v>0</v>
      </c>
      <c r="H178" s="26" t="n">
        <v>40</v>
      </c>
      <c r="I178" s="26" t="n">
        <f aca="false">H178*E178</f>
        <v>40</v>
      </c>
      <c r="J178" s="26"/>
      <c r="K178" s="37" t="n">
        <f aca="false">0.3*D178</f>
        <v>1.8</v>
      </c>
      <c r="L178" s="26"/>
      <c r="M178" s="37"/>
      <c r="N178" s="26"/>
      <c r="O178" s="26"/>
      <c r="P178" s="26"/>
      <c r="Q178" s="37" t="n">
        <f aca="false">IF(K178&gt;0,0.05*G178,IF(M178&gt;0,0.05*G178+1*E178,0))</f>
        <v>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 t="n">
        <f aca="false">4*E178</f>
        <v>4</v>
      </c>
      <c r="AJ178" s="26" t="n">
        <f aca="false">SUM(G178,I178:AI178)</f>
        <v>45.8</v>
      </c>
      <c r="AK178" s="24" t="n">
        <v>12</v>
      </c>
      <c r="AL178" s="27"/>
    </row>
    <row r="179" customFormat="false" ht="17.35" hidden="false" customHeight="false" outlineLevel="0" collapsed="false">
      <c r="A179" s="24" t="s">
        <v>229</v>
      </c>
      <c r="B179" s="34" t="s">
        <v>268</v>
      </c>
      <c r="C179" s="24" t="s">
        <v>116</v>
      </c>
      <c r="D179" s="24" t="n">
        <f aca="false">Бюджет_Конт!$D$30</f>
        <v>6</v>
      </c>
      <c r="E179" s="24" t="n">
        <f aca="false">Бюджет_Конт!$C$20</f>
        <v>1</v>
      </c>
      <c r="F179" s="26"/>
      <c r="G179" s="26" t="n">
        <f aca="false">F179</f>
        <v>0</v>
      </c>
      <c r="H179" s="26"/>
      <c r="I179" s="26" t="n">
        <f aca="false">H179*E179</f>
        <v>0</v>
      </c>
      <c r="J179" s="26" t="n">
        <f aca="false">68*ROUNDUP(D179/15,0)</f>
        <v>68</v>
      </c>
      <c r="K179" s="37"/>
      <c r="L179" s="26"/>
      <c r="M179" s="37"/>
      <c r="N179" s="26"/>
      <c r="O179" s="26"/>
      <c r="P179" s="26"/>
      <c r="Q179" s="37" t="n">
        <f aca="false">IF(K179&gt;0,0.05*G179,IF(M179&gt;0,0.05*G179+1*E179,0))</f>
        <v>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 t="n">
        <f aca="false">SUM(G179,I179:AI179)</f>
        <v>68</v>
      </c>
      <c r="AK179" s="24" t="n">
        <v>12</v>
      </c>
      <c r="AL179" s="27"/>
    </row>
    <row r="180" customFormat="false" ht="17.35" hidden="false" customHeight="false" outlineLevel="0" collapsed="false">
      <c r="A180" s="24" t="s">
        <v>229</v>
      </c>
      <c r="B180" s="34" t="s">
        <v>268</v>
      </c>
      <c r="C180" s="24" t="s">
        <v>119</v>
      </c>
      <c r="D180" s="24" t="n">
        <f aca="false">Бюджет_Конт!$D$30</f>
        <v>6</v>
      </c>
      <c r="E180" s="24" t="n">
        <f aca="false">Бюджет_Конт!$C$20</f>
        <v>1</v>
      </c>
      <c r="F180" s="26"/>
      <c r="G180" s="26" t="n">
        <f aca="false">F180</f>
        <v>0</v>
      </c>
      <c r="H180" s="26"/>
      <c r="I180" s="26" t="n">
        <f aca="false">H180*E180</f>
        <v>0</v>
      </c>
      <c r="J180" s="26" t="n">
        <f aca="false">18*ROUNDUP(D180/15,0)</f>
        <v>18</v>
      </c>
      <c r="K180" s="37" t="n">
        <f aca="false">0.3*D180</f>
        <v>1.8</v>
      </c>
      <c r="L180" s="26"/>
      <c r="M180" s="37"/>
      <c r="N180" s="26"/>
      <c r="O180" s="26"/>
      <c r="P180" s="26"/>
      <c r="Q180" s="37" t="n">
        <f aca="false">IF(K180&gt;0,0.05*G180,IF(M180&gt;0,0.05*G180+1*E180,0))</f>
        <v>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 t="n">
        <f aca="false">SUM(G180,I180:AI180)</f>
        <v>19.8</v>
      </c>
      <c r="AK180" s="24" t="n">
        <v>12</v>
      </c>
      <c r="AL180" s="27"/>
    </row>
    <row r="181" customFormat="false" ht="17.35" hidden="false" customHeight="false" outlineLevel="0" collapsed="false">
      <c r="A181" s="24" t="s">
        <v>138</v>
      </c>
      <c r="B181" s="34" t="s">
        <v>269</v>
      </c>
      <c r="C181" s="24" t="s">
        <v>116</v>
      </c>
      <c r="D181" s="24" t="n">
        <f aca="false">Бюджет_Конт!$D$30</f>
        <v>6</v>
      </c>
      <c r="E181" s="24" t="n">
        <f aca="false">Бюджет_Конт!$C$20</f>
        <v>1</v>
      </c>
      <c r="F181" s="26" t="n">
        <v>16</v>
      </c>
      <c r="G181" s="26" t="n">
        <f aca="false">F181</f>
        <v>16</v>
      </c>
      <c r="H181" s="26" t="n">
        <v>16</v>
      </c>
      <c r="I181" s="26" t="n">
        <f aca="false">H181*E181</f>
        <v>16</v>
      </c>
      <c r="J181" s="26"/>
      <c r="K181" s="37" t="n">
        <f aca="false">0.3*D181</f>
        <v>1.8</v>
      </c>
      <c r="L181" s="26"/>
      <c r="M181" s="37"/>
      <c r="N181" s="26"/>
      <c r="O181" s="26"/>
      <c r="P181" s="26"/>
      <c r="Q181" s="37" t="n">
        <f aca="false">IF(K181&gt;0,0.05*G181,IF(M181&gt;0,0.05*G181+1*E181,0))</f>
        <v>0.8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 t="n">
        <f aca="false">6*E181</f>
        <v>6</v>
      </c>
      <c r="AJ181" s="26" t="n">
        <f aca="false">SUM(G181,I181:AI181)</f>
        <v>40.6</v>
      </c>
      <c r="AK181" s="24" t="n">
        <v>12</v>
      </c>
      <c r="AL181" s="27"/>
    </row>
    <row r="182" customFormat="false" ht="18" hidden="false" customHeight="true" outlineLevel="0" collapsed="false">
      <c r="A182" s="24" t="s">
        <v>140</v>
      </c>
      <c r="B182" s="34" t="s">
        <v>270</v>
      </c>
      <c r="C182" s="24" t="s">
        <v>119</v>
      </c>
      <c r="D182" s="24" t="n">
        <f aca="false">Бюджет_Конт!$D$30</f>
        <v>6</v>
      </c>
      <c r="E182" s="24" t="n">
        <f aca="false">Бюджет_Конт!$C$20</f>
        <v>1</v>
      </c>
      <c r="F182" s="26" t="n">
        <v>36</v>
      </c>
      <c r="G182" s="26" t="n">
        <f aca="false">F182</f>
        <v>36</v>
      </c>
      <c r="H182" s="26" t="n">
        <v>36</v>
      </c>
      <c r="I182" s="26" t="n">
        <f aca="false">H182*E182</f>
        <v>36</v>
      </c>
      <c r="J182" s="26"/>
      <c r="K182" s="37"/>
      <c r="L182" s="26"/>
      <c r="M182" s="37" t="n">
        <f aca="false">0.4*D182</f>
        <v>2.4</v>
      </c>
      <c r="N182" s="26"/>
      <c r="O182" s="26"/>
      <c r="P182" s="26"/>
      <c r="Q182" s="37" t="n">
        <f aca="false">IF(K182&gt;0,0.05*G182,IF(M182&gt;0,0.05*G182+1*E182,0))</f>
        <v>2.8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 t="n">
        <f aca="false">4*E182</f>
        <v>4</v>
      </c>
      <c r="AJ182" s="26" t="n">
        <f aca="false">SUM(G182,I182:AI182)</f>
        <v>81.2</v>
      </c>
      <c r="AK182" s="24" t="n">
        <v>12</v>
      </c>
      <c r="AL182" s="27"/>
    </row>
    <row r="183" customFormat="false" ht="18" hidden="false" customHeight="true" outlineLevel="0" collapsed="false">
      <c r="A183" s="24" t="s">
        <v>159</v>
      </c>
      <c r="B183" s="34" t="s">
        <v>271</v>
      </c>
      <c r="C183" s="24" t="s">
        <v>116</v>
      </c>
      <c r="D183" s="24" t="n">
        <f aca="false">Бюджет_Конт!$D$30</f>
        <v>6</v>
      </c>
      <c r="E183" s="24" t="n">
        <f aca="false">Бюджет_Конт!$C$20</f>
        <v>1</v>
      </c>
      <c r="F183" s="26" t="n">
        <v>16</v>
      </c>
      <c r="G183" s="26" t="n">
        <f aca="false">F183</f>
        <v>16</v>
      </c>
      <c r="H183" s="26" t="n">
        <v>16</v>
      </c>
      <c r="I183" s="26" t="n">
        <f aca="false">H183*E183</f>
        <v>16</v>
      </c>
      <c r="J183" s="26"/>
      <c r="K183" s="37" t="n">
        <f aca="false">0.3*D183</f>
        <v>1.8</v>
      </c>
      <c r="L183" s="26"/>
      <c r="M183" s="37"/>
      <c r="N183" s="26"/>
      <c r="O183" s="26"/>
      <c r="P183" s="26"/>
      <c r="Q183" s="37" t="n">
        <f aca="false">IF(K183&gt;0,0.05*G183,IF(M183&gt;0,0.05*G183+1*E183,0))</f>
        <v>0.8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 t="n">
        <f aca="false">6*E183</f>
        <v>6</v>
      </c>
      <c r="AJ183" s="26" t="n">
        <f aca="false">SUM(G183,I183:AI183)</f>
        <v>40.6</v>
      </c>
      <c r="AK183" s="24" t="n">
        <v>12</v>
      </c>
      <c r="AL183" s="27"/>
    </row>
    <row r="184" customFormat="false" ht="17.35" hidden="false" customHeight="false" outlineLevel="0" collapsed="false">
      <c r="A184" s="24" t="s">
        <v>161</v>
      </c>
      <c r="B184" s="34" t="s">
        <v>272</v>
      </c>
      <c r="C184" s="24" t="s">
        <v>119</v>
      </c>
      <c r="D184" s="24" t="n">
        <f aca="false">Бюджет_Конт!$D$30</f>
        <v>6</v>
      </c>
      <c r="E184" s="24" t="n">
        <f aca="false">Бюджет_Конт!$C$20</f>
        <v>1</v>
      </c>
      <c r="F184" s="26" t="n">
        <v>18</v>
      </c>
      <c r="G184" s="26" t="n">
        <f aca="false">F184</f>
        <v>18</v>
      </c>
      <c r="H184" s="26" t="n">
        <v>36</v>
      </c>
      <c r="I184" s="26" t="n">
        <f aca="false">H184*E184</f>
        <v>36</v>
      </c>
      <c r="J184" s="26"/>
      <c r="K184" s="37" t="n">
        <f aca="false">0.3*D184</f>
        <v>1.8</v>
      </c>
      <c r="L184" s="26"/>
      <c r="M184" s="37"/>
      <c r="N184" s="26"/>
      <c r="O184" s="26"/>
      <c r="P184" s="26"/>
      <c r="Q184" s="37" t="n">
        <f aca="false">IF(K184&gt;0,0.05*G184,IF(M184&gt;0,0.05*G184+1*E184,0))</f>
        <v>0.9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 t="n">
        <f aca="false">4*E184</f>
        <v>4</v>
      </c>
      <c r="AJ184" s="26" t="n">
        <f aca="false">SUM(G184,I184:AI184)</f>
        <v>60.7</v>
      </c>
      <c r="AK184" s="24" t="n">
        <v>12</v>
      </c>
      <c r="AL184" s="27"/>
    </row>
    <row r="185" customFormat="false" ht="17.35" hidden="false" customHeight="false" outlineLevel="0" collapsed="false">
      <c r="A185" s="24" t="s">
        <v>163</v>
      </c>
      <c r="B185" s="34" t="s">
        <v>273</v>
      </c>
      <c r="C185" s="24" t="s">
        <v>119</v>
      </c>
      <c r="D185" s="24" t="n">
        <f aca="false">Бюджет_Конт!$D$30</f>
        <v>6</v>
      </c>
      <c r="E185" s="24" t="n">
        <f aca="false">Бюджет_Конт!$C$20</f>
        <v>1</v>
      </c>
      <c r="F185" s="26" t="n">
        <v>36</v>
      </c>
      <c r="G185" s="26" t="n">
        <f aca="false">F185</f>
        <v>36</v>
      </c>
      <c r="H185" s="26" t="n">
        <v>18</v>
      </c>
      <c r="I185" s="26" t="n">
        <f aca="false">H185*E185</f>
        <v>18</v>
      </c>
      <c r="J185" s="26"/>
      <c r="K185" s="37" t="n">
        <f aca="false">0.3*D185</f>
        <v>1.8</v>
      </c>
      <c r="L185" s="26"/>
      <c r="M185" s="37"/>
      <c r="N185" s="26"/>
      <c r="O185" s="26"/>
      <c r="P185" s="26"/>
      <c r="Q185" s="37" t="n">
        <f aca="false">IF(K185&gt;0,0.05*G185,IF(M185&gt;0,0.05*G185+1*E185,0))</f>
        <v>1.8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 t="n">
        <f aca="false">4*E185</f>
        <v>4</v>
      </c>
      <c r="AJ185" s="26" t="n">
        <f aca="false">SUM(G185,I185:AI185)</f>
        <v>61.6</v>
      </c>
      <c r="AK185" s="24" t="n">
        <v>12</v>
      </c>
      <c r="AL185" s="27"/>
    </row>
    <row r="186" customFormat="false" ht="17.35" hidden="false" customHeight="false" outlineLevel="0" collapsed="false">
      <c r="A186" s="24" t="s">
        <v>165</v>
      </c>
      <c r="B186" s="34" t="s">
        <v>274</v>
      </c>
      <c r="C186" s="24" t="s">
        <v>119</v>
      </c>
      <c r="D186" s="24" t="n">
        <f aca="false">Бюджет_Конт!$D$30</f>
        <v>6</v>
      </c>
      <c r="E186" s="24" t="n">
        <f aca="false">Бюджет_Конт!$C$20</f>
        <v>1</v>
      </c>
      <c r="F186" s="26" t="n">
        <v>36</v>
      </c>
      <c r="G186" s="26" t="n">
        <f aca="false">F186</f>
        <v>36</v>
      </c>
      <c r="H186" s="26" t="n">
        <v>18</v>
      </c>
      <c r="I186" s="26" t="n">
        <f aca="false">H186*E186</f>
        <v>18</v>
      </c>
      <c r="J186" s="26"/>
      <c r="K186" s="37" t="n">
        <f aca="false">0.3*D186</f>
        <v>1.8</v>
      </c>
      <c r="L186" s="26"/>
      <c r="M186" s="37"/>
      <c r="N186" s="26"/>
      <c r="O186" s="26"/>
      <c r="P186" s="26"/>
      <c r="Q186" s="37" t="n">
        <f aca="false">IF(K186&gt;0,0.05*G186,IF(M186&gt;0,0.05*G186+1*E186,0))</f>
        <v>1.8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 t="n">
        <f aca="false">SUM(G186,I186:AI186)</f>
        <v>57.6</v>
      </c>
      <c r="AK186" s="24" t="n">
        <v>12</v>
      </c>
      <c r="AL186" s="27"/>
    </row>
    <row r="187" customFormat="false" ht="32.95" hidden="false" customHeight="false" outlineLevel="0" collapsed="false">
      <c r="A187" s="24" t="s">
        <v>142</v>
      </c>
      <c r="B187" s="34" t="s">
        <v>236</v>
      </c>
      <c r="C187" s="24" t="s">
        <v>116</v>
      </c>
      <c r="D187" s="24" t="n">
        <f aca="false">Бюджет_Конт!$D$30</f>
        <v>6</v>
      </c>
      <c r="E187" s="24" t="n">
        <f aca="false">Бюджет_Конт!$C$20</f>
        <v>1</v>
      </c>
      <c r="F187" s="26"/>
      <c r="G187" s="41"/>
      <c r="H187" s="41"/>
      <c r="I187" s="41"/>
      <c r="J187" s="41"/>
      <c r="K187" s="41"/>
      <c r="L187" s="41"/>
      <c r="M187" s="37"/>
      <c r="N187" s="26"/>
      <c r="O187" s="26"/>
      <c r="P187" s="26"/>
      <c r="Q187" s="37" t="n">
        <f aca="false">IF(K187&gt;0,0.05*G187,IF(M187&gt;0,0.05*G187+1*E187,0))</f>
        <v>0</v>
      </c>
      <c r="R187" s="26"/>
      <c r="S187" s="26"/>
      <c r="T187" s="26" t="n">
        <f aca="false">1*(4/3)*D187</f>
        <v>8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 t="n">
        <f aca="false">SUM(G187,I187:AI187)</f>
        <v>8</v>
      </c>
      <c r="AK187" s="24" t="n">
        <v>12</v>
      </c>
      <c r="AL187" s="27"/>
    </row>
    <row r="188" customFormat="false" ht="32.95" hidden="false" customHeight="false" outlineLevel="0" collapsed="false">
      <c r="A188" s="24" t="s">
        <v>144</v>
      </c>
      <c r="B188" s="34" t="s">
        <v>237</v>
      </c>
      <c r="C188" s="24" t="s">
        <v>119</v>
      </c>
      <c r="D188" s="24" t="n">
        <f aca="false">Бюджет_Конт!$D$30</f>
        <v>6</v>
      </c>
      <c r="E188" s="24" t="n">
        <f aca="false">Бюджет_Конт!$C$20</f>
        <v>1</v>
      </c>
      <c r="F188" s="26"/>
      <c r="G188" s="26"/>
      <c r="H188" s="26"/>
      <c r="I188" s="26"/>
      <c r="J188" s="26"/>
      <c r="K188" s="26"/>
      <c r="L188" s="26"/>
      <c r="M188" s="37"/>
      <c r="N188" s="26"/>
      <c r="O188" s="26"/>
      <c r="P188" s="26"/>
      <c r="Q188" s="37" t="n">
        <f aca="false">IF(K188&gt;0,0.05*G188,IF(M188&gt;0,0.05*G188+1*E188,0))</f>
        <v>0</v>
      </c>
      <c r="R188" s="26"/>
      <c r="S188" s="26"/>
      <c r="T188" s="26" t="n">
        <f aca="false">1*(2)*D188</f>
        <v>12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 t="n">
        <f aca="false">SUM(G188,I188:AI188)</f>
        <v>12</v>
      </c>
      <c r="AK188" s="24" t="n">
        <v>12</v>
      </c>
      <c r="AL188" s="27"/>
    </row>
    <row r="189" customFormat="false" ht="17.35" hidden="false" customHeight="false" outlineLevel="0" collapsed="false">
      <c r="A189" s="24" t="s">
        <v>208</v>
      </c>
      <c r="B189" s="34" t="s">
        <v>275</v>
      </c>
      <c r="C189" s="24" t="s">
        <v>154</v>
      </c>
      <c r="D189" s="24" t="n">
        <f aca="false">Бюджет_Конт!$D$31</f>
        <v>7</v>
      </c>
      <c r="E189" s="24" t="n">
        <f aca="false">Бюджет_Конт!$C$21</f>
        <v>1</v>
      </c>
      <c r="F189" s="26"/>
      <c r="G189" s="26" t="n">
        <f aca="false">F189</f>
        <v>0</v>
      </c>
      <c r="H189" s="26"/>
      <c r="I189" s="26" t="n">
        <f aca="false">H189*E189</f>
        <v>0</v>
      </c>
      <c r="J189" s="26" t="n">
        <f aca="false">48*ROUNDUP(D189/15,0)</f>
        <v>48</v>
      </c>
      <c r="K189" s="37" t="n">
        <f aca="false">0.3*D189</f>
        <v>2.1</v>
      </c>
      <c r="L189" s="26"/>
      <c r="M189" s="37"/>
      <c r="N189" s="26"/>
      <c r="O189" s="26"/>
      <c r="P189" s="26"/>
      <c r="Q189" s="37" t="n">
        <f aca="false">IF(K189&gt;0,0.05*G189,IF(M189&gt;0,0.05*G189+1*E189,0))</f>
        <v>0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 t="n">
        <f aca="false">SUM(G189,I189:AI189)</f>
        <v>50.1</v>
      </c>
      <c r="AK189" s="24" t="n">
        <v>12</v>
      </c>
      <c r="AL189" s="27"/>
    </row>
    <row r="190" customFormat="false" ht="17.35" hidden="false" customHeight="false" outlineLevel="0" collapsed="false">
      <c r="A190" s="24" t="s">
        <v>234</v>
      </c>
      <c r="B190" s="34" t="s">
        <v>276</v>
      </c>
      <c r="C190" s="24" t="s">
        <v>148</v>
      </c>
      <c r="D190" s="24" t="n">
        <f aca="false">Бюджет_Конт!$D$31</f>
        <v>7</v>
      </c>
      <c r="E190" s="24" t="n">
        <f aca="false">Бюджет_Конт!$C$21</f>
        <v>1</v>
      </c>
      <c r="F190" s="26" t="n">
        <v>34</v>
      </c>
      <c r="G190" s="26" t="n">
        <f aca="false">F190</f>
        <v>34</v>
      </c>
      <c r="H190" s="26" t="n">
        <v>50</v>
      </c>
      <c r="I190" s="26" t="n">
        <f aca="false">H190*E190</f>
        <v>50</v>
      </c>
      <c r="J190" s="26"/>
      <c r="K190" s="37"/>
      <c r="L190" s="26"/>
      <c r="M190" s="37" t="n">
        <f aca="false">D190*0.4</f>
        <v>2.8</v>
      </c>
      <c r="N190" s="26"/>
      <c r="O190" s="26"/>
      <c r="P190" s="26"/>
      <c r="Q190" s="37" t="n">
        <f aca="false">IF(K190&gt;0,0.05*G190,IF(M190&gt;0,0.05*G190+1*E190,0))</f>
        <v>2.7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 t="n">
        <f aca="false">SUM(G190,I190:AI190)</f>
        <v>89.5</v>
      </c>
      <c r="AK190" s="24" t="n">
        <v>12</v>
      </c>
      <c r="AL190" s="27"/>
    </row>
    <row r="191" customFormat="false" ht="17.35" hidden="false" customHeight="false" outlineLevel="0" collapsed="false">
      <c r="A191" s="24" t="s">
        <v>238</v>
      </c>
      <c r="B191" s="34" t="s">
        <v>247</v>
      </c>
      <c r="C191" s="24" t="s">
        <v>148</v>
      </c>
      <c r="D191" s="24" t="n">
        <f aca="false">Бюджет_Конт!$D$31</f>
        <v>7</v>
      </c>
      <c r="E191" s="24" t="n">
        <f aca="false">Бюджет_Конт!$C$21</f>
        <v>1</v>
      </c>
      <c r="F191" s="26" t="n">
        <v>50</v>
      </c>
      <c r="G191" s="26"/>
      <c r="H191" s="26"/>
      <c r="I191" s="26"/>
      <c r="J191" s="26"/>
      <c r="K191" s="26"/>
      <c r="L191" s="26"/>
      <c r="M191" s="37" t="n">
        <f aca="false">0.4*D191</f>
        <v>2.8</v>
      </c>
      <c r="N191" s="26"/>
      <c r="O191" s="26"/>
      <c r="P191" s="26"/>
      <c r="Q191" s="37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 t="n">
        <f aca="false">SUM(G191,I191:AI191)</f>
        <v>2.8</v>
      </c>
      <c r="AK191" s="24" t="n">
        <v>12</v>
      </c>
      <c r="AL191" s="27"/>
    </row>
    <row r="192" customFormat="false" ht="17.35" hidden="false" customHeight="false" outlineLevel="0" collapsed="false">
      <c r="A192" s="24" t="s">
        <v>240</v>
      </c>
      <c r="B192" s="34" t="s">
        <v>277</v>
      </c>
      <c r="C192" s="24" t="s">
        <v>148</v>
      </c>
      <c r="D192" s="24" t="n">
        <f aca="false">Бюджет_Конт!$D$31</f>
        <v>7</v>
      </c>
      <c r="E192" s="24" t="n">
        <f aca="false">Бюджет_Конт!$C$21</f>
        <v>1</v>
      </c>
      <c r="F192" s="26" t="n">
        <v>16</v>
      </c>
      <c r="G192" s="26" t="n">
        <f aca="false">F192</f>
        <v>16</v>
      </c>
      <c r="H192" s="26" t="n">
        <v>50</v>
      </c>
      <c r="I192" s="26" t="n">
        <f aca="false">H192*E192</f>
        <v>50</v>
      </c>
      <c r="J192" s="26"/>
      <c r="K192" s="37"/>
      <c r="L192" s="26"/>
      <c r="M192" s="37" t="n">
        <f aca="false">D192*0.4</f>
        <v>2.8</v>
      </c>
      <c r="N192" s="26"/>
      <c r="O192" s="26"/>
      <c r="P192" s="26"/>
      <c r="Q192" s="37" t="n">
        <f aca="false">IF(K192&gt;0,0.05*G192,IF(M192&gt;0,0.05*G192+1*E192,0))</f>
        <v>1.8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 t="n">
        <f aca="false">SUM(G192,I192:AI192)</f>
        <v>70.6</v>
      </c>
      <c r="AK192" s="24" t="n">
        <v>12</v>
      </c>
      <c r="AL192" s="27"/>
    </row>
    <row r="193" customFormat="false" ht="17.35" hidden="false" customHeight="false" outlineLevel="0" collapsed="false">
      <c r="A193" s="24" t="s">
        <v>242</v>
      </c>
      <c r="B193" s="34" t="s">
        <v>278</v>
      </c>
      <c r="C193" s="24" t="s">
        <v>148</v>
      </c>
      <c r="D193" s="24" t="n">
        <f aca="false">Бюджет_Конт!$D$31</f>
        <v>7</v>
      </c>
      <c r="E193" s="24" t="n">
        <f aca="false">Бюджет_Конт!$C$21</f>
        <v>1</v>
      </c>
      <c r="F193" s="26" t="n">
        <v>16</v>
      </c>
      <c r="G193" s="26" t="n">
        <f aca="false">F193</f>
        <v>16</v>
      </c>
      <c r="H193" s="26" t="n">
        <v>50</v>
      </c>
      <c r="I193" s="26" t="n">
        <f aca="false">H193*E193</f>
        <v>50</v>
      </c>
      <c r="J193" s="26"/>
      <c r="K193" s="37" t="n">
        <f aca="false">0.3*D193</f>
        <v>2.1</v>
      </c>
      <c r="L193" s="26"/>
      <c r="M193" s="37"/>
      <c r="N193" s="26"/>
      <c r="O193" s="26"/>
      <c r="P193" s="26"/>
      <c r="Q193" s="37" t="n">
        <f aca="false">IF(K193&gt;0,0.05*G193,IF(M193&gt;0,0.05*G193+1*E193,0))</f>
        <v>0.8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 t="n">
        <f aca="false">4*E193</f>
        <v>4</v>
      </c>
      <c r="AJ193" s="26" t="n">
        <f aca="false">SUM(G193,I193:AI193)</f>
        <v>72.9</v>
      </c>
      <c r="AK193" s="24" t="n">
        <v>12</v>
      </c>
      <c r="AL193" s="27"/>
    </row>
    <row r="194" customFormat="false" ht="17.35" hidden="false" customHeight="false" outlineLevel="0" collapsed="false">
      <c r="A194" s="24" t="s">
        <v>216</v>
      </c>
      <c r="B194" s="34" t="s">
        <v>279</v>
      </c>
      <c r="C194" s="24" t="s">
        <v>154</v>
      </c>
      <c r="D194" s="24" t="n">
        <f aca="false">Бюджет_Конт!$D$31</f>
        <v>7</v>
      </c>
      <c r="E194" s="24" t="n">
        <f aca="false">Бюджет_Конт!$C$21</f>
        <v>1</v>
      </c>
      <c r="F194" s="26" t="n">
        <v>24</v>
      </c>
      <c r="G194" s="26" t="n">
        <f aca="false">F194</f>
        <v>24</v>
      </c>
      <c r="H194" s="26" t="n">
        <v>36</v>
      </c>
      <c r="I194" s="26" t="n">
        <f aca="false">H194*E194</f>
        <v>36</v>
      </c>
      <c r="J194" s="26"/>
      <c r="K194" s="26" t="n">
        <f aca="false">0.3*D194</f>
        <v>2.1</v>
      </c>
      <c r="L194" s="26"/>
      <c r="M194" s="37"/>
      <c r="N194" s="26"/>
      <c r="O194" s="26"/>
      <c r="P194" s="26"/>
      <c r="Q194" s="37" t="n">
        <f aca="false">IF(K194&gt;0,0.05*G194,IF(M194&gt;0,0.05*G194+1*E194,0))</f>
        <v>1.2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 t="n">
        <f aca="false">SUM(G194,I194:AI194)</f>
        <v>63.3</v>
      </c>
      <c r="AK194" s="24" t="n">
        <v>12</v>
      </c>
      <c r="AL194" s="27"/>
    </row>
    <row r="195" customFormat="false" ht="17.35" hidden="false" customHeight="false" outlineLevel="0" collapsed="false">
      <c r="A195" s="24" t="s">
        <v>218</v>
      </c>
      <c r="B195" s="34" t="s">
        <v>280</v>
      </c>
      <c r="C195" s="24" t="s">
        <v>148</v>
      </c>
      <c r="D195" s="24" t="n">
        <f aca="false">Бюджет_Конт!$D$31</f>
        <v>7</v>
      </c>
      <c r="E195" s="24" t="n">
        <f aca="false">Бюджет_Конт!$C$21</f>
        <v>1</v>
      </c>
      <c r="F195" s="26" t="n">
        <v>34</v>
      </c>
      <c r="G195" s="26" t="n">
        <f aca="false">F195</f>
        <v>34</v>
      </c>
      <c r="H195" s="26" t="n">
        <v>34</v>
      </c>
      <c r="I195" s="26" t="n">
        <f aca="false">H195*E195</f>
        <v>34</v>
      </c>
      <c r="J195" s="26"/>
      <c r="K195" s="26" t="n">
        <f aca="false">0.3*D195</f>
        <v>2.1</v>
      </c>
      <c r="L195" s="26"/>
      <c r="M195" s="37"/>
      <c r="N195" s="26"/>
      <c r="O195" s="26"/>
      <c r="P195" s="26"/>
      <c r="Q195" s="37" t="n">
        <f aca="false">IF(K195&gt;0,0.05*G195,IF(M195&gt;0,0.05*G195+1*E195,0))</f>
        <v>1.7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 t="n">
        <f aca="false">SUM(G195,I195:AI195)</f>
        <v>71.8</v>
      </c>
      <c r="AK195" s="24" t="n">
        <v>12</v>
      </c>
      <c r="AL195" s="27"/>
    </row>
    <row r="196" customFormat="false" ht="17.35" hidden="false" customHeight="false" outlineLevel="0" collapsed="false">
      <c r="A196" s="24" t="s">
        <v>244</v>
      </c>
      <c r="B196" s="34" t="s">
        <v>281</v>
      </c>
      <c r="C196" s="24" t="s">
        <v>148</v>
      </c>
      <c r="D196" s="24" t="n">
        <f aca="false">Бюджет_Конт!$D$31</f>
        <v>7</v>
      </c>
      <c r="E196" s="24" t="n">
        <f aca="false">Бюджет_Конт!$C$21</f>
        <v>1</v>
      </c>
      <c r="F196" s="26" t="n">
        <v>16</v>
      </c>
      <c r="G196" s="26" t="n">
        <f aca="false">F196</f>
        <v>16</v>
      </c>
      <c r="H196" s="26" t="n">
        <v>16</v>
      </c>
      <c r="I196" s="26" t="n">
        <f aca="false">H196*E196</f>
        <v>16</v>
      </c>
      <c r="J196" s="26"/>
      <c r="K196" s="26" t="n">
        <f aca="false">0.3*D196</f>
        <v>2.1</v>
      </c>
      <c r="L196" s="26"/>
      <c r="M196" s="37"/>
      <c r="N196" s="26"/>
      <c r="O196" s="26"/>
      <c r="P196" s="26"/>
      <c r="Q196" s="37" t="n">
        <f aca="false">IF(K196&gt;0,0.05*G196,IF(M196&gt;0,0.05*G196+1*E196,0))</f>
        <v>0.8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 t="n">
        <v>4</v>
      </c>
      <c r="AJ196" s="26" t="n">
        <f aca="false">SUM(G196,I196:AI196)</f>
        <v>38.9</v>
      </c>
      <c r="AK196" s="24" t="n">
        <v>12</v>
      </c>
      <c r="AL196" s="27"/>
    </row>
    <row r="197" customFormat="false" ht="32.95" hidden="false" customHeight="false" outlineLevel="0" collapsed="false">
      <c r="A197" s="24" t="s">
        <v>174</v>
      </c>
      <c r="B197" s="34" t="s">
        <v>282</v>
      </c>
      <c r="C197" s="24" t="s">
        <v>148</v>
      </c>
      <c r="D197" s="24" t="n">
        <f aca="false">Бюджет_Конт!$D$31</f>
        <v>7</v>
      </c>
      <c r="E197" s="24" t="n">
        <f aca="false">Бюджет_Конт!$C$21</f>
        <v>1</v>
      </c>
      <c r="F197" s="26" t="n">
        <v>16</v>
      </c>
      <c r="G197" s="26" t="n">
        <f aca="false">F197</f>
        <v>16</v>
      </c>
      <c r="H197" s="26"/>
      <c r="I197" s="26" t="n">
        <f aca="false">H197*E197</f>
        <v>0</v>
      </c>
      <c r="J197" s="26" t="n">
        <v>16</v>
      </c>
      <c r="K197" s="26" t="n">
        <f aca="false">0.3*D197</f>
        <v>2.1</v>
      </c>
      <c r="L197" s="26"/>
      <c r="M197" s="37"/>
      <c r="N197" s="26"/>
      <c r="O197" s="26"/>
      <c r="P197" s="26"/>
      <c r="Q197" s="37" t="n">
        <f aca="false">IF(K197&gt;0,0.05*G197,IF(M197&gt;0,0.05*G197+1*E197,0))</f>
        <v>0.8</v>
      </c>
      <c r="R197" s="26"/>
      <c r="S197" s="26"/>
      <c r="T197" s="51"/>
      <c r="U197" s="51"/>
      <c r="V197" s="51"/>
      <c r="W197" s="51"/>
      <c r="X197" s="51"/>
      <c r="Y197" s="51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 t="n">
        <f aca="false">SUM(G197,I197:AI197)</f>
        <v>34.9</v>
      </c>
      <c r="AK197" s="24" t="n">
        <v>12</v>
      </c>
      <c r="AL197" s="27"/>
    </row>
    <row r="198" customFormat="false" ht="17.35" hidden="false" customHeight="false" outlineLevel="0" collapsed="false">
      <c r="A198" s="24" t="s">
        <v>176</v>
      </c>
      <c r="B198" s="34" t="s">
        <v>249</v>
      </c>
      <c r="C198" s="24" t="s">
        <v>148</v>
      </c>
      <c r="D198" s="24" t="n">
        <f aca="false">Бюджет_Конт!$D$31</f>
        <v>7</v>
      </c>
      <c r="E198" s="24" t="n">
        <f aca="false">Бюджет_Конт!$C$21</f>
        <v>1</v>
      </c>
      <c r="F198" s="26" t="n">
        <v>24</v>
      </c>
      <c r="G198" s="26"/>
      <c r="H198" s="26"/>
      <c r="I198" s="26"/>
      <c r="J198" s="26"/>
      <c r="K198" s="26"/>
      <c r="L198" s="26"/>
      <c r="M198" s="37" t="n">
        <f aca="false">0.4*D198</f>
        <v>2.8</v>
      </c>
      <c r="N198" s="26"/>
      <c r="O198" s="26"/>
      <c r="P198" s="26"/>
      <c r="Q198" s="37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 t="n">
        <f aca="false">SUM(G198,I198:AI198)</f>
        <v>2.8</v>
      </c>
      <c r="AK198" s="24" t="n">
        <v>12</v>
      </c>
      <c r="AL198" s="27"/>
    </row>
    <row r="199" customFormat="false" ht="17.35" hidden="false" customHeight="false" outlineLevel="0" collapsed="false">
      <c r="A199" s="24" t="s">
        <v>252</v>
      </c>
      <c r="B199" s="34" t="s">
        <v>171</v>
      </c>
      <c r="C199" s="24" t="s">
        <v>154</v>
      </c>
      <c r="D199" s="24" t="n">
        <f aca="false">Бюджет_Конт!$D$31</f>
        <v>7</v>
      </c>
      <c r="E199" s="24" t="n">
        <f aca="false">Бюджет_Конт!$C$21</f>
        <v>1</v>
      </c>
      <c r="F199" s="26"/>
      <c r="G199" s="26" t="n">
        <f aca="false">F199</f>
        <v>0</v>
      </c>
      <c r="H199" s="26"/>
      <c r="I199" s="26" t="n">
        <f aca="false">H199*E199</f>
        <v>0</v>
      </c>
      <c r="J199" s="26"/>
      <c r="K199" s="26"/>
      <c r="L199" s="26"/>
      <c r="M199" s="37"/>
      <c r="N199" s="26"/>
      <c r="O199" s="26"/>
      <c r="P199" s="26"/>
      <c r="Q199" s="37" t="n">
        <f aca="false">IF(K199&gt;0,0.05*G199,IF(M199&gt;0,0.05*G199+1*E199,0))</f>
        <v>0</v>
      </c>
      <c r="R199" s="26"/>
      <c r="S199" s="26"/>
      <c r="T199" s="26" t="n">
        <f aca="false">1*(5+1/3)*D199</f>
        <v>37.3333333333333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 t="n">
        <f aca="false">0*E199</f>
        <v>0</v>
      </c>
      <c r="AJ199" s="26" t="n">
        <f aca="false">SUM(G199,I199:AI199)</f>
        <v>37.3333333333333</v>
      </c>
      <c r="AK199" s="50" t="n">
        <v>12</v>
      </c>
      <c r="AL199" s="48"/>
    </row>
    <row r="200" customFormat="false" ht="17.35" hidden="false" customHeight="false" outlineLevel="0" collapsed="false">
      <c r="A200" s="24"/>
      <c r="B200" s="34" t="s">
        <v>172</v>
      </c>
      <c r="C200" s="24" t="s">
        <v>154</v>
      </c>
      <c r="D200" s="24" t="n">
        <f aca="false">Бюджет_Конт!$D$31</f>
        <v>7</v>
      </c>
      <c r="E200" s="24" t="n">
        <f aca="false">Бюджет_Конт!$C$21</f>
        <v>1</v>
      </c>
      <c r="F200" s="26"/>
      <c r="G200" s="26" t="s">
        <v>253</v>
      </c>
      <c r="H200" s="26"/>
      <c r="I200" s="26"/>
      <c r="J200" s="26"/>
      <c r="K200" s="26"/>
      <c r="L200" s="26"/>
      <c r="M200" s="26"/>
      <c r="N200" s="26"/>
      <c r="O200" s="26"/>
      <c r="P200" s="26"/>
      <c r="Q200" s="37" t="n">
        <f aca="false">IF(K200&gt;0,0.05*G200,IF(M200&gt;0,0.05*G200+1*E200,0))</f>
        <v>0</v>
      </c>
      <c r="R200" s="26"/>
      <c r="S200" s="26"/>
      <c r="T200" s="26"/>
      <c r="U200" s="26"/>
      <c r="V200" s="26"/>
      <c r="W200" s="26" t="n">
        <f aca="false">16*D200</f>
        <v>112</v>
      </c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 t="n">
        <f aca="false">SUM(G200,I200:AI200)</f>
        <v>112</v>
      </c>
      <c r="AK200" s="50" t="n">
        <v>12</v>
      </c>
      <c r="AL200" s="48"/>
    </row>
    <row r="201" customFormat="false" ht="17.35" hidden="false" customHeight="false" outlineLevel="0" collapsed="false">
      <c r="A201" s="24"/>
      <c r="B201" s="44" t="s">
        <v>283</v>
      </c>
      <c r="C201" s="45"/>
      <c r="D201" s="45"/>
      <c r="E201" s="45"/>
      <c r="F201" s="46" t="n">
        <f aca="false">SUM(F93:F200)</f>
        <v>1996</v>
      </c>
      <c r="G201" s="46" t="n">
        <f aca="false">SUM(G93:G200)</f>
        <v>1624</v>
      </c>
      <c r="H201" s="46" t="n">
        <f aca="false">SUM(H93:H200)</f>
        <v>1860</v>
      </c>
      <c r="I201" s="46" t="n">
        <f aca="false">SUM(I93:I200)</f>
        <v>1704</v>
      </c>
      <c r="J201" s="46" t="n">
        <f aca="false">SUM(J93:J200)</f>
        <v>1806</v>
      </c>
      <c r="K201" s="46" t="n">
        <f aca="false">SUM(K93:K200)</f>
        <v>121.8</v>
      </c>
      <c r="L201" s="46" t="n">
        <f aca="false">SUM(L93:L200)</f>
        <v>0</v>
      </c>
      <c r="M201" s="46" t="n">
        <f aca="false">SUM(M93:M200)</f>
        <v>175.2</v>
      </c>
      <c r="N201" s="46" t="n">
        <f aca="false">SUM(N93:N200)</f>
        <v>0</v>
      </c>
      <c r="O201" s="46" t="n">
        <f aca="false">SUM(O93:O200)</f>
        <v>0</v>
      </c>
      <c r="P201" s="46" t="n">
        <f aca="false">SUM(P93:P200)</f>
        <v>0</v>
      </c>
      <c r="Q201" s="46" t="n">
        <f aca="false">SUM(Q93:Q200)</f>
        <v>104.2</v>
      </c>
      <c r="R201" s="46" t="n">
        <f aca="false">SUM(R93:R200)</f>
        <v>0</v>
      </c>
      <c r="S201" s="46" t="n">
        <f aca="false">SUM(S93:S200)</f>
        <v>36</v>
      </c>
      <c r="T201" s="46" t="n">
        <f aca="false">SUM(T93:T200)</f>
        <v>131.333333333333</v>
      </c>
      <c r="U201" s="46" t="n">
        <f aca="false">SUM(U93:U200)</f>
        <v>74.1</v>
      </c>
      <c r="V201" s="46" t="n">
        <f aca="false">SUM(V93:V200)</f>
        <v>72</v>
      </c>
      <c r="W201" s="46" t="n">
        <f aca="false">SUM(W93:W200)</f>
        <v>224</v>
      </c>
      <c r="X201" s="46" t="n">
        <f aca="false">SUM(X93:X200)</f>
        <v>0</v>
      </c>
      <c r="Y201" s="46" t="n">
        <f aca="false">SUM(Y93:Y200)</f>
        <v>0</v>
      </c>
      <c r="Z201" s="46" t="n">
        <f aca="false">SUM(Z93:Z200)</f>
        <v>0</v>
      </c>
      <c r="AA201" s="46" t="n">
        <f aca="false">SUM(AA93:AA200)</f>
        <v>0</v>
      </c>
      <c r="AB201" s="46" t="n">
        <f aca="false">SUM(AB93:AB200)</f>
        <v>49</v>
      </c>
      <c r="AC201" s="46" t="n">
        <f aca="false">SUM(AC93:AC200)</f>
        <v>0</v>
      </c>
      <c r="AD201" s="46" t="n">
        <f aca="false">SUM(AD93:AD200)</f>
        <v>0</v>
      </c>
      <c r="AE201" s="46" t="n">
        <f aca="false">SUM(AE93:AE200)</f>
        <v>0</v>
      </c>
      <c r="AF201" s="46" t="n">
        <f aca="false">SUM(AF93:AF200)</f>
        <v>0</v>
      </c>
      <c r="AG201" s="46" t="n">
        <f aca="false">SUM(AG93:AG200)</f>
        <v>0</v>
      </c>
      <c r="AH201" s="46" t="n">
        <f aca="false">SUM(AH93:AH200)</f>
        <v>0</v>
      </c>
      <c r="AI201" s="46" t="n">
        <f aca="false">SUM(AI93:AI200)</f>
        <v>198</v>
      </c>
      <c r="AJ201" s="46" t="n">
        <f aca="false">SUM(AJ93:AJ200)</f>
        <v>6319.63333333333</v>
      </c>
      <c r="AK201" s="26"/>
      <c r="AL201" s="47" t="n">
        <f aca="false">AJ201-SUM(I201:AI201,G201)</f>
        <v>0</v>
      </c>
    </row>
    <row r="202" customFormat="false" ht="17.35" hidden="false" customHeight="false" outlineLevel="0" collapsed="false">
      <c r="A202" s="24"/>
      <c r="B202" s="34"/>
      <c r="C202" s="24"/>
      <c r="D202" s="24"/>
      <c r="E202" s="24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4"/>
      <c r="AL202" s="27"/>
    </row>
    <row r="203" customFormat="false" ht="17.35" hidden="false" customHeight="true" outlineLevel="0" collapsed="false">
      <c r="A203" s="24"/>
      <c r="B203" s="34"/>
      <c r="C203" s="24"/>
      <c r="D203" s="24"/>
      <c r="E203" s="24"/>
      <c r="F203" s="26"/>
      <c r="G203" s="26"/>
      <c r="H203" s="26"/>
      <c r="I203" s="26"/>
      <c r="J203" s="26"/>
      <c r="K203" s="30"/>
      <c r="L203" s="32" t="s">
        <v>284</v>
      </c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0"/>
      <c r="AC203" s="26"/>
      <c r="AD203" s="26"/>
      <c r="AE203" s="26"/>
      <c r="AF203" s="26"/>
      <c r="AG203" s="26"/>
      <c r="AH203" s="26"/>
      <c r="AI203" s="26"/>
      <c r="AJ203" s="26"/>
      <c r="AK203" s="24"/>
      <c r="AL203" s="27"/>
    </row>
    <row r="204" customFormat="false" ht="17.35" hidden="false" customHeight="true" outlineLevel="0" collapsed="false">
      <c r="A204" s="24"/>
      <c r="B204" s="34"/>
      <c r="C204" s="24"/>
      <c r="D204" s="24"/>
      <c r="E204" s="24"/>
      <c r="F204" s="26"/>
      <c r="G204" s="26"/>
      <c r="H204" s="26"/>
      <c r="I204" s="26"/>
      <c r="J204" s="26"/>
      <c r="K204" s="33" t="s">
        <v>285</v>
      </c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26"/>
      <c r="AD204" s="26"/>
      <c r="AE204" s="26"/>
      <c r="AF204" s="26"/>
      <c r="AG204" s="26"/>
      <c r="AH204" s="26"/>
      <c r="AI204" s="26"/>
      <c r="AJ204" s="26"/>
      <c r="AK204" s="24"/>
      <c r="AL204" s="27"/>
    </row>
    <row r="205" customFormat="false" ht="17.25" hidden="false" customHeight="true" outlineLevel="0" collapsed="false">
      <c r="A205" s="24" t="s">
        <v>64</v>
      </c>
      <c r="B205" s="34" t="s">
        <v>65</v>
      </c>
      <c r="C205" s="24" t="s">
        <v>66</v>
      </c>
      <c r="D205" s="24" t="n">
        <f aca="false">Бюджет_Конт!$D$7</f>
        <v>32</v>
      </c>
      <c r="E205" s="24" t="n">
        <f aca="false">Бюджет_Конт!$D$18</f>
        <v>1</v>
      </c>
      <c r="F205" s="26"/>
      <c r="G205" s="26"/>
      <c r="H205" s="26" t="n">
        <v>16</v>
      </c>
      <c r="I205" s="26" t="n">
        <f aca="false">E205*H205</f>
        <v>16</v>
      </c>
      <c r="J205" s="26"/>
      <c r="K205" s="26" t="n">
        <f aca="false">0.3*D205</f>
        <v>9.6</v>
      </c>
      <c r="L205" s="35"/>
      <c r="M205" s="36"/>
      <c r="N205" s="35"/>
      <c r="O205" s="35"/>
      <c r="P205" s="35"/>
      <c r="Q205" s="37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26"/>
      <c r="AD205" s="26"/>
      <c r="AE205" s="26"/>
      <c r="AF205" s="26"/>
      <c r="AG205" s="26"/>
      <c r="AH205" s="26"/>
      <c r="AI205" s="26"/>
      <c r="AJ205" s="26" t="n">
        <f aca="false">SUM(G205,I205:AI205)</f>
        <v>25.6</v>
      </c>
      <c r="AK205" s="24" t="n">
        <v>8</v>
      </c>
      <c r="AL205" s="27"/>
    </row>
    <row r="206" customFormat="false" ht="17.25" hidden="false" customHeight="true" outlineLevel="0" collapsed="false">
      <c r="A206" s="24" t="s">
        <v>286</v>
      </c>
      <c r="B206" s="34" t="s">
        <v>287</v>
      </c>
      <c r="C206" s="24" t="s">
        <v>66</v>
      </c>
      <c r="D206" s="24" t="n">
        <f aca="false">Бюджет_Конт!$D$7</f>
        <v>32</v>
      </c>
      <c r="E206" s="24" t="n">
        <f aca="false">Бюджет_Конт!$D$18</f>
        <v>1</v>
      </c>
      <c r="F206" s="26" t="n">
        <v>16</v>
      </c>
      <c r="G206" s="26" t="n">
        <f aca="false">F206</f>
        <v>16</v>
      </c>
      <c r="H206" s="26"/>
      <c r="I206" s="26" t="n">
        <f aca="false">H206*E206</f>
        <v>0</v>
      </c>
      <c r="J206" s="26" t="n">
        <f aca="false">16*ROUNDUP(D206/16,0)</f>
        <v>32</v>
      </c>
      <c r="K206" s="26" t="n">
        <f aca="false">0.3*D206</f>
        <v>9.6</v>
      </c>
      <c r="L206" s="26"/>
      <c r="M206" s="37"/>
      <c r="N206" s="26"/>
      <c r="O206" s="26"/>
      <c r="P206" s="26"/>
      <c r="Q206" s="37" t="n">
        <f aca="false">IF(K206&gt;0,0.05*G206,IF(M206&gt;0,0.05*G206+1*E206,0))</f>
        <v>0.8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 t="n">
        <f aca="false">SUM(G206,I206:AI206)</f>
        <v>58.4</v>
      </c>
      <c r="AK206" s="24" t="n">
        <v>7</v>
      </c>
      <c r="AL206" s="55"/>
    </row>
    <row r="207" customFormat="false" ht="17.25" hidden="false" customHeight="true" outlineLevel="0" collapsed="false">
      <c r="A207" s="24" t="s">
        <v>74</v>
      </c>
      <c r="B207" s="34" t="s">
        <v>75</v>
      </c>
      <c r="C207" s="24" t="s">
        <v>66</v>
      </c>
      <c r="D207" s="24" t="n">
        <f aca="false">Бюджет_Конт!$D$7</f>
        <v>32</v>
      </c>
      <c r="E207" s="24" t="n">
        <f aca="false">Бюджет_Конт!$D$18</f>
        <v>1</v>
      </c>
      <c r="F207" s="26" t="n">
        <v>50</v>
      </c>
      <c r="G207" s="26"/>
      <c r="H207" s="26" t="n">
        <v>68</v>
      </c>
      <c r="I207" s="26" t="n">
        <f aca="false">H207*E207</f>
        <v>68</v>
      </c>
      <c r="J207" s="26"/>
      <c r="K207" s="26"/>
      <c r="L207" s="26"/>
      <c r="M207" s="37" t="n">
        <f aca="false">0.4*D207</f>
        <v>12.8</v>
      </c>
      <c r="N207" s="26"/>
      <c r="O207" s="26"/>
      <c r="P207" s="26"/>
      <c r="Q207" s="37"/>
      <c r="R207" s="26"/>
      <c r="S207" s="26"/>
      <c r="T207" s="26"/>
      <c r="U207" s="26" t="n">
        <f aca="false">0.3*D207</f>
        <v>9.6</v>
      </c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 t="n">
        <f aca="false">8*E207</f>
        <v>8</v>
      </c>
      <c r="AJ207" s="26" t="n">
        <f aca="false">SUM(G207,I207:AI207)</f>
        <v>98.4</v>
      </c>
      <c r="AK207" s="24" t="n">
        <v>12</v>
      </c>
      <c r="AL207" s="55"/>
    </row>
    <row r="208" customFormat="false" ht="17.25" hidden="false" customHeight="true" outlineLevel="0" collapsed="false">
      <c r="A208" s="24" t="s">
        <v>74</v>
      </c>
      <c r="B208" s="34" t="s">
        <v>75</v>
      </c>
      <c r="C208" s="24" t="s">
        <v>73</v>
      </c>
      <c r="D208" s="24" t="n">
        <f aca="false">Бюджет_Конт!$D$7</f>
        <v>32</v>
      </c>
      <c r="E208" s="24" t="n">
        <f aca="false">Бюджет_Конт!$D$18</f>
        <v>1</v>
      </c>
      <c r="F208" s="26" t="n">
        <v>40</v>
      </c>
      <c r="G208" s="26"/>
      <c r="H208" s="26" t="n">
        <v>60</v>
      </c>
      <c r="I208" s="26" t="n">
        <f aca="false">H208*E208</f>
        <v>60</v>
      </c>
      <c r="J208" s="26"/>
      <c r="K208" s="26"/>
      <c r="L208" s="26"/>
      <c r="M208" s="37" t="n">
        <f aca="false">0.4*D208</f>
        <v>12.8</v>
      </c>
      <c r="N208" s="26"/>
      <c r="O208" s="26"/>
      <c r="P208" s="26"/>
      <c r="Q208" s="37"/>
      <c r="R208" s="26"/>
      <c r="S208" s="26"/>
      <c r="T208" s="26"/>
      <c r="U208" s="26" t="n">
        <f aca="false">0.3*D208</f>
        <v>9.6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 t="n">
        <f aca="false">8*E208</f>
        <v>8</v>
      </c>
      <c r="AJ208" s="26" t="n">
        <f aca="false">SUM(G208,I208:AI208)</f>
        <v>90.4</v>
      </c>
      <c r="AK208" s="24" t="n">
        <v>12</v>
      </c>
      <c r="AL208" s="55"/>
    </row>
    <row r="209" customFormat="false" ht="32.95" hidden="false" customHeight="false" outlineLevel="0" collapsed="false">
      <c r="A209" s="24" t="s">
        <v>76</v>
      </c>
      <c r="B209" s="34" t="s">
        <v>77</v>
      </c>
      <c r="C209" s="24" t="s">
        <v>66</v>
      </c>
      <c r="D209" s="24" t="n">
        <f aca="false">Бюджет_Конт!$D$7</f>
        <v>32</v>
      </c>
      <c r="E209" s="24" t="n">
        <f aca="false">Бюджет_Конт!$D$18</f>
        <v>1</v>
      </c>
      <c r="F209" s="26" t="n">
        <v>34</v>
      </c>
      <c r="G209" s="26"/>
      <c r="H209" s="26" t="n">
        <v>34</v>
      </c>
      <c r="I209" s="26" t="n">
        <f aca="false">H209*E209</f>
        <v>34</v>
      </c>
      <c r="J209" s="26"/>
      <c r="K209" s="26"/>
      <c r="L209" s="26"/>
      <c r="M209" s="37" t="n">
        <f aca="false">0.4*D209</f>
        <v>12.8</v>
      </c>
      <c r="N209" s="26"/>
      <c r="O209" s="26"/>
      <c r="P209" s="26"/>
      <c r="Q209" s="37" t="n">
        <f aca="false">IF(K209&gt;0,0.05*G209,IF(M209&gt;0,0.05*G209+1*E209,0))</f>
        <v>1</v>
      </c>
      <c r="R209" s="26"/>
      <c r="S209" s="26"/>
      <c r="T209" s="26"/>
      <c r="U209" s="26" t="n">
        <f aca="false">0.3*D209</f>
        <v>9.6</v>
      </c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 t="n">
        <f aca="false">6*E209</f>
        <v>6</v>
      </c>
      <c r="AJ209" s="26" t="n">
        <f aca="false">SUM(G209,I209:AI209)</f>
        <v>63.4</v>
      </c>
      <c r="AK209" s="24" t="n">
        <v>12</v>
      </c>
      <c r="AL209" s="55"/>
    </row>
    <row r="210" customFormat="false" ht="17.35" hidden="false" customHeight="false" outlineLevel="0" collapsed="false">
      <c r="A210" s="24" t="s">
        <v>78</v>
      </c>
      <c r="B210" s="34" t="s">
        <v>288</v>
      </c>
      <c r="C210" s="24" t="s">
        <v>73</v>
      </c>
      <c r="D210" s="24" t="n">
        <f aca="false">Бюджет_Конт!$D$7</f>
        <v>32</v>
      </c>
      <c r="E210" s="24" t="n">
        <f aca="false">Бюджет_Конт!$D$18</f>
        <v>1</v>
      </c>
      <c r="F210" s="26" t="n">
        <v>60</v>
      </c>
      <c r="G210" s="26" t="n">
        <v>60</v>
      </c>
      <c r="H210" s="26" t="n">
        <v>60</v>
      </c>
      <c r="I210" s="26" t="n">
        <f aca="false">H210*E210</f>
        <v>60</v>
      </c>
      <c r="J210" s="26" t="n">
        <f aca="false">20*ROUNDUP(D210/16,0)</f>
        <v>40</v>
      </c>
      <c r="K210" s="26"/>
      <c r="L210" s="26"/>
      <c r="M210" s="37" t="n">
        <f aca="false">0.4*D210</f>
        <v>12.8</v>
      </c>
      <c r="N210" s="26"/>
      <c r="O210" s="26"/>
      <c r="P210" s="26"/>
      <c r="Q210" s="37" t="n">
        <f aca="false">IF(K210&gt;0,0.05*G210,IF(M210&gt;0,0.05*G210+1*E210,0))</f>
        <v>4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 t="n">
        <f aca="false">SUM(G210,I210:AI210)</f>
        <v>176.8</v>
      </c>
      <c r="AK210" s="24" t="s">
        <v>69</v>
      </c>
      <c r="AL210" s="56" t="s">
        <v>289</v>
      </c>
    </row>
    <row r="211" customFormat="false" ht="17.25" hidden="false" customHeight="true" outlineLevel="0" collapsed="false">
      <c r="A211" s="24" t="s">
        <v>80</v>
      </c>
      <c r="B211" s="34" t="s">
        <v>290</v>
      </c>
      <c r="C211" s="24" t="s">
        <v>73</v>
      </c>
      <c r="D211" s="24" t="n">
        <f aca="false">Бюджет_Конт!$D$7</f>
        <v>32</v>
      </c>
      <c r="E211" s="24" t="n">
        <f aca="false">Бюджет_Конт!$D$18</f>
        <v>1</v>
      </c>
      <c r="F211" s="26" t="n">
        <v>20</v>
      </c>
      <c r="G211" s="26" t="n">
        <f aca="false">F211</f>
        <v>20</v>
      </c>
      <c r="H211" s="26" t="n">
        <v>20</v>
      </c>
      <c r="I211" s="26" t="n">
        <f aca="false">H211*E211</f>
        <v>20</v>
      </c>
      <c r="J211" s="26" t="n">
        <f aca="false">20*ROUNDUP(D211/16,0)</f>
        <v>40</v>
      </c>
      <c r="K211" s="26" t="n">
        <f aca="false">0.3*D211</f>
        <v>9.6</v>
      </c>
      <c r="L211" s="26"/>
      <c r="M211" s="37"/>
      <c r="N211" s="26"/>
      <c r="O211" s="26"/>
      <c r="P211" s="26"/>
      <c r="Q211" s="37" t="n">
        <f aca="false">IF(K211&gt;0,0.05*G211,IF(M211&gt;0,0.05*G211+1*E211,0))</f>
        <v>1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 t="n">
        <f aca="false">SUM(G211,I211:AI211)</f>
        <v>90.6</v>
      </c>
      <c r="AK211" s="24" t="n">
        <v>7</v>
      </c>
      <c r="AL211" s="55"/>
    </row>
    <row r="212" customFormat="false" ht="17.25" hidden="false" customHeight="true" outlineLevel="0" collapsed="false">
      <c r="A212" s="24" t="s">
        <v>99</v>
      </c>
      <c r="B212" s="34" t="s">
        <v>291</v>
      </c>
      <c r="C212" s="24" t="s">
        <v>66</v>
      </c>
      <c r="D212" s="24" t="n">
        <f aca="false">Бюджет_Конт!$D$7</f>
        <v>32</v>
      </c>
      <c r="E212" s="24" t="n">
        <f aca="false">Бюджет_Конт!$D$18</f>
        <v>1</v>
      </c>
      <c r="F212" s="26" t="n">
        <v>16</v>
      </c>
      <c r="G212" s="26" t="n">
        <f aca="false">F212</f>
        <v>16</v>
      </c>
      <c r="H212" s="26"/>
      <c r="I212" s="26" t="n">
        <f aca="false">H212*E212</f>
        <v>0</v>
      </c>
      <c r="J212" s="26" t="n">
        <f aca="false">68*ROUNDUP(D212/16,0)</f>
        <v>136</v>
      </c>
      <c r="K212" s="26" t="n">
        <f aca="false">0.3*D212</f>
        <v>9.6</v>
      </c>
      <c r="L212" s="26"/>
      <c r="M212" s="37"/>
      <c r="N212" s="26"/>
      <c r="O212" s="26"/>
      <c r="P212" s="26"/>
      <c r="Q212" s="37" t="n">
        <f aca="false">IF(K212&gt;0,0.05*G212,IF(M212&gt;0,0.05*G212+1*E212,0))</f>
        <v>0.8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 t="n">
        <f aca="false">SUM(G212,I212:AI212)</f>
        <v>162.4</v>
      </c>
      <c r="AK212" s="24" t="n">
        <v>8</v>
      </c>
      <c r="AL212" s="55"/>
    </row>
    <row r="213" customFormat="false" ht="17.25" hidden="false" customHeight="true" outlineLevel="0" collapsed="false">
      <c r="A213" s="24" t="s">
        <v>101</v>
      </c>
      <c r="B213" s="34" t="s">
        <v>189</v>
      </c>
      <c r="C213" s="24" t="s">
        <v>73</v>
      </c>
      <c r="D213" s="24" t="n">
        <f aca="false">Бюджет_Конт!$D$7</f>
        <v>32</v>
      </c>
      <c r="E213" s="24" t="n">
        <f aca="false">Бюджет_Конт!$D$18</f>
        <v>1</v>
      </c>
      <c r="F213" s="26" t="n">
        <v>20</v>
      </c>
      <c r="G213" s="26"/>
      <c r="H213" s="26"/>
      <c r="I213" s="26" t="n">
        <f aca="false">H213*E213</f>
        <v>0</v>
      </c>
      <c r="J213" s="26" t="n">
        <f aca="false">60*ROUNDUP(D213/16,0)</f>
        <v>120</v>
      </c>
      <c r="K213" s="26" t="n">
        <f aca="false">0.3*D213</f>
        <v>9.6</v>
      </c>
      <c r="L213" s="26"/>
      <c r="M213" s="37"/>
      <c r="N213" s="26"/>
      <c r="O213" s="26"/>
      <c r="P213" s="26"/>
      <c r="Q213" s="37" t="n">
        <f aca="false">IF(K213&gt;0,0.05*G213,IF(M213&gt;0,0.05*G213+1*E213,0))</f>
        <v>0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 t="n">
        <f aca="false">SUM(G213,I213:AI213)</f>
        <v>129.6</v>
      </c>
      <c r="AK213" s="24" t="n">
        <v>8</v>
      </c>
      <c r="AL213" s="55"/>
    </row>
    <row r="214" customFormat="false" ht="17.25" hidden="false" customHeight="true" outlineLevel="0" collapsed="false">
      <c r="A214" s="24" t="s">
        <v>84</v>
      </c>
      <c r="B214" s="34" t="s">
        <v>292</v>
      </c>
      <c r="C214" s="24" t="s">
        <v>66</v>
      </c>
      <c r="D214" s="24" t="n">
        <f aca="false">Бюджет_Конт!$D$7</f>
        <v>32</v>
      </c>
      <c r="E214" s="24" t="n">
        <f aca="false">Бюджет_Конт!$D$18</f>
        <v>1</v>
      </c>
      <c r="F214" s="26" t="n">
        <v>16</v>
      </c>
      <c r="G214" s="26" t="n">
        <f aca="false">F214</f>
        <v>16</v>
      </c>
      <c r="H214" s="26" t="n">
        <v>16</v>
      </c>
      <c r="I214" s="26" t="n">
        <f aca="false">H214*E214</f>
        <v>16</v>
      </c>
      <c r="J214" s="26" t="n">
        <f aca="false">16*ROUNDUP(D214/16,0)</f>
        <v>32</v>
      </c>
      <c r="K214" s="26" t="n">
        <f aca="false">0.3*D214</f>
        <v>9.6</v>
      </c>
      <c r="L214" s="26"/>
      <c r="M214" s="37"/>
      <c r="N214" s="26"/>
      <c r="O214" s="26"/>
      <c r="P214" s="26"/>
      <c r="Q214" s="37" t="n">
        <f aca="false">IF(K214&gt;0,0.05*G214,IF(M214&gt;0,0.05*G214+1*E214,0))</f>
        <v>0.8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 t="n">
        <f aca="false">SUM(G214,I214:AI214)</f>
        <v>74.4</v>
      </c>
      <c r="AK214" s="24" t="n">
        <v>7</v>
      </c>
      <c r="AL214" s="55"/>
    </row>
    <row r="215" customFormat="false" ht="17.25" hidden="false" customHeight="true" outlineLevel="0" collapsed="false">
      <c r="A215" s="24" t="s">
        <v>109</v>
      </c>
      <c r="B215" s="34" t="s">
        <v>293</v>
      </c>
      <c r="C215" s="24" t="s">
        <v>73</v>
      </c>
      <c r="D215" s="24" t="n">
        <f aca="false">Бюджет_Конт!$D$7</f>
        <v>32</v>
      </c>
      <c r="E215" s="24" t="n">
        <f aca="false">Бюджет_Конт!$D$18</f>
        <v>1</v>
      </c>
      <c r="F215" s="26" t="n">
        <v>20</v>
      </c>
      <c r="G215" s="26" t="n">
        <f aca="false">F215</f>
        <v>20</v>
      </c>
      <c r="H215" s="26" t="n">
        <v>40</v>
      </c>
      <c r="I215" s="26" t="n">
        <f aca="false">H215*E215</f>
        <v>40</v>
      </c>
      <c r="J215" s="26"/>
      <c r="K215" s="26" t="n">
        <f aca="false">0.3*D215</f>
        <v>9.6</v>
      </c>
      <c r="L215" s="26"/>
      <c r="M215" s="37"/>
      <c r="N215" s="26"/>
      <c r="O215" s="26"/>
      <c r="P215" s="26"/>
      <c r="Q215" s="37" t="n">
        <f aca="false">IF(K215&gt;0,0.05*G215,IF(M215&gt;0,0.05*G215+1*E215,0))</f>
        <v>1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 t="n">
        <f aca="false">SUM(G215,I215:AI215)</f>
        <v>70.6</v>
      </c>
      <c r="AK215" s="24" t="n">
        <v>7</v>
      </c>
      <c r="AL215" s="57"/>
    </row>
    <row r="216" customFormat="false" ht="32.95" hidden="false" customHeight="false" outlineLevel="0" collapsed="false">
      <c r="A216" s="24" t="s">
        <v>184</v>
      </c>
      <c r="B216" s="34" t="s">
        <v>294</v>
      </c>
      <c r="C216" s="24" t="s">
        <v>93</v>
      </c>
      <c r="D216" s="24" t="n">
        <f aca="false">Бюджет_Конт!$D$8</f>
        <v>23</v>
      </c>
      <c r="E216" s="24" t="n">
        <f aca="false">Бюджет_Конт!$D$19</f>
        <v>1</v>
      </c>
      <c r="F216" s="26" t="n">
        <v>20</v>
      </c>
      <c r="G216" s="26" t="n">
        <f aca="false">F216</f>
        <v>20</v>
      </c>
      <c r="H216" s="26" t="n">
        <v>20</v>
      </c>
      <c r="I216" s="26" t="n">
        <f aca="false">H216*E216</f>
        <v>20</v>
      </c>
      <c r="J216" s="26"/>
      <c r="K216" s="26" t="n">
        <f aca="false">0.3*D216</f>
        <v>6.9</v>
      </c>
      <c r="L216" s="26"/>
      <c r="M216" s="37"/>
      <c r="N216" s="26"/>
      <c r="O216" s="26"/>
      <c r="P216" s="26"/>
      <c r="Q216" s="37" t="n">
        <f aca="false">IF(K216&gt;0,0.05*G216,IF(M216&gt;0,0.05*G216+1*E216,0))</f>
        <v>1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 t="n">
        <f aca="false">SUM(G216,I216:AI216)</f>
        <v>47.9</v>
      </c>
      <c r="AK216" s="24" t="n">
        <v>7</v>
      </c>
      <c r="AL216" s="55"/>
    </row>
    <row r="217" customFormat="false" ht="18" hidden="false" customHeight="true" outlineLevel="0" collapsed="false">
      <c r="A217" s="24" t="s">
        <v>74</v>
      </c>
      <c r="B217" s="34" t="s">
        <v>94</v>
      </c>
      <c r="C217" s="24" t="s">
        <v>90</v>
      </c>
      <c r="D217" s="24" t="n">
        <f aca="false">Бюджет_Конт!$D$8</f>
        <v>23</v>
      </c>
      <c r="E217" s="24" t="n">
        <f aca="false">Бюджет_Конт!$D$19</f>
        <v>1</v>
      </c>
      <c r="F217" s="26" t="n">
        <v>32</v>
      </c>
      <c r="G217" s="26"/>
      <c r="H217" s="26" t="n">
        <v>32</v>
      </c>
      <c r="I217" s="26" t="n">
        <f aca="false">H217*E217</f>
        <v>32</v>
      </c>
      <c r="J217" s="26"/>
      <c r="K217" s="26"/>
      <c r="L217" s="26"/>
      <c r="M217" s="37" t="n">
        <f aca="false">0.4*D217</f>
        <v>9.2</v>
      </c>
      <c r="N217" s="26"/>
      <c r="O217" s="26"/>
      <c r="P217" s="26"/>
      <c r="Q217" s="37"/>
      <c r="R217" s="26"/>
      <c r="S217" s="26"/>
      <c r="T217" s="26"/>
      <c r="U217" s="26" t="n">
        <f aca="false">0.3*D217</f>
        <v>6.9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 t="n">
        <f aca="false">12*E217</f>
        <v>12</v>
      </c>
      <c r="AJ217" s="26" t="n">
        <f aca="false">SUM(G217,I217:AI217)</f>
        <v>60.1</v>
      </c>
      <c r="AK217" s="24" t="n">
        <v>12</v>
      </c>
      <c r="AL217" s="55"/>
    </row>
    <row r="218" customFormat="false" ht="17.35" hidden="false" customHeight="false" outlineLevel="0" collapsed="false">
      <c r="A218" s="24" t="s">
        <v>95</v>
      </c>
      <c r="B218" s="34" t="s">
        <v>295</v>
      </c>
      <c r="C218" s="24" t="s">
        <v>90</v>
      </c>
      <c r="D218" s="24" t="n">
        <f aca="false">Бюджет_Конт!$D$8</f>
        <v>23</v>
      </c>
      <c r="E218" s="24" t="n">
        <f aca="false">Бюджет_Конт!$D$19</f>
        <v>1</v>
      </c>
      <c r="F218" s="26" t="n">
        <v>32</v>
      </c>
      <c r="G218" s="26"/>
      <c r="H218" s="26" t="n">
        <v>32</v>
      </c>
      <c r="I218" s="26" t="n">
        <f aca="false">H218*E218</f>
        <v>32</v>
      </c>
      <c r="J218" s="26"/>
      <c r="K218" s="26"/>
      <c r="L218" s="26"/>
      <c r="M218" s="37" t="n">
        <f aca="false">0.4*D218</f>
        <v>9.2</v>
      </c>
      <c r="N218" s="26"/>
      <c r="O218" s="26"/>
      <c r="P218" s="26"/>
      <c r="Q218" s="37"/>
      <c r="R218" s="26"/>
      <c r="S218" s="26"/>
      <c r="T218" s="26"/>
      <c r="U218" s="26" t="n">
        <f aca="false">0.3*D218</f>
        <v>6.9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 t="n">
        <f aca="false">12*E218</f>
        <v>12</v>
      </c>
      <c r="AJ218" s="26" t="n">
        <f aca="false">SUM(G218,I218:AI218)</f>
        <v>60.1</v>
      </c>
      <c r="AK218" s="24" t="n">
        <v>12</v>
      </c>
      <c r="AL218" s="27"/>
    </row>
    <row r="219" customFormat="false" ht="32.95" hidden="false" customHeight="false" outlineLevel="0" collapsed="false">
      <c r="A219" s="24" t="s">
        <v>97</v>
      </c>
      <c r="B219" s="34" t="s">
        <v>108</v>
      </c>
      <c r="C219" s="24" t="s">
        <v>93</v>
      </c>
      <c r="D219" s="24" t="n">
        <f aca="false">Бюджет_Конт!$D$8</f>
        <v>23</v>
      </c>
      <c r="E219" s="24" t="n">
        <f aca="false">Бюджет_Конт!$D$19</f>
        <v>1</v>
      </c>
      <c r="F219" s="26" t="n">
        <v>20</v>
      </c>
      <c r="G219" s="26"/>
      <c r="H219" s="26" t="n">
        <v>20</v>
      </c>
      <c r="I219" s="26"/>
      <c r="J219" s="26"/>
      <c r="K219" s="26" t="n">
        <f aca="false">0.3*D219</f>
        <v>6.9</v>
      </c>
      <c r="L219" s="26"/>
      <c r="M219" s="37"/>
      <c r="N219" s="26"/>
      <c r="O219" s="26"/>
      <c r="P219" s="26"/>
      <c r="Q219" s="37" t="n">
        <f aca="false">IF(K219&gt;0,0.05*G219,IF(M219&gt;0,0.05*G219+1*E219,0))</f>
        <v>0</v>
      </c>
      <c r="R219" s="26"/>
      <c r="S219" s="26"/>
      <c r="T219" s="26"/>
      <c r="U219" s="26" t="n">
        <f aca="false">0.3*D219</f>
        <v>6.9</v>
      </c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 t="n">
        <f aca="false">SUM(G219,I219:AI219)</f>
        <v>13.8</v>
      </c>
      <c r="AK219" s="24" t="n">
        <v>12</v>
      </c>
      <c r="AL219" s="55"/>
    </row>
    <row r="220" customFormat="false" ht="32.95" hidden="false" customHeight="false" outlineLevel="0" collapsed="false">
      <c r="A220" s="24" t="s">
        <v>82</v>
      </c>
      <c r="B220" s="34" t="s">
        <v>296</v>
      </c>
      <c r="C220" s="24" t="s">
        <v>90</v>
      </c>
      <c r="D220" s="24" t="n">
        <f aca="false">Бюджет_Конт!$D$8</f>
        <v>23</v>
      </c>
      <c r="E220" s="24" t="n">
        <f aca="false">Бюджет_Конт!$D$19</f>
        <v>1</v>
      </c>
      <c r="F220" s="26" t="n">
        <v>50</v>
      </c>
      <c r="G220" s="26" t="n">
        <f aca="false">F220</f>
        <v>50</v>
      </c>
      <c r="H220" s="26" t="n">
        <v>50</v>
      </c>
      <c r="I220" s="26" t="n">
        <f aca="false">H220*E220</f>
        <v>50</v>
      </c>
      <c r="J220" s="26" t="n">
        <f aca="false">16*ROUNDUP(D220/15,0)</f>
        <v>32</v>
      </c>
      <c r="K220" s="26"/>
      <c r="L220" s="26"/>
      <c r="M220" s="37" t="n">
        <f aca="false">0.4*D220</f>
        <v>9.2</v>
      </c>
      <c r="N220" s="26"/>
      <c r="O220" s="26"/>
      <c r="P220" s="26"/>
      <c r="Q220" s="37" t="n">
        <f aca="false">IF(K220&gt;0,0.05*G220,IF(M220&gt;0,0.05*G220+1*E220,0))</f>
        <v>3.5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 t="n">
        <f aca="false">SUM(G220,I220:AI220)</f>
        <v>144.7</v>
      </c>
      <c r="AK220" s="24" t="n">
        <v>7</v>
      </c>
      <c r="AL220" s="55"/>
    </row>
    <row r="221" customFormat="false" ht="18" hidden="false" customHeight="true" outlineLevel="0" collapsed="false">
      <c r="A221" s="24" t="s">
        <v>297</v>
      </c>
      <c r="B221" s="34" t="s">
        <v>298</v>
      </c>
      <c r="C221" s="24" t="s">
        <v>93</v>
      </c>
      <c r="D221" s="24" t="n">
        <f aca="false">Бюджет_Конт!$D$8</f>
        <v>23</v>
      </c>
      <c r="E221" s="24" t="n">
        <f aca="false">Бюджет_Конт!$D$19</f>
        <v>1</v>
      </c>
      <c r="F221" s="26" t="n">
        <v>60</v>
      </c>
      <c r="G221" s="26" t="n">
        <f aca="false">F221</f>
        <v>60</v>
      </c>
      <c r="H221" s="26" t="n">
        <v>60</v>
      </c>
      <c r="I221" s="26" t="n">
        <f aca="false">H221*E221</f>
        <v>60</v>
      </c>
      <c r="J221" s="26" t="n">
        <f aca="false">20*ROUNDUP(D221/15,0)</f>
        <v>40</v>
      </c>
      <c r="K221" s="26"/>
      <c r="L221" s="26"/>
      <c r="M221" s="37" t="n">
        <f aca="false">0.4*D221</f>
        <v>9.2</v>
      </c>
      <c r="N221" s="26"/>
      <c r="O221" s="26"/>
      <c r="P221" s="26"/>
      <c r="Q221" s="37" t="n">
        <f aca="false">IF(K221&gt;0,0.05*G221,IF(M221&gt;0,0.05*G221+1*E221,0))</f>
        <v>4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 t="n">
        <f aca="false">SUM(G221,I221:AI221)</f>
        <v>173.2</v>
      </c>
      <c r="AK221" s="24" t="n">
        <v>7</v>
      </c>
      <c r="AL221" s="55"/>
    </row>
    <row r="222" customFormat="false" ht="17.35" hidden="false" customHeight="false" outlineLevel="0" collapsed="false">
      <c r="A222" s="24" t="s">
        <v>299</v>
      </c>
      <c r="B222" s="34" t="s">
        <v>102</v>
      </c>
      <c r="C222" s="24" t="s">
        <v>93</v>
      </c>
      <c r="D222" s="24" t="n">
        <f aca="false">Бюджет_Конт!$D$8</f>
        <v>23</v>
      </c>
      <c r="E222" s="24" t="n">
        <f aca="false">Бюджет_Конт!$D$19</f>
        <v>1</v>
      </c>
      <c r="F222" s="26" t="n">
        <v>40</v>
      </c>
      <c r="G222" s="26"/>
      <c r="H222" s="26" t="n">
        <v>40</v>
      </c>
      <c r="I222" s="26"/>
      <c r="J222" s="26"/>
      <c r="K222" s="26"/>
      <c r="L222" s="26"/>
      <c r="M222" s="37" t="n">
        <f aca="false">0.4*D222</f>
        <v>9.2</v>
      </c>
      <c r="N222" s="26"/>
      <c r="O222" s="26"/>
      <c r="P222" s="26"/>
      <c r="Q222" s="37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 t="n">
        <f aca="false">SUM(G222,I222:AI222)</f>
        <v>9.2</v>
      </c>
      <c r="AK222" s="24" t="n">
        <v>12</v>
      </c>
      <c r="AL222" s="27"/>
    </row>
    <row r="223" customFormat="false" ht="32.95" hidden="false" customHeight="false" outlineLevel="0" collapsed="false">
      <c r="A223" s="24" t="s">
        <v>120</v>
      </c>
      <c r="B223" s="34" t="s">
        <v>198</v>
      </c>
      <c r="C223" s="24" t="s">
        <v>90</v>
      </c>
      <c r="D223" s="24" t="n">
        <f aca="false">Бюджет_Конт!$D$8</f>
        <v>23</v>
      </c>
      <c r="E223" s="24" t="n">
        <f aca="false">Бюджет_Конт!$D$19</f>
        <v>1</v>
      </c>
      <c r="F223" s="26" t="n">
        <v>16</v>
      </c>
      <c r="G223" s="26"/>
      <c r="H223" s="26"/>
      <c r="I223" s="26" t="n">
        <f aca="false">H223*E223</f>
        <v>0</v>
      </c>
      <c r="J223" s="26" t="n">
        <f aca="false">50*ROUNDUP(D223/15,0)</f>
        <v>100</v>
      </c>
      <c r="K223" s="26" t="n">
        <f aca="false">0.3*D223</f>
        <v>6.9</v>
      </c>
      <c r="L223" s="26"/>
      <c r="M223" s="26"/>
      <c r="N223" s="26"/>
      <c r="O223" s="26"/>
      <c r="P223" s="26"/>
      <c r="Q223" s="37" t="n">
        <f aca="false">IF(K223&gt;0,0.05*G223,IF(M223&gt;0,0.05*G223+1*E223,0))</f>
        <v>0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 t="n">
        <f aca="false">SUM(G223,I223:AI223)</f>
        <v>106.9</v>
      </c>
      <c r="AK223" s="24" t="n">
        <v>8</v>
      </c>
      <c r="AL223" s="55"/>
    </row>
    <row r="224" customFormat="false" ht="17.35" hidden="false" customHeight="false" outlineLevel="0" collapsed="false">
      <c r="A224" s="24" t="s">
        <v>122</v>
      </c>
      <c r="B224" s="34" t="s">
        <v>300</v>
      </c>
      <c r="C224" s="24" t="s">
        <v>90</v>
      </c>
      <c r="D224" s="24" t="n">
        <f aca="false">Бюджет_Конт!$D$8</f>
        <v>23</v>
      </c>
      <c r="E224" s="24" t="n">
        <f aca="false">Бюджет_Конт!$D$19</f>
        <v>1</v>
      </c>
      <c r="F224" s="26" t="n">
        <v>16</v>
      </c>
      <c r="G224" s="26" t="n">
        <f aca="false">F224</f>
        <v>16</v>
      </c>
      <c r="H224" s="26"/>
      <c r="I224" s="26" t="n">
        <f aca="false">H224*E224</f>
        <v>0</v>
      </c>
      <c r="J224" s="26" t="n">
        <f aca="false">50*ROUNDUP(D224/15,0)</f>
        <v>100</v>
      </c>
      <c r="K224" s="26"/>
      <c r="L224" s="26"/>
      <c r="M224" s="37" t="n">
        <f aca="false">0.4*D224</f>
        <v>9.2</v>
      </c>
      <c r="N224" s="26"/>
      <c r="O224" s="26"/>
      <c r="P224" s="26"/>
      <c r="Q224" s="37" t="n">
        <f aca="false">IF(K224&gt;0,0.05*G224,IF(M224&gt;0,0.05*G224+1*E224,0))</f>
        <v>1.8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 t="n">
        <f aca="false">SUM(G224,I224:AI224)</f>
        <v>127</v>
      </c>
      <c r="AK224" s="24" t="n">
        <v>7</v>
      </c>
      <c r="AL224" s="55"/>
    </row>
    <row r="225" customFormat="false" ht="17.35" hidden="false" customHeight="false" outlineLevel="0" collapsed="false">
      <c r="A225" s="24" t="s">
        <v>301</v>
      </c>
      <c r="B225" s="34" t="s">
        <v>199</v>
      </c>
      <c r="C225" s="24" t="s">
        <v>93</v>
      </c>
      <c r="D225" s="24" t="n">
        <f aca="false">Бюджет_Конт!$D$8</f>
        <v>23</v>
      </c>
      <c r="E225" s="24" t="n">
        <f aca="false">Бюджет_Конт!$D$19</f>
        <v>1</v>
      </c>
      <c r="F225" s="26" t="n">
        <v>20</v>
      </c>
      <c r="G225" s="26"/>
      <c r="H225" s="26"/>
      <c r="I225" s="26" t="n">
        <f aca="false">H225*E225</f>
        <v>0</v>
      </c>
      <c r="J225" s="26" t="n">
        <f aca="false">60*ROUNDUP(D225/15,0)</f>
        <v>120</v>
      </c>
      <c r="K225" s="26"/>
      <c r="L225" s="26"/>
      <c r="M225" s="37" t="n">
        <f aca="false">0.4*D225</f>
        <v>9.2</v>
      </c>
      <c r="N225" s="26"/>
      <c r="O225" s="26"/>
      <c r="P225" s="26"/>
      <c r="Q225" s="37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 t="n">
        <f aca="false">SUM(G225,I225:AI225)</f>
        <v>129.2</v>
      </c>
      <c r="AK225" s="24" t="n">
        <v>8</v>
      </c>
      <c r="AL225" s="55"/>
    </row>
    <row r="226" customFormat="false" ht="17.35" hidden="false" customHeight="false" outlineLevel="0" collapsed="false">
      <c r="A226" s="24" t="s">
        <v>302</v>
      </c>
      <c r="B226" s="34" t="s">
        <v>303</v>
      </c>
      <c r="C226" s="24" t="s">
        <v>93</v>
      </c>
      <c r="D226" s="24" t="n">
        <f aca="false">Бюджет_Конт!$D$8</f>
        <v>23</v>
      </c>
      <c r="E226" s="24" t="n">
        <f aca="false">Бюджет_Конт!$D$19</f>
        <v>1</v>
      </c>
      <c r="F226" s="26"/>
      <c r="G226" s="26" t="n">
        <f aca="false">F226</f>
        <v>0</v>
      </c>
      <c r="H226" s="26" t="n">
        <v>20</v>
      </c>
      <c r="I226" s="26" t="n">
        <f aca="false">H226*E226</f>
        <v>20</v>
      </c>
      <c r="J226" s="26"/>
      <c r="K226" s="26" t="n">
        <f aca="false">0.3*D226</f>
        <v>6.9</v>
      </c>
      <c r="L226" s="26"/>
      <c r="M226" s="26"/>
      <c r="N226" s="26"/>
      <c r="O226" s="26"/>
      <c r="P226" s="26"/>
      <c r="Q226" s="37" t="n">
        <f aca="false">IF(K226&gt;0,0.05*G226,IF(M226&gt;0,0.05*G226+1*E226,0))</f>
        <v>0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 t="n">
        <f aca="false">SUM(G226,I226:AI226)</f>
        <v>26.9</v>
      </c>
      <c r="AK226" s="24" t="n">
        <v>7</v>
      </c>
      <c r="AL226" s="47"/>
    </row>
    <row r="227" customFormat="false" ht="17.35" hidden="false" customHeight="false" outlineLevel="0" collapsed="false">
      <c r="A227" s="24" t="s">
        <v>304</v>
      </c>
      <c r="B227" s="42" t="s">
        <v>123</v>
      </c>
      <c r="C227" s="24" t="s">
        <v>119</v>
      </c>
      <c r="D227" s="24" t="n">
        <f aca="false">Бюджет_Конт!$D$9</f>
        <v>23</v>
      </c>
      <c r="E227" s="24" t="n">
        <f aca="false">Бюджет_Конт!$D$20</f>
        <v>1</v>
      </c>
      <c r="F227" s="26" t="n">
        <v>36</v>
      </c>
      <c r="G227" s="26"/>
      <c r="H227" s="26" t="n">
        <v>36</v>
      </c>
      <c r="I227" s="26" t="n">
        <f aca="false">H227*E227</f>
        <v>36</v>
      </c>
      <c r="J227" s="26"/>
      <c r="K227" s="26"/>
      <c r="L227" s="26"/>
      <c r="M227" s="37" t="n">
        <f aca="false">0.4*D227</f>
        <v>9.2</v>
      </c>
      <c r="N227" s="26"/>
      <c r="O227" s="26"/>
      <c r="P227" s="26"/>
      <c r="Q227" s="37"/>
      <c r="R227" s="26"/>
      <c r="S227" s="26"/>
      <c r="T227" s="26"/>
      <c r="U227" s="26" t="n">
        <f aca="false">0.3*D227</f>
        <v>6.9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 t="n">
        <f aca="false">14*E227</f>
        <v>14</v>
      </c>
      <c r="AJ227" s="26" t="n">
        <f aca="false">SUM(G227,I227:AI227)</f>
        <v>66.1</v>
      </c>
      <c r="AK227" s="24" t="n">
        <v>12</v>
      </c>
      <c r="AL227" s="27"/>
    </row>
    <row r="228" customFormat="false" ht="17.35" hidden="false" customHeight="false" outlineLevel="0" collapsed="false">
      <c r="A228" s="24" t="s">
        <v>103</v>
      </c>
      <c r="B228" s="34" t="s">
        <v>305</v>
      </c>
      <c r="C228" s="24" t="s">
        <v>116</v>
      </c>
      <c r="D228" s="24" t="n">
        <f aca="false">Бюджет_Конт!$D$9</f>
        <v>23</v>
      </c>
      <c r="E228" s="24" t="n">
        <f aca="false">Бюджет_Конт!$D$20</f>
        <v>1</v>
      </c>
      <c r="F228" s="26" t="n">
        <v>34</v>
      </c>
      <c r="G228" s="26" t="n">
        <f aca="false">F228</f>
        <v>34</v>
      </c>
      <c r="H228" s="26" t="n">
        <v>34</v>
      </c>
      <c r="I228" s="26" t="n">
        <f aca="false">H228*E228</f>
        <v>34</v>
      </c>
      <c r="J228" s="26"/>
      <c r="K228" s="26" t="n">
        <f aca="false">0.3*D228</f>
        <v>6.9</v>
      </c>
      <c r="L228" s="26"/>
      <c r="M228" s="37"/>
      <c r="N228" s="26"/>
      <c r="O228" s="26"/>
      <c r="P228" s="26"/>
      <c r="Q228" s="37" t="n">
        <f aca="false">IF(K228&gt;0,0.05*G228,IF(M228&gt;0,0.05*G228+1*E228,0))</f>
        <v>1.7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 t="n">
        <f aca="false">SUM(G228,I228:AI228)</f>
        <v>76.6</v>
      </c>
      <c r="AK228" s="24" t="n">
        <v>7</v>
      </c>
      <c r="AL228" s="27"/>
    </row>
    <row r="229" customFormat="false" ht="17.35" hidden="false" customHeight="false" outlineLevel="0" collapsed="false">
      <c r="A229" s="24" t="s">
        <v>212</v>
      </c>
      <c r="B229" s="42" t="s">
        <v>206</v>
      </c>
      <c r="C229" s="24" t="s">
        <v>116</v>
      </c>
      <c r="D229" s="24" t="n">
        <f aca="false">Бюджет_Конт!$D$9</f>
        <v>23</v>
      </c>
      <c r="E229" s="24" t="n">
        <f aca="false">Бюджет_Конт!$D$20</f>
        <v>1</v>
      </c>
      <c r="F229" s="26" t="n">
        <v>50</v>
      </c>
      <c r="G229" s="26"/>
      <c r="H229" s="26" t="n">
        <v>68</v>
      </c>
      <c r="I229" s="26" t="n">
        <f aca="false">H229*E229</f>
        <v>68</v>
      </c>
      <c r="J229" s="26"/>
      <c r="K229" s="26"/>
      <c r="L229" s="26"/>
      <c r="M229" s="37" t="n">
        <f aca="false">0.4*D229</f>
        <v>9.2</v>
      </c>
      <c r="N229" s="26"/>
      <c r="O229" s="26"/>
      <c r="P229" s="26"/>
      <c r="Q229" s="37"/>
      <c r="R229" s="26"/>
      <c r="S229" s="26"/>
      <c r="T229" s="26"/>
      <c r="U229" s="26" t="n">
        <f aca="false">0.3*D229</f>
        <v>6.9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 t="n">
        <f aca="false">SUM(G229,I229:AI229)</f>
        <v>84.1</v>
      </c>
      <c r="AK229" s="24" t="n">
        <v>12</v>
      </c>
      <c r="AL229" s="27"/>
    </row>
    <row r="230" customFormat="false" ht="17.35" hidden="false" customHeight="false" outlineLevel="0" collapsed="false">
      <c r="A230" s="24" t="s">
        <v>105</v>
      </c>
      <c r="B230" s="34" t="s">
        <v>306</v>
      </c>
      <c r="C230" s="24" t="s">
        <v>119</v>
      </c>
      <c r="D230" s="24" t="n">
        <f aca="false">Бюджет_Конт!$D$9</f>
        <v>23</v>
      </c>
      <c r="E230" s="24" t="n">
        <f aca="false">Бюджет_Конт!$D$20</f>
        <v>1</v>
      </c>
      <c r="F230" s="26"/>
      <c r="G230" s="26" t="n">
        <f aca="false">F230</f>
        <v>0</v>
      </c>
      <c r="H230" s="26"/>
      <c r="I230" s="26" t="n">
        <f aca="false">H230*E230</f>
        <v>0</v>
      </c>
      <c r="J230" s="26" t="n">
        <f aca="false">38*ROUNDUP(D230/15,0)</f>
        <v>76</v>
      </c>
      <c r="K230" s="26" t="n">
        <f aca="false">0.3*D230</f>
        <v>6.9</v>
      </c>
      <c r="L230" s="26"/>
      <c r="M230" s="37"/>
      <c r="N230" s="26"/>
      <c r="O230" s="26"/>
      <c r="P230" s="26"/>
      <c r="Q230" s="37" t="n">
        <f aca="false">IF(K230&gt;0,0.05*G230,IF(M230&gt;0,0.05*G230+1*E230,0))</f>
        <v>0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 t="n">
        <f aca="false">SUM(G230,I230:AI230)</f>
        <v>82.9</v>
      </c>
      <c r="AK230" s="24" t="n">
        <v>8</v>
      </c>
      <c r="AL230" s="38"/>
    </row>
    <row r="231" customFormat="false" ht="17.35" hidden="false" customHeight="false" outlineLevel="0" collapsed="false">
      <c r="A231" s="24" t="s">
        <v>107</v>
      </c>
      <c r="B231" s="34" t="s">
        <v>307</v>
      </c>
      <c r="C231" s="24" t="s">
        <v>116</v>
      </c>
      <c r="D231" s="24" t="n">
        <f aca="false">Бюджет_Конт!$D$9</f>
        <v>23</v>
      </c>
      <c r="E231" s="24" t="n">
        <f aca="false">Бюджет_Конт!$D$20</f>
        <v>1</v>
      </c>
      <c r="F231" s="26" t="n">
        <v>34</v>
      </c>
      <c r="G231" s="26" t="n">
        <f aca="false">F231</f>
        <v>34</v>
      </c>
      <c r="H231" s="26" t="n">
        <v>34</v>
      </c>
      <c r="I231" s="26" t="n">
        <f aca="false">H231*E231</f>
        <v>34</v>
      </c>
      <c r="J231" s="26"/>
      <c r="K231" s="26" t="n">
        <f aca="false">0.3*D231</f>
        <v>6.9</v>
      </c>
      <c r="L231" s="26"/>
      <c r="M231" s="26"/>
      <c r="N231" s="26"/>
      <c r="O231" s="26"/>
      <c r="P231" s="26"/>
      <c r="Q231" s="37" t="n">
        <f aca="false">IF(K231&gt;0,0.05*G231,IF(M231&gt;0,0.05*G231+1*E231,0))</f>
        <v>1.7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 t="n">
        <f aca="false">SUM(G231,I231:AI231)</f>
        <v>76.6</v>
      </c>
      <c r="AK231" s="24" t="n">
        <v>7</v>
      </c>
      <c r="AL231" s="58"/>
    </row>
    <row r="232" customFormat="false" ht="17.35" hidden="false" customHeight="false" outlineLevel="0" collapsed="false">
      <c r="A232" s="24" t="s">
        <v>124</v>
      </c>
      <c r="B232" s="34" t="s">
        <v>308</v>
      </c>
      <c r="C232" s="24" t="s">
        <v>119</v>
      </c>
      <c r="D232" s="24" t="n">
        <f aca="false">Бюджет_Конт!$D$9</f>
        <v>23</v>
      </c>
      <c r="E232" s="24" t="n">
        <f aca="false">Бюджет_Конт!$D$20</f>
        <v>1</v>
      </c>
      <c r="F232" s="26" t="n">
        <v>18</v>
      </c>
      <c r="G232" s="26" t="n">
        <f aca="false">F232</f>
        <v>18</v>
      </c>
      <c r="H232" s="26" t="n">
        <v>56</v>
      </c>
      <c r="I232" s="26" t="n">
        <f aca="false">H232*E232</f>
        <v>56</v>
      </c>
      <c r="J232" s="26"/>
      <c r="K232" s="26" t="n">
        <f aca="false">0.3*D232</f>
        <v>6.9</v>
      </c>
      <c r="L232" s="26"/>
      <c r="M232" s="26"/>
      <c r="N232" s="26"/>
      <c r="O232" s="26"/>
      <c r="P232" s="26"/>
      <c r="Q232" s="37" t="n">
        <f aca="false">IF(K232&gt;0,0.05*G232,IF(M232&gt;0,0.05*G232+1*E232,0))</f>
        <v>0.9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 t="n">
        <f aca="false">SUM(G232,I232:AI232)</f>
        <v>81.8</v>
      </c>
      <c r="AK232" s="24" t="n">
        <v>7</v>
      </c>
      <c r="AL232" s="27"/>
    </row>
    <row r="233" customFormat="false" ht="17.35" hidden="false" customHeight="false" outlineLevel="0" collapsed="false">
      <c r="A233" s="24" t="s">
        <v>126</v>
      </c>
      <c r="B233" s="34" t="s">
        <v>309</v>
      </c>
      <c r="C233" s="24" t="s">
        <v>119</v>
      </c>
      <c r="D233" s="24" t="n">
        <f aca="false">Бюджет_Конт!$D$9</f>
        <v>23</v>
      </c>
      <c r="E233" s="24" t="n">
        <f aca="false">Бюджет_Конт!$D$20</f>
        <v>1</v>
      </c>
      <c r="F233" s="26" t="n">
        <v>38</v>
      </c>
      <c r="G233" s="26" t="n">
        <f aca="false">F233</f>
        <v>38</v>
      </c>
      <c r="H233" s="26" t="n">
        <v>38</v>
      </c>
      <c r="I233" s="26" t="n">
        <f aca="false">H233*E233</f>
        <v>38</v>
      </c>
      <c r="J233" s="26"/>
      <c r="K233" s="26"/>
      <c r="L233" s="26"/>
      <c r="M233" s="37" t="n">
        <f aca="false">0.4*D233</f>
        <v>9.2</v>
      </c>
      <c r="N233" s="26"/>
      <c r="O233" s="26"/>
      <c r="P233" s="26"/>
      <c r="Q233" s="37" t="n">
        <f aca="false">IF(K233&gt;0,0.05*G233,IF(M233&gt;0,0.05*G233+1*E233,0))</f>
        <v>2.9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 t="n">
        <f aca="false">SUM(G233,I233:AI233)</f>
        <v>88.1</v>
      </c>
      <c r="AK233" s="24" t="n">
        <v>7</v>
      </c>
      <c r="AL233" s="27"/>
    </row>
    <row r="234" customFormat="false" ht="17.35" hidden="false" customHeight="false" outlineLevel="0" collapsed="false">
      <c r="A234" s="24" t="s">
        <v>130</v>
      </c>
      <c r="B234" s="34" t="s">
        <v>310</v>
      </c>
      <c r="C234" s="24" t="s">
        <v>119</v>
      </c>
      <c r="D234" s="24" t="n">
        <f aca="false">Бюджет_Конт!$D$9</f>
        <v>23</v>
      </c>
      <c r="E234" s="24" t="n">
        <f aca="false">Бюджет_Конт!$D$20</f>
        <v>1</v>
      </c>
      <c r="F234" s="26" t="n">
        <v>38</v>
      </c>
      <c r="G234" s="26" t="n">
        <f aca="false">F234</f>
        <v>38</v>
      </c>
      <c r="H234" s="26" t="n">
        <v>18</v>
      </c>
      <c r="I234" s="26" t="n">
        <f aca="false">H234*E234</f>
        <v>18</v>
      </c>
      <c r="J234" s="26"/>
      <c r="K234" s="26" t="n">
        <f aca="false">0.3*D234</f>
        <v>6.9</v>
      </c>
      <c r="L234" s="26"/>
      <c r="M234" s="26"/>
      <c r="N234" s="26"/>
      <c r="O234" s="26"/>
      <c r="P234" s="26"/>
      <c r="Q234" s="37" t="n">
        <f aca="false">IF(K234&gt;0,0.05*G234,IF(M234&gt;0,0.05*G234+1*E234,0))</f>
        <v>1.9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 t="n">
        <f aca="false">SUM(G234,I234:AI234)</f>
        <v>64.8</v>
      </c>
      <c r="AK234" s="24" t="n">
        <v>7</v>
      </c>
      <c r="AL234" s="27"/>
    </row>
    <row r="235" customFormat="false" ht="17.35" hidden="false" customHeight="false" outlineLevel="0" collapsed="false">
      <c r="A235" s="24" t="s">
        <v>311</v>
      </c>
      <c r="B235" s="34" t="s">
        <v>312</v>
      </c>
      <c r="C235" s="24" t="s">
        <v>116</v>
      </c>
      <c r="D235" s="24" t="n">
        <f aca="false">Бюджет_Конт!$D$9</f>
        <v>23</v>
      </c>
      <c r="E235" s="24" t="n">
        <f aca="false">Бюджет_Конт!$D$20</f>
        <v>1</v>
      </c>
      <c r="F235" s="26"/>
      <c r="G235" s="26" t="n">
        <f aca="false">F235</f>
        <v>0</v>
      </c>
      <c r="H235" s="26"/>
      <c r="I235" s="26" t="n">
        <f aca="false">H235*E235</f>
        <v>0</v>
      </c>
      <c r="J235" s="26" t="n">
        <f aca="false">68*ROUNDUP(D235/15,0)</f>
        <v>136</v>
      </c>
      <c r="K235" s="26" t="n">
        <f aca="false">0.3*D235</f>
        <v>6.9</v>
      </c>
      <c r="L235" s="26"/>
      <c r="M235" s="37"/>
      <c r="N235" s="26"/>
      <c r="O235" s="26"/>
      <c r="P235" s="26"/>
      <c r="Q235" s="37" t="n">
        <f aca="false">IF(K235&gt;0,0.05*G235,IF(M235&gt;0,0.05*G235+1*E235,0))</f>
        <v>0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 t="n">
        <f aca="false">SUM(G235,I235:AI235)</f>
        <v>142.9</v>
      </c>
      <c r="AK235" s="24" t="n">
        <v>7</v>
      </c>
      <c r="AL235" s="27"/>
    </row>
    <row r="236" customFormat="false" ht="17.35" hidden="false" customHeight="false" outlineLevel="0" collapsed="false">
      <c r="A236" s="24" t="s">
        <v>313</v>
      </c>
      <c r="B236" s="34" t="s">
        <v>314</v>
      </c>
      <c r="C236" s="24" t="s">
        <v>116</v>
      </c>
      <c r="D236" s="24" t="n">
        <f aca="false">Бюджет_Конт!$D$9</f>
        <v>23</v>
      </c>
      <c r="E236" s="24" t="n">
        <f aca="false">Бюджет_Конт!$D$20</f>
        <v>1</v>
      </c>
      <c r="F236" s="26" t="n">
        <v>34</v>
      </c>
      <c r="G236" s="26" t="n">
        <f aca="false">F236</f>
        <v>34</v>
      </c>
      <c r="H236" s="26"/>
      <c r="I236" s="26" t="n">
        <f aca="false">H236*E236</f>
        <v>0</v>
      </c>
      <c r="J236" s="26" t="n">
        <f aca="false">34*ROUNDUP(D236/15,0)</f>
        <v>68</v>
      </c>
      <c r="K236" s="26" t="n">
        <f aca="false">0.3*D236</f>
        <v>6.9</v>
      </c>
      <c r="L236" s="26"/>
      <c r="M236" s="26"/>
      <c r="N236" s="26"/>
      <c r="O236" s="26"/>
      <c r="P236" s="26"/>
      <c r="Q236" s="37" t="n">
        <f aca="false">IF(K236&gt;0,0.05*G236,IF(M236&gt;0,0.05*G236+1*E236,0))</f>
        <v>1.7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 t="n">
        <f aca="false">SUM(G236,I236:AI236)</f>
        <v>110.6</v>
      </c>
      <c r="AK236" s="24" t="n">
        <v>7</v>
      </c>
      <c r="AL236" s="27"/>
    </row>
    <row r="237" customFormat="false" ht="17.35" hidden="false" customHeight="false" outlineLevel="0" collapsed="false">
      <c r="A237" s="24" t="s">
        <v>136</v>
      </c>
      <c r="B237" s="42" t="s">
        <v>205</v>
      </c>
      <c r="C237" s="24" t="s">
        <v>116</v>
      </c>
      <c r="D237" s="24" t="n">
        <f aca="false">Бюджет_Конт!$D$9</f>
        <v>23</v>
      </c>
      <c r="E237" s="24" t="n">
        <f aca="false">Бюджет_Конт!$D$20</f>
        <v>1</v>
      </c>
      <c r="F237" s="26" t="n">
        <v>50</v>
      </c>
      <c r="G237" s="26"/>
      <c r="H237" s="26" t="n">
        <v>50</v>
      </c>
      <c r="I237" s="26" t="n">
        <f aca="false">H237*E237</f>
        <v>50</v>
      </c>
      <c r="J237" s="26"/>
      <c r="K237" s="26"/>
      <c r="L237" s="26"/>
      <c r="M237" s="37" t="n">
        <f aca="false">0.4*D237</f>
        <v>9.2</v>
      </c>
      <c r="N237" s="26"/>
      <c r="O237" s="26"/>
      <c r="P237" s="26"/>
      <c r="Q237" s="37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 t="n">
        <f aca="false">SUM(G237,I237:AI237)</f>
        <v>59.2</v>
      </c>
      <c r="AK237" s="24" t="n">
        <v>12</v>
      </c>
      <c r="AL237" s="27"/>
    </row>
    <row r="238" customFormat="false" ht="17.35" hidden="false" customHeight="false" outlineLevel="0" collapsed="false">
      <c r="A238" s="24" t="s">
        <v>111</v>
      </c>
      <c r="B238" s="34" t="s">
        <v>315</v>
      </c>
      <c r="C238" s="24" t="s">
        <v>119</v>
      </c>
      <c r="D238" s="24" t="n">
        <f aca="false">Бюджет_Конт!$D$9</f>
        <v>23</v>
      </c>
      <c r="E238" s="24" t="n">
        <f aca="false">Бюджет_Конт!$D$20</f>
        <v>1</v>
      </c>
      <c r="F238" s="26" t="n">
        <v>38</v>
      </c>
      <c r="G238" s="26" t="n">
        <f aca="false">F238</f>
        <v>38</v>
      </c>
      <c r="H238" s="26"/>
      <c r="I238" s="26" t="n">
        <f aca="false">H238*E238</f>
        <v>0</v>
      </c>
      <c r="J238" s="26" t="n">
        <f aca="false">18*ROUNDUP(D238/15,0)</f>
        <v>36</v>
      </c>
      <c r="K238" s="26" t="n">
        <f aca="false">0.3*D238</f>
        <v>6.9</v>
      </c>
      <c r="L238" s="37"/>
      <c r="M238" s="37"/>
      <c r="N238" s="37"/>
      <c r="O238" s="37"/>
      <c r="P238" s="37"/>
      <c r="Q238" s="37" t="n">
        <f aca="false">IF(K238&gt;0,0.05*G238,IF(M238&gt;0,0.05*G238+1*E238,0))</f>
        <v>1.9</v>
      </c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26"/>
      <c r="AC238" s="26"/>
      <c r="AD238" s="26"/>
      <c r="AE238" s="26"/>
      <c r="AF238" s="26"/>
      <c r="AG238" s="26"/>
      <c r="AH238" s="26"/>
      <c r="AI238" s="26"/>
      <c r="AJ238" s="26" t="n">
        <f aca="false">SUM(G238,I238:AI238)</f>
        <v>82.8</v>
      </c>
      <c r="AK238" s="24" t="n">
        <v>7</v>
      </c>
      <c r="AL238" s="27"/>
    </row>
    <row r="239" customFormat="false" ht="17.35" hidden="false" customHeight="false" outlineLevel="0" collapsed="false">
      <c r="A239" s="24" t="s">
        <v>226</v>
      </c>
      <c r="B239" s="34" t="s">
        <v>316</v>
      </c>
      <c r="C239" s="24" t="s">
        <v>119</v>
      </c>
      <c r="D239" s="24" t="n">
        <f aca="false">Бюджет_Конт!$D$9</f>
        <v>23</v>
      </c>
      <c r="E239" s="24" t="n">
        <f aca="false">Бюджет_Конт!$D$20</f>
        <v>1</v>
      </c>
      <c r="F239" s="26" t="n">
        <v>38</v>
      </c>
      <c r="G239" s="26" t="n">
        <f aca="false">F239</f>
        <v>38</v>
      </c>
      <c r="H239" s="26" t="n">
        <v>38</v>
      </c>
      <c r="I239" s="26" t="n">
        <f aca="false">H239*E239</f>
        <v>38</v>
      </c>
      <c r="J239" s="26"/>
      <c r="K239" s="26" t="n">
        <f aca="false">0.3*D239</f>
        <v>6.9</v>
      </c>
      <c r="L239" s="37"/>
      <c r="M239" s="37"/>
      <c r="N239" s="37"/>
      <c r="O239" s="37"/>
      <c r="P239" s="37"/>
      <c r="Q239" s="37" t="n">
        <f aca="false">IF(K239&gt;0,0.05*G239,IF(M239&gt;0,0.05*G239+1*E239,0))</f>
        <v>1.9</v>
      </c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26"/>
      <c r="AC239" s="26"/>
      <c r="AD239" s="26"/>
      <c r="AE239" s="26"/>
      <c r="AF239" s="26"/>
      <c r="AG239" s="26"/>
      <c r="AH239" s="26"/>
      <c r="AI239" s="26"/>
      <c r="AJ239" s="26" t="n">
        <f aca="false">SUM(G239,I239:AI239)</f>
        <v>84.8</v>
      </c>
      <c r="AK239" s="24" t="n">
        <v>7</v>
      </c>
      <c r="AL239" s="27"/>
    </row>
    <row r="240" customFormat="false" ht="32.95" hidden="false" customHeight="false" outlineLevel="0" collapsed="false">
      <c r="A240" s="24" t="s">
        <v>317</v>
      </c>
      <c r="B240" s="34" t="s">
        <v>318</v>
      </c>
      <c r="C240" s="24" t="s">
        <v>119</v>
      </c>
      <c r="D240" s="24" t="n">
        <f aca="false">Бюджет_Конт!$D$9</f>
        <v>23</v>
      </c>
      <c r="E240" s="24" t="n">
        <f aca="false">Бюджет_Конт!$D$20</f>
        <v>1</v>
      </c>
      <c r="F240" s="26"/>
      <c r="G240" s="26"/>
      <c r="H240" s="26"/>
      <c r="I240" s="26" t="n">
        <f aca="false">H240*E240</f>
        <v>0</v>
      </c>
      <c r="J240" s="26"/>
      <c r="K240" s="26"/>
      <c r="L240" s="37"/>
      <c r="M240" s="37"/>
      <c r="N240" s="37"/>
      <c r="O240" s="37"/>
      <c r="P240" s="37"/>
      <c r="Q240" s="37" t="n">
        <f aca="false">IF(K240&gt;0,0.05*G240,IF(M240&gt;0,0.05*G240+1*E240,0))</f>
        <v>0</v>
      </c>
      <c r="R240" s="37"/>
      <c r="S240" s="37"/>
      <c r="T240" s="59" t="n">
        <f aca="false">1*(2)*D240</f>
        <v>46</v>
      </c>
      <c r="U240" s="37"/>
      <c r="V240" s="37"/>
      <c r="W240" s="37"/>
      <c r="X240" s="37"/>
      <c r="Y240" s="37"/>
      <c r="Z240" s="37"/>
      <c r="AA240" s="37"/>
      <c r="AB240" s="26"/>
      <c r="AC240" s="26"/>
      <c r="AD240" s="26"/>
      <c r="AE240" s="26"/>
      <c r="AF240" s="26"/>
      <c r="AG240" s="26"/>
      <c r="AH240" s="26"/>
      <c r="AI240" s="26"/>
      <c r="AJ240" s="26" t="n">
        <f aca="false">SUM(G240,I240:AI240)</f>
        <v>46</v>
      </c>
      <c r="AK240" s="24" t="n">
        <v>7</v>
      </c>
      <c r="AL240" s="47"/>
    </row>
    <row r="241" customFormat="false" ht="17.35" hidden="false" customHeight="false" outlineLevel="0" collapsed="false">
      <c r="A241" s="24" t="s">
        <v>319</v>
      </c>
      <c r="B241" s="34" t="s">
        <v>320</v>
      </c>
      <c r="C241" s="24" t="s">
        <v>148</v>
      </c>
      <c r="D241" s="24" t="n">
        <f aca="false">Бюджет_Конт!$D$10</f>
        <v>23</v>
      </c>
      <c r="E241" s="24" t="n">
        <f aca="false">Бюджет_Конт!$D$21</f>
        <v>1</v>
      </c>
      <c r="F241" s="26" t="n">
        <v>34</v>
      </c>
      <c r="G241" s="26" t="n">
        <f aca="false">F241</f>
        <v>34</v>
      </c>
      <c r="H241" s="26"/>
      <c r="I241" s="26" t="n">
        <f aca="false">H241*E241</f>
        <v>0</v>
      </c>
      <c r="J241" s="26" t="n">
        <f aca="false">34*ROUNDUP(D241/15,0)</f>
        <v>68</v>
      </c>
      <c r="K241" s="26" t="n">
        <f aca="false">0.3*D241</f>
        <v>6.9</v>
      </c>
      <c r="L241" s="37"/>
      <c r="M241" s="37"/>
      <c r="N241" s="37"/>
      <c r="O241" s="37"/>
      <c r="P241" s="37"/>
      <c r="Q241" s="37" t="n">
        <f aca="false">IF(K241&gt;0,0.05*G241,IF(M241&gt;0,0.05*G241+1*E241,0))</f>
        <v>1.7</v>
      </c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26"/>
      <c r="AC241" s="26"/>
      <c r="AD241" s="26"/>
      <c r="AE241" s="26"/>
      <c r="AF241" s="26"/>
      <c r="AG241" s="26"/>
      <c r="AH241" s="26"/>
      <c r="AI241" s="26"/>
      <c r="AJ241" s="26" t="n">
        <f aca="false">SUM(G241,I241:AI241)</f>
        <v>110.6</v>
      </c>
      <c r="AK241" s="24" t="n">
        <v>8</v>
      </c>
      <c r="AL241" s="27"/>
    </row>
    <row r="242" customFormat="false" ht="17.35" hidden="false" customHeight="false" outlineLevel="0" collapsed="false">
      <c r="A242" s="24" t="s">
        <v>128</v>
      </c>
      <c r="B242" s="34" t="s">
        <v>321</v>
      </c>
      <c r="C242" s="24" t="s">
        <v>154</v>
      </c>
      <c r="D242" s="24" t="n">
        <f aca="false">Бюджет_Конт!$D$10</f>
        <v>23</v>
      </c>
      <c r="E242" s="24" t="n">
        <f aca="false">Бюджет_Конт!$D$21</f>
        <v>1</v>
      </c>
      <c r="F242" s="26" t="n">
        <v>10</v>
      </c>
      <c r="G242" s="26" t="n">
        <f aca="false">F242</f>
        <v>10</v>
      </c>
      <c r="H242" s="26" t="n">
        <v>32</v>
      </c>
      <c r="I242" s="26" t="n">
        <f aca="false">H242*E242</f>
        <v>32</v>
      </c>
      <c r="J242" s="26"/>
      <c r="K242" s="26"/>
      <c r="L242" s="37"/>
      <c r="M242" s="37" t="n">
        <f aca="false">0.4*D242</f>
        <v>9.2</v>
      </c>
      <c r="N242" s="37"/>
      <c r="O242" s="37"/>
      <c r="P242" s="37"/>
      <c r="Q242" s="37" t="n">
        <f aca="false">IF(K242&gt;0,0.05*G242,IF(M242&gt;0,0.05*G242+1*E242,0))</f>
        <v>1.5</v>
      </c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26"/>
      <c r="AC242" s="26"/>
      <c r="AD242" s="26"/>
      <c r="AE242" s="26"/>
      <c r="AF242" s="26"/>
      <c r="AG242" s="26"/>
      <c r="AH242" s="26"/>
      <c r="AI242" s="26"/>
      <c r="AJ242" s="26" t="n">
        <f aca="false">SUM(G242,I242:AI242)</f>
        <v>52.7</v>
      </c>
      <c r="AK242" s="24" t="n">
        <v>7</v>
      </c>
      <c r="AL242" s="27"/>
    </row>
    <row r="243" customFormat="false" ht="17.35" hidden="false" customHeight="false" outlineLevel="0" collapsed="false">
      <c r="A243" s="24" t="s">
        <v>132</v>
      </c>
      <c r="B243" s="34" t="s">
        <v>322</v>
      </c>
      <c r="C243" s="24" t="s">
        <v>148</v>
      </c>
      <c r="D243" s="24" t="n">
        <f aca="false">Бюджет_Конт!$D$10</f>
        <v>23</v>
      </c>
      <c r="E243" s="24" t="n">
        <f aca="false">Бюджет_Конт!$D$21</f>
        <v>1</v>
      </c>
      <c r="F243" s="26" t="n">
        <v>16</v>
      </c>
      <c r="G243" s="26" t="n">
        <f aca="false">F243</f>
        <v>16</v>
      </c>
      <c r="H243" s="26" t="n">
        <v>34</v>
      </c>
      <c r="I243" s="26" t="n">
        <f aca="false">H243*E243</f>
        <v>34</v>
      </c>
      <c r="J243" s="26"/>
      <c r="K243" s="26" t="n">
        <f aca="false">0.3*D243</f>
        <v>6.9</v>
      </c>
      <c r="L243" s="26"/>
      <c r="M243" s="26"/>
      <c r="N243" s="26"/>
      <c r="O243" s="26"/>
      <c r="P243" s="26"/>
      <c r="Q243" s="37" t="n">
        <f aca="false">IF(K243&gt;0,0.05*G243,IF(M243&gt;0,0.05*G243+1*E243,0))</f>
        <v>0.8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 t="n">
        <f aca="false">SUM(G243,I243:AI243)</f>
        <v>57.7</v>
      </c>
      <c r="AK243" s="24" t="n">
        <v>7</v>
      </c>
      <c r="AL243" s="27"/>
    </row>
    <row r="244" customFormat="false" ht="17.35" hidden="false" customHeight="false" outlineLevel="0" collapsed="false">
      <c r="A244" s="24" t="s">
        <v>323</v>
      </c>
      <c r="B244" s="34" t="s">
        <v>324</v>
      </c>
      <c r="C244" s="24" t="s">
        <v>148</v>
      </c>
      <c r="D244" s="24" t="n">
        <f aca="false">Бюджет_Конт!$D$10</f>
        <v>23</v>
      </c>
      <c r="E244" s="24" t="n">
        <f aca="false">Бюджет_Конт!$D$21</f>
        <v>1</v>
      </c>
      <c r="F244" s="26"/>
      <c r="G244" s="26" t="n">
        <f aca="false">F244</f>
        <v>0</v>
      </c>
      <c r="H244" s="26"/>
      <c r="I244" s="26" t="n">
        <f aca="false">H244*E244</f>
        <v>0</v>
      </c>
      <c r="J244" s="26" t="n">
        <f aca="false">50*ROUNDUP(D244/15,0)</f>
        <v>100</v>
      </c>
      <c r="K244" s="26" t="n">
        <f aca="false">0.3*D244</f>
        <v>6.9</v>
      </c>
      <c r="L244" s="26"/>
      <c r="M244" s="37"/>
      <c r="N244" s="26"/>
      <c r="O244" s="26"/>
      <c r="P244" s="26"/>
      <c r="Q244" s="37" t="n">
        <f aca="false">IF(K244&gt;0,0.05*G244,IF(M244&gt;0,0.05*G244+1*E244,0))</f>
        <v>0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 t="n">
        <f aca="false">SUM(G244,I244:AI244)</f>
        <v>106.9</v>
      </c>
      <c r="AK244" s="24" t="n">
        <v>8</v>
      </c>
      <c r="AL244" s="27"/>
    </row>
    <row r="245" customFormat="false" ht="32.95" hidden="false" customHeight="false" outlineLevel="0" collapsed="false">
      <c r="A245" s="24" t="s">
        <v>325</v>
      </c>
      <c r="B245" s="42" t="s">
        <v>153</v>
      </c>
      <c r="C245" s="24" t="s">
        <v>154</v>
      </c>
      <c r="D245" s="24" t="n">
        <f aca="false">Бюджет_Конт!$D$10</f>
        <v>23</v>
      </c>
      <c r="E245" s="24" t="n">
        <f aca="false">Бюджет_Конт!$D$21</f>
        <v>1</v>
      </c>
      <c r="F245" s="26" t="n">
        <v>22</v>
      </c>
      <c r="G245" s="26"/>
      <c r="H245" s="26"/>
      <c r="I245" s="26" t="n">
        <f aca="false">H245*E245</f>
        <v>0</v>
      </c>
      <c r="J245" s="26" t="n">
        <f aca="false">22*ROUNDUP(D245/15,0)</f>
        <v>44</v>
      </c>
      <c r="K245" s="26" t="n">
        <f aca="false">0.3*D245</f>
        <v>6.9</v>
      </c>
      <c r="L245" s="26"/>
      <c r="M245" s="37"/>
      <c r="N245" s="26"/>
      <c r="O245" s="26"/>
      <c r="P245" s="26"/>
      <c r="Q245" s="37" t="n">
        <f aca="false">IF(K245&gt;0,0.05*G245,IF(M245&gt;0,0.05*G245+1*E245,0))</f>
        <v>0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 t="n">
        <f aca="false">SUM(G245,I245:AI245)</f>
        <v>50.9</v>
      </c>
      <c r="AK245" s="24" t="n">
        <v>8</v>
      </c>
      <c r="AL245" s="27"/>
    </row>
    <row r="246" customFormat="false" ht="32.95" hidden="false" customHeight="false" outlineLevel="0" collapsed="false">
      <c r="A246" s="24" t="s">
        <v>111</v>
      </c>
      <c r="B246" s="34" t="s">
        <v>326</v>
      </c>
      <c r="C246" s="24" t="s">
        <v>148</v>
      </c>
      <c r="D246" s="24" t="n">
        <f aca="false">Бюджет_Конт!$D$10</f>
        <v>23</v>
      </c>
      <c r="E246" s="24" t="n">
        <f aca="false">Бюджет_Конт!$D$21</f>
        <v>1</v>
      </c>
      <c r="F246" s="26" t="n">
        <v>34</v>
      </c>
      <c r="G246" s="26" t="n">
        <f aca="false">F246</f>
        <v>34</v>
      </c>
      <c r="H246" s="26" t="n">
        <v>34</v>
      </c>
      <c r="I246" s="26" t="n">
        <f aca="false">H246*E246</f>
        <v>34</v>
      </c>
      <c r="J246" s="26" t="n">
        <f aca="false">50*ROUNDUP(D246/16,0)</f>
        <v>100</v>
      </c>
      <c r="K246" s="26"/>
      <c r="L246" s="26"/>
      <c r="M246" s="37" t="n">
        <f aca="false">0.4*D246</f>
        <v>9.2</v>
      </c>
      <c r="N246" s="26"/>
      <c r="O246" s="26"/>
      <c r="P246" s="26"/>
      <c r="Q246" s="37" t="n">
        <f aca="false">IF(K246&gt;0,0.05*G246,IF(M246&gt;0,0.05*G246+1*E246,0))</f>
        <v>2.7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 t="n">
        <f aca="false">SUM(G246,I246:AI246)</f>
        <v>179.9</v>
      </c>
      <c r="AK246" s="24" t="n">
        <v>8</v>
      </c>
      <c r="AL246" s="27"/>
    </row>
    <row r="247" customFormat="false" ht="17.35" hidden="false" customHeight="false" outlineLevel="0" collapsed="false">
      <c r="A247" s="24" t="s">
        <v>140</v>
      </c>
      <c r="B247" s="34" t="s">
        <v>215</v>
      </c>
      <c r="C247" s="24" t="s">
        <v>148</v>
      </c>
      <c r="D247" s="24" t="n">
        <f aca="false">Бюджет_Конт!$D$10</f>
        <v>23</v>
      </c>
      <c r="E247" s="24" t="n">
        <f aca="false">Бюджет_Конт!$D$21</f>
        <v>1</v>
      </c>
      <c r="F247" s="26" t="n">
        <v>50</v>
      </c>
      <c r="G247" s="26" t="n">
        <f aca="false">F247</f>
        <v>50</v>
      </c>
      <c r="H247" s="26" t="n">
        <v>34</v>
      </c>
      <c r="I247" s="26" t="n">
        <f aca="false">H247*E247</f>
        <v>34</v>
      </c>
      <c r="J247" s="26"/>
      <c r="K247" s="26"/>
      <c r="L247" s="26"/>
      <c r="M247" s="37" t="n">
        <f aca="false">0.4*D247</f>
        <v>9.2</v>
      </c>
      <c r="N247" s="26"/>
      <c r="O247" s="26"/>
      <c r="P247" s="26"/>
      <c r="Q247" s="37" t="n">
        <f aca="false">IF(K247&gt;0,0.05*G247,IF(M247&gt;0,0.05*G247+1*E247,0))</f>
        <v>3.5</v>
      </c>
      <c r="R247" s="26"/>
      <c r="S247" s="26"/>
      <c r="T247" s="26"/>
      <c r="U247" s="26" t="n">
        <f aca="false">0.3*D247</f>
        <v>6.9</v>
      </c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 t="n">
        <f aca="false">8*E247</f>
        <v>8</v>
      </c>
      <c r="AJ247" s="26" t="n">
        <f aca="false">SUM(G247,I247:AI247)</f>
        <v>111.6</v>
      </c>
      <c r="AK247" s="24" t="n">
        <v>7</v>
      </c>
      <c r="AL247" s="27"/>
    </row>
    <row r="248" customFormat="false" ht="17.35" hidden="false" customHeight="false" outlineLevel="0" collapsed="false">
      <c r="A248" s="24" t="s">
        <v>159</v>
      </c>
      <c r="B248" s="34" t="s">
        <v>327</v>
      </c>
      <c r="C248" s="24" t="s">
        <v>154</v>
      </c>
      <c r="D248" s="24" t="n">
        <f aca="false">Бюджет_Конт!$D$10</f>
        <v>23</v>
      </c>
      <c r="E248" s="24" t="n">
        <f aca="false">Бюджет_Конт!$D$21</f>
        <v>1</v>
      </c>
      <c r="F248" s="26" t="n">
        <v>22</v>
      </c>
      <c r="G248" s="26" t="n">
        <f aca="false">F248</f>
        <v>22</v>
      </c>
      <c r="H248" s="26" t="n">
        <v>22</v>
      </c>
      <c r="I248" s="26" t="n">
        <f aca="false">H248*E248</f>
        <v>22</v>
      </c>
      <c r="J248" s="26"/>
      <c r="K248" s="26" t="n">
        <f aca="false">0.3*D248</f>
        <v>6.9</v>
      </c>
      <c r="L248" s="26"/>
      <c r="M248" s="26"/>
      <c r="N248" s="26"/>
      <c r="O248" s="26"/>
      <c r="P248" s="26"/>
      <c r="Q248" s="37" t="n">
        <f aca="false">IF(K248&gt;0,0.05*G248,IF(M248&gt;0,0.05*G248+1*E248,0))</f>
        <v>1.1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 t="n">
        <f aca="false">SUM(G248,I248:AI248)</f>
        <v>52</v>
      </c>
      <c r="AK248" s="24" t="n">
        <v>7</v>
      </c>
      <c r="AL248" s="27"/>
    </row>
    <row r="249" customFormat="false" ht="17.35" hidden="false" customHeight="false" outlineLevel="0" collapsed="false">
      <c r="A249" s="24" t="s">
        <v>161</v>
      </c>
      <c r="B249" s="34" t="s">
        <v>328</v>
      </c>
      <c r="C249" s="24" t="s">
        <v>154</v>
      </c>
      <c r="D249" s="24" t="n">
        <f aca="false">Бюджет_Конт!$D$10</f>
        <v>23</v>
      </c>
      <c r="E249" s="24" t="n">
        <f aca="false">Бюджет_Конт!$D$21</f>
        <v>1</v>
      </c>
      <c r="F249" s="26" t="n">
        <v>22</v>
      </c>
      <c r="G249" s="26" t="n">
        <f aca="false">F249</f>
        <v>22</v>
      </c>
      <c r="H249" s="26" t="n">
        <v>32</v>
      </c>
      <c r="I249" s="26" t="n">
        <f aca="false">H249*E249</f>
        <v>32</v>
      </c>
      <c r="J249" s="26"/>
      <c r="K249" s="26" t="n">
        <f aca="false">0.3*D249</f>
        <v>6.9</v>
      </c>
      <c r="L249" s="26"/>
      <c r="M249" s="37"/>
      <c r="N249" s="26"/>
      <c r="O249" s="26"/>
      <c r="P249" s="26"/>
      <c r="Q249" s="37" t="n">
        <f aca="false">IF(K249&gt;0,0.05*G249,IF(M249&gt;0,0.05*G249+1*E249,0))</f>
        <v>1.1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 t="n">
        <f aca="false">SUM(G249,I249:AI249)</f>
        <v>62</v>
      </c>
      <c r="AK249" s="24" t="n">
        <v>7</v>
      </c>
      <c r="AL249" s="27"/>
    </row>
    <row r="250" customFormat="false" ht="17.35" hidden="false" customHeight="false" outlineLevel="0" collapsed="false">
      <c r="A250" s="24" t="s">
        <v>163</v>
      </c>
      <c r="B250" s="34" t="s">
        <v>329</v>
      </c>
      <c r="C250" s="24" t="s">
        <v>154</v>
      </c>
      <c r="D250" s="24" t="n">
        <f aca="false">Бюджет_Конт!$D$10</f>
        <v>23</v>
      </c>
      <c r="E250" s="24" t="n">
        <f aca="false">Бюджет_Конт!$D$21</f>
        <v>1</v>
      </c>
      <c r="F250" s="26" t="n">
        <v>22</v>
      </c>
      <c r="G250" s="26" t="n">
        <f aca="false">F250</f>
        <v>22</v>
      </c>
      <c r="H250" s="26" t="n">
        <v>32</v>
      </c>
      <c r="I250" s="26" t="n">
        <f aca="false">H250*E250</f>
        <v>32</v>
      </c>
      <c r="J250" s="26"/>
      <c r="K250" s="26" t="n">
        <f aca="false">0.3*D250</f>
        <v>6.9</v>
      </c>
      <c r="L250" s="26"/>
      <c r="M250" s="37"/>
      <c r="N250" s="26"/>
      <c r="O250" s="26"/>
      <c r="P250" s="26"/>
      <c r="Q250" s="37" t="n">
        <f aca="false">IF(K250&gt;0,0.05*G250,IF(M250&gt;0,0.05*G250+1*E250,0))</f>
        <v>1.1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 t="n">
        <f aca="false">SUM(G250,I250:AI250)</f>
        <v>62</v>
      </c>
      <c r="AK250" s="24" t="n">
        <v>7</v>
      </c>
      <c r="AL250" s="47"/>
    </row>
    <row r="251" customFormat="false" ht="17.35" hidden="false" customHeight="false" outlineLevel="0" collapsed="false">
      <c r="A251" s="24" t="s">
        <v>174</v>
      </c>
      <c r="B251" s="34" t="s">
        <v>330</v>
      </c>
      <c r="C251" s="24" t="s">
        <v>148</v>
      </c>
      <c r="D251" s="24" t="n">
        <f aca="false">Бюджет_Конт!$D$10</f>
        <v>23</v>
      </c>
      <c r="E251" s="24" t="n">
        <f aca="false">Бюджет_Конт!$D$21</f>
        <v>1</v>
      </c>
      <c r="F251" s="26" t="n">
        <v>34</v>
      </c>
      <c r="G251" s="26" t="n">
        <f aca="false">F251</f>
        <v>34</v>
      </c>
      <c r="H251" s="26"/>
      <c r="I251" s="26" t="n">
        <f aca="false">H251*E251</f>
        <v>0</v>
      </c>
      <c r="J251" s="26" t="n">
        <f aca="false">34*ROUNDUP(D251/16,0)</f>
        <v>68</v>
      </c>
      <c r="K251" s="26" t="n">
        <f aca="false">0.3*D247</f>
        <v>6.9</v>
      </c>
      <c r="L251" s="26"/>
      <c r="M251" s="37"/>
      <c r="N251" s="26"/>
      <c r="O251" s="26"/>
      <c r="P251" s="26"/>
      <c r="Q251" s="37" t="n">
        <f aca="false">IF(K251&gt;0,0.05*G251,IF(M251&gt;0,0.05*G251+1*E251,0))</f>
        <v>1.7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 t="n">
        <f aca="false">SUM(G251,I251:AI251)</f>
        <v>110.6</v>
      </c>
      <c r="AK251" s="24" t="s">
        <v>69</v>
      </c>
      <c r="AL251" s="38" t="s">
        <v>331</v>
      </c>
    </row>
    <row r="252" customFormat="false" ht="17.35" hidden="false" customHeight="false" outlineLevel="0" collapsed="false">
      <c r="A252" s="24" t="s">
        <v>176</v>
      </c>
      <c r="B252" s="34" t="s">
        <v>332</v>
      </c>
      <c r="C252" s="24" t="s">
        <v>154</v>
      </c>
      <c r="D252" s="24" t="n">
        <f aca="false">Бюджет_Конт!$D$10</f>
        <v>23</v>
      </c>
      <c r="E252" s="24" t="n">
        <f aca="false">Бюджет_Конт!$D$21</f>
        <v>1</v>
      </c>
      <c r="F252" s="26" t="n">
        <v>22</v>
      </c>
      <c r="G252" s="26" t="n">
        <f aca="false">F252</f>
        <v>22</v>
      </c>
      <c r="H252" s="26" t="n">
        <v>22</v>
      </c>
      <c r="I252" s="26" t="n">
        <f aca="false">H252*E252</f>
        <v>22</v>
      </c>
      <c r="J252" s="26"/>
      <c r="K252" s="26"/>
      <c r="L252" s="26"/>
      <c r="M252" s="37" t="n">
        <f aca="false">0.4*D252</f>
        <v>9.2</v>
      </c>
      <c r="N252" s="26"/>
      <c r="O252" s="26"/>
      <c r="P252" s="26"/>
      <c r="Q252" s="37" t="n">
        <f aca="false">IF(K252&gt;0,0.05*G252,IF(M252&gt;0,0.05*G252+1*E252,0))</f>
        <v>2.1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 t="n">
        <f aca="false">SUM(G252,I252:AI252)</f>
        <v>55.3</v>
      </c>
      <c r="AK252" s="24" t="n">
        <v>7</v>
      </c>
      <c r="AL252" s="27"/>
    </row>
    <row r="253" customFormat="false" ht="32.95" hidden="false" customHeight="false" outlineLevel="0" collapsed="false">
      <c r="A253" s="24" t="s">
        <v>333</v>
      </c>
      <c r="B253" s="34" t="s">
        <v>334</v>
      </c>
      <c r="C253" s="24" t="s">
        <v>148</v>
      </c>
      <c r="D253" s="24" t="n">
        <f aca="false">Бюджет_Конт!$D$10</f>
        <v>23</v>
      </c>
      <c r="E253" s="24" t="n">
        <f aca="false">Бюджет_Конт!$D$21</f>
        <v>1</v>
      </c>
      <c r="F253" s="26"/>
      <c r="G253" s="26"/>
      <c r="H253" s="26"/>
      <c r="I253" s="26" t="n">
        <f aca="false">H253*E253</f>
        <v>0</v>
      </c>
      <c r="J253" s="26"/>
      <c r="K253" s="26"/>
      <c r="L253" s="37"/>
      <c r="M253" s="37"/>
      <c r="N253" s="37"/>
      <c r="O253" s="37"/>
      <c r="P253" s="37"/>
      <c r="Q253" s="37" t="n">
        <f aca="false">IF(K253&gt;0,0.05*G253,IF(M253&gt;0,0.05*G253+1*E253,0))</f>
        <v>0</v>
      </c>
      <c r="R253" s="37"/>
      <c r="S253" s="37"/>
      <c r="T253" s="59" t="n">
        <f aca="false">1*(4)*D253</f>
        <v>92</v>
      </c>
      <c r="U253" s="37"/>
      <c r="V253" s="37"/>
      <c r="W253" s="37"/>
      <c r="X253" s="37"/>
      <c r="Y253" s="37"/>
      <c r="Z253" s="37"/>
      <c r="AA253" s="37"/>
      <c r="AB253" s="26"/>
      <c r="AC253" s="26"/>
      <c r="AD253" s="26"/>
      <c r="AE253" s="26"/>
      <c r="AF253" s="26"/>
      <c r="AG253" s="26"/>
      <c r="AH253" s="26"/>
      <c r="AI253" s="26"/>
      <c r="AJ253" s="26" t="n">
        <f aca="false">SUM(G253,I253:AI253)</f>
        <v>92</v>
      </c>
      <c r="AK253" s="24" t="n">
        <v>7.8</v>
      </c>
      <c r="AL253" s="48" t="s">
        <v>335</v>
      </c>
    </row>
    <row r="254" customFormat="false" ht="17.35" hidden="false" customHeight="false" outlineLevel="0" collapsed="false">
      <c r="A254" s="24" t="s">
        <v>336</v>
      </c>
      <c r="B254" s="34" t="s">
        <v>337</v>
      </c>
      <c r="C254" s="24" t="s">
        <v>154</v>
      </c>
      <c r="D254" s="24" t="n">
        <f aca="false">Бюджет_Конт!$D$10</f>
        <v>23</v>
      </c>
      <c r="E254" s="24" t="n">
        <f aca="false">Бюджет_Конт!$D$21</f>
        <v>1</v>
      </c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37" t="n">
        <f aca="false">IF(K254&gt;0,0.05*G254,IF(M254&gt;0,0.05*G254+1*E254,0))</f>
        <v>0</v>
      </c>
      <c r="R254" s="26"/>
      <c r="S254" s="26"/>
      <c r="T254" s="26" t="n">
        <f aca="false">1*(4)*D254</f>
        <v>92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 t="n">
        <f aca="false">SUM(G254,I254:AI254)</f>
        <v>92</v>
      </c>
      <c r="AK254" s="24" t="n">
        <v>7.8</v>
      </c>
      <c r="AL254" s="48" t="s">
        <v>335</v>
      </c>
    </row>
    <row r="255" customFormat="false" ht="17.35" hidden="false" customHeight="false" outlineLevel="0" collapsed="false">
      <c r="A255" s="24"/>
      <c r="B255" s="34" t="s">
        <v>338</v>
      </c>
      <c r="C255" s="24" t="s">
        <v>154</v>
      </c>
      <c r="D255" s="24" t="n">
        <f aca="false">Бюджет_Конт!$D$10</f>
        <v>23</v>
      </c>
      <c r="E255" s="24" t="n">
        <f aca="false">Бюджет_Конт!$D$21</f>
        <v>1</v>
      </c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37" t="n">
        <f aca="false">IF(K255&gt;0,0.05*G255,IF(M255&gt;0,0.05*G255+1*E255,0))</f>
        <v>0</v>
      </c>
      <c r="R255" s="26"/>
      <c r="S255" s="26"/>
      <c r="T255" s="26"/>
      <c r="U255" s="26"/>
      <c r="V255" s="26"/>
      <c r="W255" s="26" t="n">
        <f aca="false">16*D255</f>
        <v>368</v>
      </c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 t="n">
        <f aca="false">SUM(G255,I255:AI255)</f>
        <v>368</v>
      </c>
      <c r="AK255" s="24" t="n">
        <v>7.8</v>
      </c>
      <c r="AL255" s="48" t="s">
        <v>335</v>
      </c>
    </row>
    <row r="256" customFormat="false" ht="17.35" hidden="false" customHeight="false" outlineLevel="0" collapsed="false">
      <c r="A256" s="24"/>
      <c r="B256" s="34" t="s">
        <v>173</v>
      </c>
      <c r="C256" s="24" t="s">
        <v>154</v>
      </c>
      <c r="D256" s="24" t="n">
        <f aca="false">Бюджет_Конт!$D$10</f>
        <v>23</v>
      </c>
      <c r="E256" s="24" t="n">
        <f aca="false">Бюджет_Конт!$D$21</f>
        <v>1</v>
      </c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37" t="n">
        <f aca="false">IF(K256&gt;0,0.05*G256,IF(M256&gt;0,0.05*G256+1*E256,0))</f>
        <v>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 t="n">
        <f aca="false">0.5*7*D256</f>
        <v>80.5</v>
      </c>
      <c r="AC256" s="26"/>
      <c r="AD256" s="26"/>
      <c r="AE256" s="26"/>
      <c r="AF256" s="26"/>
      <c r="AG256" s="26"/>
      <c r="AH256" s="26"/>
      <c r="AI256" s="26"/>
      <c r="AJ256" s="26" t="n">
        <f aca="false">SUM(G256,I256:AI256)</f>
        <v>80.5</v>
      </c>
      <c r="AK256" s="24" t="n">
        <v>7</v>
      </c>
      <c r="AL256" s="47"/>
    </row>
    <row r="257" customFormat="false" ht="17.35" hidden="false" customHeight="false" outlineLevel="0" collapsed="false">
      <c r="A257" s="24"/>
      <c r="B257" s="44" t="s">
        <v>339</v>
      </c>
      <c r="C257" s="45"/>
      <c r="D257" s="45"/>
      <c r="E257" s="45"/>
      <c r="F257" s="46" t="n">
        <f aca="false">SUM(F205:F256)</f>
        <v>1294</v>
      </c>
      <c r="G257" s="46" t="n">
        <f aca="false">SUM(G205:G256)</f>
        <v>832</v>
      </c>
      <c r="H257" s="46" t="n">
        <f aca="false">SUM(H205:H256)</f>
        <v>1202</v>
      </c>
      <c r="I257" s="46" t="n">
        <f aca="false">SUM(I205:I256)</f>
        <v>1142</v>
      </c>
      <c r="J257" s="46" t="n">
        <f aca="false">SUM(J205:J256)</f>
        <v>1488</v>
      </c>
      <c r="K257" s="46" t="n">
        <f aca="false">SUM(K205:K256)</f>
        <v>212.1</v>
      </c>
      <c r="L257" s="46" t="n">
        <f aca="false">SUM(L205:L256)</f>
        <v>0</v>
      </c>
      <c r="M257" s="46" t="n">
        <f aca="false">SUM(M205:M256)</f>
        <v>189.2</v>
      </c>
      <c r="N257" s="46" t="n">
        <f aca="false">SUM(N205:N256)</f>
        <v>0</v>
      </c>
      <c r="O257" s="46" t="n">
        <f aca="false">SUM(O205:O256)</f>
        <v>0</v>
      </c>
      <c r="P257" s="46" t="n">
        <f aca="false">SUM(P205:P256)</f>
        <v>0</v>
      </c>
      <c r="Q257" s="46" t="n">
        <f aca="false">SUM(Q205:Q256)</f>
        <v>51.6</v>
      </c>
      <c r="R257" s="46" t="n">
        <f aca="false">SUM(R205:R256)</f>
        <v>0</v>
      </c>
      <c r="S257" s="46" t="n">
        <f aca="false">SUM(S205:S256)</f>
        <v>0</v>
      </c>
      <c r="T257" s="46" t="n">
        <f aca="false">SUM(T205:T256)</f>
        <v>230</v>
      </c>
      <c r="U257" s="46" t="n">
        <f aca="false">SUM(U205:U256)</f>
        <v>70.2</v>
      </c>
      <c r="V257" s="46" t="n">
        <f aca="false">SUM(V205:V256)</f>
        <v>0</v>
      </c>
      <c r="W257" s="46" t="n">
        <f aca="false">SUM(W205:W256)</f>
        <v>368</v>
      </c>
      <c r="X257" s="46" t="n">
        <f aca="false">SUM(X205:X256)</f>
        <v>0</v>
      </c>
      <c r="Y257" s="46" t="n">
        <f aca="false">SUM(Y205:Y256)</f>
        <v>0</v>
      </c>
      <c r="Z257" s="46" t="n">
        <f aca="false">SUM(Z205:Z256)</f>
        <v>0</v>
      </c>
      <c r="AA257" s="46" t="n">
        <f aca="false">SUM(AA205:AA256)</f>
        <v>0</v>
      </c>
      <c r="AB257" s="46" t="n">
        <f aca="false">SUM(AB205:AB256)</f>
        <v>80.5</v>
      </c>
      <c r="AC257" s="46" t="n">
        <f aca="false">SUM(AC205:AC256)</f>
        <v>0</v>
      </c>
      <c r="AD257" s="46" t="n">
        <f aca="false">SUM(AD205:AD256)</f>
        <v>0</v>
      </c>
      <c r="AE257" s="46" t="n">
        <f aca="false">SUM(AE205:AE256)</f>
        <v>0</v>
      </c>
      <c r="AF257" s="46" t="n">
        <f aca="false">SUM(AF205:AF256)</f>
        <v>0</v>
      </c>
      <c r="AG257" s="46" t="n">
        <f aca="false">SUM(AG205:AG256)</f>
        <v>0</v>
      </c>
      <c r="AH257" s="46" t="n">
        <f aca="false">SUM(AH205:AH256)</f>
        <v>0</v>
      </c>
      <c r="AI257" s="46" t="n">
        <f aca="false">SUM(AI205:AI256)</f>
        <v>68</v>
      </c>
      <c r="AJ257" s="46" t="n">
        <f aca="false">SUM(AJ205:AJ256)</f>
        <v>4731.6</v>
      </c>
      <c r="AK257" s="26"/>
      <c r="AL257" s="47" t="n">
        <f aca="false">AJ257-SUM(I257:AI257,G257)</f>
        <v>0</v>
      </c>
    </row>
    <row r="258" customFormat="false" ht="17.35" hidden="false" customHeight="false" outlineLevel="0" collapsed="false">
      <c r="A258" s="24"/>
      <c r="B258" s="34"/>
      <c r="C258" s="24"/>
      <c r="D258" s="24"/>
      <c r="E258" s="24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7"/>
    </row>
    <row r="259" customFormat="false" ht="18" hidden="false" customHeight="true" outlineLevel="0" collapsed="false">
      <c r="A259" s="24"/>
      <c r="B259" s="34"/>
      <c r="C259" s="24"/>
      <c r="D259" s="24"/>
      <c r="E259" s="24"/>
      <c r="F259" s="26"/>
      <c r="G259" s="26"/>
      <c r="H259" s="26"/>
      <c r="I259" s="26"/>
      <c r="J259" s="26"/>
      <c r="K259" s="27"/>
      <c r="L259" s="60" t="s">
        <v>340</v>
      </c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39"/>
      <c r="AC259" s="26"/>
      <c r="AD259" s="26"/>
      <c r="AE259" s="26"/>
      <c r="AF259" s="26"/>
      <c r="AG259" s="26"/>
      <c r="AH259" s="26"/>
      <c r="AI259" s="26"/>
      <c r="AJ259" s="26"/>
      <c r="AK259" s="24"/>
      <c r="AL259" s="27"/>
    </row>
    <row r="260" customFormat="false" ht="18" hidden="false" customHeight="true" outlineLevel="0" collapsed="false">
      <c r="A260" s="24"/>
      <c r="B260" s="34"/>
      <c r="C260" s="24"/>
      <c r="D260" s="24"/>
      <c r="E260" s="24"/>
      <c r="F260" s="26"/>
      <c r="G260" s="26"/>
      <c r="H260" s="26"/>
      <c r="I260" s="26"/>
      <c r="J260" s="26"/>
      <c r="K260" s="33" t="s">
        <v>341</v>
      </c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26"/>
      <c r="AD260" s="26"/>
      <c r="AE260" s="26"/>
      <c r="AF260" s="26"/>
      <c r="AG260" s="26"/>
      <c r="AH260" s="26"/>
      <c r="AI260" s="26"/>
      <c r="AJ260" s="26"/>
      <c r="AK260" s="24"/>
      <c r="AL260" s="27"/>
    </row>
    <row r="261" customFormat="false" ht="17.35" hidden="false" customHeight="true" outlineLevel="0" collapsed="false">
      <c r="A261" s="24"/>
      <c r="B261" s="34"/>
      <c r="C261" s="24"/>
      <c r="D261" s="24"/>
      <c r="E261" s="24"/>
      <c r="F261" s="26"/>
      <c r="G261" s="26"/>
      <c r="H261" s="26"/>
      <c r="I261" s="26"/>
      <c r="J261" s="26"/>
      <c r="K261" s="33" t="s">
        <v>342</v>
      </c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26"/>
      <c r="AD261" s="26"/>
      <c r="AE261" s="26"/>
      <c r="AF261" s="26"/>
      <c r="AG261" s="26"/>
      <c r="AH261" s="26"/>
      <c r="AI261" s="26"/>
      <c r="AJ261" s="26"/>
      <c r="AK261" s="24"/>
      <c r="AL261" s="27"/>
    </row>
    <row r="262" customFormat="false" ht="17.25" hidden="false" customHeight="true" outlineLevel="0" collapsed="false">
      <c r="A262" s="24" t="s">
        <v>64</v>
      </c>
      <c r="B262" s="34" t="s">
        <v>65</v>
      </c>
      <c r="C262" s="24" t="s">
        <v>66</v>
      </c>
      <c r="D262" s="24" t="n">
        <f aca="false">Бюджет_Конт!$E$7</f>
        <v>27</v>
      </c>
      <c r="E262" s="24" t="n">
        <f aca="false">Бюджет_Конт!$E$18</f>
        <v>1</v>
      </c>
      <c r="F262" s="26"/>
      <c r="G262" s="26"/>
      <c r="H262" s="26" t="n">
        <v>16</v>
      </c>
      <c r="I262" s="26" t="n">
        <f aca="false">E262*H262</f>
        <v>16</v>
      </c>
      <c r="J262" s="26"/>
      <c r="K262" s="26" t="n">
        <f aca="false">0.3*D262</f>
        <v>8.1</v>
      </c>
      <c r="L262" s="35"/>
      <c r="M262" s="36"/>
      <c r="N262" s="35"/>
      <c r="O262" s="35"/>
      <c r="P262" s="35"/>
      <c r="Q262" s="37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26"/>
      <c r="AD262" s="26"/>
      <c r="AE262" s="26"/>
      <c r="AF262" s="26"/>
      <c r="AG262" s="26"/>
      <c r="AH262" s="26"/>
      <c r="AI262" s="26"/>
      <c r="AJ262" s="26" t="n">
        <f aca="false">SUM(G262,I262:AI262)</f>
        <v>24.1</v>
      </c>
      <c r="AK262" s="24" t="n">
        <v>8</v>
      </c>
      <c r="AL262" s="27"/>
    </row>
    <row r="263" customFormat="false" ht="17.25" hidden="false" customHeight="true" outlineLevel="0" collapsed="false">
      <c r="A263" s="24" t="s">
        <v>343</v>
      </c>
      <c r="B263" s="34" t="s">
        <v>287</v>
      </c>
      <c r="C263" s="24" t="s">
        <v>66</v>
      </c>
      <c r="D263" s="24" t="n">
        <f aca="false">Бюджет_Конт!$E$7</f>
        <v>27</v>
      </c>
      <c r="E263" s="24" t="n">
        <f aca="false">Бюджет_Конт!$E$18</f>
        <v>1</v>
      </c>
      <c r="F263" s="26" t="n">
        <v>16</v>
      </c>
      <c r="G263" s="26"/>
      <c r="H263" s="26"/>
      <c r="I263" s="26" t="n">
        <f aca="false">H263*E263</f>
        <v>0</v>
      </c>
      <c r="J263" s="26" t="n">
        <f aca="false">16*ROUNDUP(D263/15,0)</f>
        <v>32</v>
      </c>
      <c r="K263" s="26" t="n">
        <f aca="false">0.3*D263</f>
        <v>8.1</v>
      </c>
      <c r="L263" s="26"/>
      <c r="M263" s="61"/>
      <c r="N263" s="26"/>
      <c r="O263" s="26"/>
      <c r="P263" s="26"/>
      <c r="Q263" s="37" t="n">
        <f aca="false">IF(K263&gt;0,0.05*G263,IF(M263&gt;0,0.05*G263+1*E263,0))</f>
        <v>0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 t="n">
        <f aca="false">SUM(G263,I263:AI263)</f>
        <v>40.1</v>
      </c>
      <c r="AK263" s="24" t="n">
        <v>7</v>
      </c>
      <c r="AL263" s="27"/>
    </row>
    <row r="264" customFormat="false" ht="17.25" hidden="false" customHeight="true" outlineLevel="0" collapsed="false">
      <c r="A264" s="24" t="s">
        <v>344</v>
      </c>
      <c r="B264" s="34" t="s">
        <v>75</v>
      </c>
      <c r="C264" s="24" t="s">
        <v>66</v>
      </c>
      <c r="D264" s="24" t="n">
        <f aca="false">Бюджет_Конт!$E$7</f>
        <v>27</v>
      </c>
      <c r="E264" s="24" t="n">
        <f aca="false">Бюджет_Конт!$E$18</f>
        <v>1</v>
      </c>
      <c r="F264" s="26" t="n">
        <v>50</v>
      </c>
      <c r="G264" s="26"/>
      <c r="H264" s="26" t="n">
        <v>68</v>
      </c>
      <c r="I264" s="26" t="n">
        <f aca="false">H264*E264</f>
        <v>68</v>
      </c>
      <c r="J264" s="26"/>
      <c r="K264" s="26"/>
      <c r="L264" s="26"/>
      <c r="M264" s="61" t="n">
        <f aca="false">0.4*D264</f>
        <v>10.8</v>
      </c>
      <c r="N264" s="26"/>
      <c r="O264" s="26"/>
      <c r="P264" s="26"/>
      <c r="Q264" s="37"/>
      <c r="R264" s="26"/>
      <c r="S264" s="26"/>
      <c r="T264" s="26"/>
      <c r="U264" s="26" t="n">
        <f aca="false">0.3*D264</f>
        <v>8.1</v>
      </c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 t="n">
        <f aca="false">8*E264</f>
        <v>8</v>
      </c>
      <c r="AJ264" s="26" t="n">
        <f aca="false">SUM(G264,I264:AI264)</f>
        <v>94.9</v>
      </c>
      <c r="AK264" s="24" t="n">
        <v>12</v>
      </c>
      <c r="AL264" s="27"/>
    </row>
    <row r="265" customFormat="false" ht="17.25" hidden="false" customHeight="true" outlineLevel="0" collapsed="false">
      <c r="A265" s="24" t="s">
        <v>344</v>
      </c>
      <c r="B265" s="34" t="s">
        <v>75</v>
      </c>
      <c r="C265" s="24" t="s">
        <v>73</v>
      </c>
      <c r="D265" s="24" t="n">
        <f aca="false">Бюджет_Конт!$E$7</f>
        <v>27</v>
      </c>
      <c r="E265" s="24" t="n">
        <f aca="false">Бюджет_Конт!$E$18</f>
        <v>1</v>
      </c>
      <c r="F265" s="26" t="n">
        <v>40</v>
      </c>
      <c r="G265" s="26"/>
      <c r="H265" s="26" t="n">
        <v>60</v>
      </c>
      <c r="I265" s="26" t="n">
        <f aca="false">H265*E265</f>
        <v>60</v>
      </c>
      <c r="J265" s="26"/>
      <c r="K265" s="37"/>
      <c r="L265" s="26"/>
      <c r="M265" s="61" t="n">
        <f aca="false">0.4*D265</f>
        <v>10.8</v>
      </c>
      <c r="N265" s="26"/>
      <c r="O265" s="26"/>
      <c r="P265" s="26"/>
      <c r="Q265" s="37"/>
      <c r="R265" s="26"/>
      <c r="S265" s="26"/>
      <c r="T265" s="26"/>
      <c r="U265" s="26" t="n">
        <f aca="false">0.3*D265</f>
        <v>8.1</v>
      </c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 t="n">
        <f aca="false">8*E265</f>
        <v>8</v>
      </c>
      <c r="AJ265" s="26" t="n">
        <f aca="false">SUM(G265,I265:AI265)</f>
        <v>86.9</v>
      </c>
      <c r="AK265" s="24" t="n">
        <v>12</v>
      </c>
      <c r="AL265" s="48"/>
    </row>
    <row r="266" customFormat="false" ht="17.25" hidden="false" customHeight="true" outlineLevel="0" collapsed="false">
      <c r="A266" s="24" t="s">
        <v>345</v>
      </c>
      <c r="B266" s="34" t="s">
        <v>288</v>
      </c>
      <c r="C266" s="24" t="s">
        <v>73</v>
      </c>
      <c r="D266" s="24" t="n">
        <f aca="false">Бюджет_Конт!$E$7</f>
        <v>27</v>
      </c>
      <c r="E266" s="24" t="n">
        <f aca="false">Бюджет_Конт!$E$18</f>
        <v>1</v>
      </c>
      <c r="F266" s="26" t="n">
        <v>60</v>
      </c>
      <c r="G266" s="26"/>
      <c r="H266" s="26" t="n">
        <v>60</v>
      </c>
      <c r="I266" s="26" t="n">
        <f aca="false">H266*E266</f>
        <v>60</v>
      </c>
      <c r="J266" s="26" t="n">
        <f aca="false">20*ROUNDUP(D266/15,0)</f>
        <v>40</v>
      </c>
      <c r="K266" s="37"/>
      <c r="L266" s="26"/>
      <c r="M266" s="61" t="n">
        <f aca="false">0.4*D266</f>
        <v>10.8</v>
      </c>
      <c r="N266" s="26"/>
      <c r="O266" s="26"/>
      <c r="P266" s="26"/>
      <c r="Q266" s="37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 t="n">
        <f aca="false">SUM(G266,I266:AI266)</f>
        <v>110.8</v>
      </c>
      <c r="AK266" s="24" t="n">
        <v>7</v>
      </c>
      <c r="AL266" s="27"/>
    </row>
    <row r="267" customFormat="false" ht="17.35" hidden="false" customHeight="false" outlineLevel="0" collapsed="false">
      <c r="A267" s="24" t="s">
        <v>105</v>
      </c>
      <c r="B267" s="34" t="s">
        <v>346</v>
      </c>
      <c r="C267" s="24" t="s">
        <v>66</v>
      </c>
      <c r="D267" s="24" t="n">
        <f aca="false">Бюджет_Конт!$E$7</f>
        <v>27</v>
      </c>
      <c r="E267" s="24" t="n">
        <f aca="false">Бюджет_Конт!$E$18</f>
        <v>1</v>
      </c>
      <c r="F267" s="26" t="n">
        <v>34</v>
      </c>
      <c r="G267" s="26" t="n">
        <f aca="false">F267</f>
        <v>34</v>
      </c>
      <c r="H267" s="26"/>
      <c r="I267" s="26" t="n">
        <f aca="false">H267*E267</f>
        <v>0</v>
      </c>
      <c r="J267" s="26" t="n">
        <f aca="false">68*ROUNDUP(D267/15,0)</f>
        <v>136</v>
      </c>
      <c r="K267" s="37" t="n">
        <f aca="false">0.3*D267</f>
        <v>8.1</v>
      </c>
      <c r="L267" s="26"/>
      <c r="M267" s="61"/>
      <c r="N267" s="26"/>
      <c r="O267" s="26"/>
      <c r="P267" s="26"/>
      <c r="Q267" s="37" t="n">
        <f aca="false">IF(K267&gt;0,0.05*G267,IF(M267&gt;0,0.05*G267+1*E267,0))</f>
        <v>1.7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 t="n">
        <f aca="false">SUM(G267,I267:AI267)</f>
        <v>179.8</v>
      </c>
      <c r="AK267" s="24" t="n">
        <v>10</v>
      </c>
      <c r="AL267" s="27"/>
    </row>
    <row r="268" customFormat="false" ht="17.35" hidden="false" customHeight="false" outlineLevel="0" collapsed="false">
      <c r="A268" s="24" t="s">
        <v>132</v>
      </c>
      <c r="B268" s="34" t="s">
        <v>347</v>
      </c>
      <c r="C268" s="24" t="s">
        <v>73</v>
      </c>
      <c r="D268" s="24" t="n">
        <f aca="false">Бюджет_Конт!$E$7</f>
        <v>27</v>
      </c>
      <c r="E268" s="24" t="n">
        <f aca="false">Бюджет_Конт!$E$18</f>
        <v>1</v>
      </c>
      <c r="F268" s="26" t="n">
        <v>20</v>
      </c>
      <c r="G268" s="26" t="n">
        <f aca="false">F268</f>
        <v>20</v>
      </c>
      <c r="H268" s="26"/>
      <c r="I268" s="26" t="n">
        <f aca="false">H268*E268</f>
        <v>0</v>
      </c>
      <c r="J268" s="26" t="n">
        <f aca="false">60*ROUNDUP(D268/15,0)</f>
        <v>120</v>
      </c>
      <c r="K268" s="37" t="n">
        <f aca="false">0.3*D268</f>
        <v>8.1</v>
      </c>
      <c r="L268" s="26"/>
      <c r="M268" s="61"/>
      <c r="N268" s="26"/>
      <c r="O268" s="26"/>
      <c r="P268" s="26"/>
      <c r="Q268" s="37" t="n">
        <f aca="false">IF(K268&gt;0,0.05*G268,IF(M268&gt;0,0.05*G268+1*E268,0))</f>
        <v>1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 t="n">
        <f aca="false">2*E268</f>
        <v>2</v>
      </c>
      <c r="AJ268" s="26" t="n">
        <f aca="false">SUM(G268,I268:AI268)</f>
        <v>151.1</v>
      </c>
      <c r="AK268" s="24" t="n">
        <v>10</v>
      </c>
      <c r="AL268" s="27"/>
    </row>
    <row r="269" customFormat="false" ht="17.35" hidden="false" customHeight="false" outlineLevel="0" collapsed="false">
      <c r="A269" s="24" t="s">
        <v>134</v>
      </c>
      <c r="B269" s="34" t="s">
        <v>175</v>
      </c>
      <c r="C269" s="24" t="s">
        <v>66</v>
      </c>
      <c r="D269" s="24" t="n">
        <f aca="false">Бюджет_Конт!$E$7</f>
        <v>27</v>
      </c>
      <c r="E269" s="24" t="n">
        <f aca="false">Бюджет_Конт!$E$18</f>
        <v>1</v>
      </c>
      <c r="F269" s="26" t="n">
        <v>34</v>
      </c>
      <c r="G269" s="26" t="n">
        <f aca="false">F269</f>
        <v>34</v>
      </c>
      <c r="H269" s="26" t="n">
        <v>34</v>
      </c>
      <c r="I269" s="26" t="n">
        <f aca="false">H269*E269</f>
        <v>34</v>
      </c>
      <c r="J269" s="26" t="n">
        <f aca="false">34*ROUNDUP(D269/15,0)</f>
        <v>68</v>
      </c>
      <c r="K269" s="37" t="n">
        <f aca="false">0.3*D269</f>
        <v>8.1</v>
      </c>
      <c r="L269" s="26"/>
      <c r="M269" s="61"/>
      <c r="N269" s="26"/>
      <c r="O269" s="26"/>
      <c r="P269" s="26"/>
      <c r="Q269" s="37" t="n">
        <f aca="false">IF(K269&gt;0,0.05*G269,IF(M269&gt;0,0.05*G269+1*E269,0))</f>
        <v>1.7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 t="n">
        <f aca="false">6*E269</f>
        <v>6</v>
      </c>
      <c r="AJ269" s="26" t="n">
        <f aca="false">SUM(G269,I269:AI269)</f>
        <v>151.8</v>
      </c>
      <c r="AK269" s="24" t="n">
        <v>10</v>
      </c>
      <c r="AL269" s="27"/>
    </row>
    <row r="270" customFormat="false" ht="17.35" hidden="false" customHeight="false" outlineLevel="0" collapsed="false">
      <c r="A270" s="24" t="s">
        <v>134</v>
      </c>
      <c r="B270" s="34" t="s">
        <v>175</v>
      </c>
      <c r="C270" s="24" t="s">
        <v>73</v>
      </c>
      <c r="D270" s="24" t="n">
        <f aca="false">Бюджет_Конт!$E$7</f>
        <v>27</v>
      </c>
      <c r="E270" s="24" t="n">
        <f aca="false">Бюджет_Конт!$E$18</f>
        <v>1</v>
      </c>
      <c r="F270" s="26" t="n">
        <v>40</v>
      </c>
      <c r="G270" s="26" t="n">
        <f aca="false">F270</f>
        <v>40</v>
      </c>
      <c r="H270" s="26"/>
      <c r="I270" s="26" t="n">
        <f aca="false">H270*E270</f>
        <v>0</v>
      </c>
      <c r="J270" s="26" t="n">
        <f aca="false">20*ROUNDUP(D270/20,0)</f>
        <v>40</v>
      </c>
      <c r="K270" s="37" t="n">
        <f aca="false">0.3*D270</f>
        <v>8.1</v>
      </c>
      <c r="L270" s="26"/>
      <c r="M270" s="61"/>
      <c r="N270" s="26"/>
      <c r="O270" s="26"/>
      <c r="P270" s="26"/>
      <c r="Q270" s="37" t="n">
        <f aca="false">IF(K270&gt;0,0.05*G270,IF(M270&gt;0,0.05*G270+1*E270,0))</f>
        <v>2</v>
      </c>
      <c r="R270" s="26"/>
      <c r="S270" s="26"/>
      <c r="T270" s="26"/>
      <c r="U270" s="26" t="n">
        <f aca="false">0.3*D270</f>
        <v>8.1</v>
      </c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 t="n">
        <f aca="false">2*E270</f>
        <v>2</v>
      </c>
      <c r="AJ270" s="26" t="n">
        <f aca="false">SUM(G270,I270:AI270)</f>
        <v>100.2</v>
      </c>
      <c r="AK270" s="24" t="n">
        <v>10</v>
      </c>
      <c r="AL270" s="27"/>
    </row>
    <row r="271" customFormat="false" ht="17.35" hidden="false" customHeight="false" outlineLevel="0" collapsed="false">
      <c r="A271" s="24" t="s">
        <v>136</v>
      </c>
      <c r="B271" s="34" t="s">
        <v>348</v>
      </c>
      <c r="C271" s="24" t="s">
        <v>73</v>
      </c>
      <c r="D271" s="24" t="n">
        <f aca="false">Бюджет_Конт!$E$7</f>
        <v>27</v>
      </c>
      <c r="E271" s="24" t="n">
        <f aca="false">Бюджет_Конт!$E$18</f>
        <v>1</v>
      </c>
      <c r="F271" s="26" t="n">
        <v>20</v>
      </c>
      <c r="G271" s="26" t="n">
        <f aca="false">F271</f>
        <v>20</v>
      </c>
      <c r="H271" s="26"/>
      <c r="I271" s="26" t="n">
        <f aca="false">H271*E271</f>
        <v>0</v>
      </c>
      <c r="J271" s="26" t="n">
        <f aca="false">80*ROUNDUP(D271/15,0)</f>
        <v>160</v>
      </c>
      <c r="K271" s="37" t="n">
        <f aca="false">0.3*D271</f>
        <v>8.1</v>
      </c>
      <c r="L271" s="26"/>
      <c r="M271" s="61"/>
      <c r="N271" s="26"/>
      <c r="O271" s="26"/>
      <c r="P271" s="26"/>
      <c r="Q271" s="37" t="n">
        <f aca="false">IF(K271&gt;0,0.05*G271,IF(M271&gt;0,0.05*G271+1*E271,0))</f>
        <v>1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 t="n">
        <f aca="false">2*E271</f>
        <v>2</v>
      </c>
      <c r="AJ271" s="26" t="n">
        <f aca="false">SUM(G271,I271:AI271)</f>
        <v>191.1</v>
      </c>
      <c r="AK271" s="24" t="n">
        <v>8</v>
      </c>
      <c r="AL271" s="27"/>
    </row>
    <row r="272" customFormat="false" ht="32.95" hidden="false" customHeight="false" outlineLevel="0" collapsed="false">
      <c r="A272" s="24" t="s">
        <v>184</v>
      </c>
      <c r="B272" s="34" t="s">
        <v>294</v>
      </c>
      <c r="C272" s="24" t="s">
        <v>93</v>
      </c>
      <c r="D272" s="24" t="n">
        <f aca="false">Бюджет_Конт!$E$8</f>
        <v>34</v>
      </c>
      <c r="E272" s="24" t="n">
        <f aca="false">Бюджет_Конт!$E$19</f>
        <v>1</v>
      </c>
      <c r="F272" s="26" t="n">
        <v>20</v>
      </c>
      <c r="G272" s="26"/>
      <c r="H272" s="26" t="n">
        <v>20</v>
      </c>
      <c r="I272" s="26" t="n">
        <f aca="false">H272*E272</f>
        <v>20</v>
      </c>
      <c r="J272" s="26"/>
      <c r="K272" s="26" t="n">
        <f aca="false">0.3*D272</f>
        <v>10.2</v>
      </c>
      <c r="L272" s="26"/>
      <c r="M272" s="37"/>
      <c r="N272" s="26"/>
      <c r="O272" s="26"/>
      <c r="P272" s="26"/>
      <c r="Q272" s="37" t="n">
        <f aca="false">IF(K272&gt;0,0.05*G272,IF(M272&gt;0,0.05*G272+1*E272,0))</f>
        <v>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 t="n">
        <f aca="false">SUM(G272,I272:AI272)</f>
        <v>30.2</v>
      </c>
      <c r="AK272" s="24" t="n">
        <v>7</v>
      </c>
      <c r="AL272" s="55"/>
    </row>
    <row r="273" customFormat="false" ht="17.25" hidden="false" customHeight="true" outlineLevel="0" collapsed="false">
      <c r="A273" s="24" t="s">
        <v>99</v>
      </c>
      <c r="B273" s="34" t="s">
        <v>75</v>
      </c>
      <c r="C273" s="24" t="s">
        <v>90</v>
      </c>
      <c r="D273" s="24" t="n">
        <f aca="false">Бюджет_Конт!$E$8</f>
        <v>34</v>
      </c>
      <c r="E273" s="24" t="n">
        <f aca="false">Бюджет_Конт!$E$19</f>
        <v>1</v>
      </c>
      <c r="F273" s="26" t="n">
        <v>32</v>
      </c>
      <c r="G273" s="26"/>
      <c r="H273" s="26" t="n">
        <v>32</v>
      </c>
      <c r="I273" s="26" t="n">
        <f aca="false">H273*E273</f>
        <v>32</v>
      </c>
      <c r="J273" s="26"/>
      <c r="K273" s="26"/>
      <c r="L273" s="26"/>
      <c r="M273" s="61" t="n">
        <f aca="false">0.4*D273</f>
        <v>13.6</v>
      </c>
      <c r="N273" s="26"/>
      <c r="O273" s="26"/>
      <c r="P273" s="26"/>
      <c r="Q273" s="37"/>
      <c r="R273" s="26"/>
      <c r="S273" s="26"/>
      <c r="T273" s="26"/>
      <c r="U273" s="26" t="n">
        <f aca="false">0.3*D273</f>
        <v>10.2</v>
      </c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 t="n">
        <f aca="false">12*E273</f>
        <v>12</v>
      </c>
      <c r="AJ273" s="26" t="n">
        <f aca="false">SUM(G273,I273:AI273)</f>
        <v>67.8</v>
      </c>
      <c r="AK273" s="24" t="n">
        <v>12</v>
      </c>
      <c r="AL273" s="27"/>
    </row>
    <row r="274" customFormat="false" ht="32.95" hidden="false" customHeight="false" outlineLevel="0" collapsed="false">
      <c r="A274" s="24" t="s">
        <v>349</v>
      </c>
      <c r="B274" s="34" t="s">
        <v>296</v>
      </c>
      <c r="C274" s="24" t="s">
        <v>90</v>
      </c>
      <c r="D274" s="24" t="n">
        <f aca="false">Бюджет_Конт!$E$8</f>
        <v>34</v>
      </c>
      <c r="E274" s="24" t="n">
        <f aca="false">Бюджет_Конт!$E$19</f>
        <v>1</v>
      </c>
      <c r="F274" s="26" t="n">
        <v>50</v>
      </c>
      <c r="G274" s="26"/>
      <c r="H274" s="26" t="n">
        <v>50</v>
      </c>
      <c r="I274" s="26" t="n">
        <f aca="false">H274*E274</f>
        <v>50</v>
      </c>
      <c r="J274" s="26" t="n">
        <f aca="false">16*ROUNDUP(D274/15,0)</f>
        <v>48</v>
      </c>
      <c r="K274" s="37"/>
      <c r="L274" s="26"/>
      <c r="M274" s="61" t="n">
        <f aca="false">0.4*D274</f>
        <v>13.6</v>
      </c>
      <c r="N274" s="26"/>
      <c r="O274" s="26"/>
      <c r="P274" s="26"/>
      <c r="Q274" s="37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 t="n">
        <f aca="false">2*E274</f>
        <v>2</v>
      </c>
      <c r="AJ274" s="26" t="n">
        <f aca="false">SUM(G274,I274:AI274)</f>
        <v>113.6</v>
      </c>
      <c r="AK274" s="24" t="n">
        <v>7</v>
      </c>
      <c r="AL274" s="27"/>
    </row>
    <row r="275" customFormat="false" ht="17.35" hidden="false" customHeight="false" outlineLevel="0" collapsed="false">
      <c r="A275" s="24" t="s">
        <v>350</v>
      </c>
      <c r="B275" s="34" t="s">
        <v>351</v>
      </c>
      <c r="C275" s="24" t="s">
        <v>93</v>
      </c>
      <c r="D275" s="24" t="n">
        <f aca="false">Бюджет_Конт!$E$8</f>
        <v>34</v>
      </c>
      <c r="E275" s="24" t="n">
        <f aca="false">Бюджет_Конт!$E$19</f>
        <v>1</v>
      </c>
      <c r="F275" s="26" t="n">
        <v>60</v>
      </c>
      <c r="G275" s="26"/>
      <c r="H275" s="26" t="n">
        <v>60</v>
      </c>
      <c r="I275" s="26" t="n">
        <f aca="false">H275*E275</f>
        <v>60</v>
      </c>
      <c r="J275" s="26" t="n">
        <f aca="false">20*ROUNDUP(D275/15,0)</f>
        <v>60</v>
      </c>
      <c r="K275" s="37"/>
      <c r="L275" s="26"/>
      <c r="M275" s="61" t="n">
        <f aca="false">0.4*D275</f>
        <v>13.6</v>
      </c>
      <c r="N275" s="26"/>
      <c r="O275" s="26"/>
      <c r="P275" s="26"/>
      <c r="Q275" s="37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 t="n">
        <f aca="false">8*E275</f>
        <v>8</v>
      </c>
      <c r="AJ275" s="26" t="n">
        <f aca="false">SUM(G275,I275:AI275)</f>
        <v>141.6</v>
      </c>
      <c r="AK275" s="24" t="n">
        <v>7</v>
      </c>
      <c r="AL275" s="27"/>
    </row>
    <row r="276" customFormat="false" ht="32.95" hidden="false" customHeight="false" outlineLevel="0" collapsed="false">
      <c r="A276" s="62" t="s">
        <v>103</v>
      </c>
      <c r="B276" s="53" t="s">
        <v>352</v>
      </c>
      <c r="C276" s="63" t="s">
        <v>90</v>
      </c>
      <c r="D276" s="24" t="n">
        <f aca="false">Бюджет_Конт!$E$8</f>
        <v>34</v>
      </c>
      <c r="E276" s="24" t="n">
        <f aca="false">Бюджет_Конт!$E$19</f>
        <v>1</v>
      </c>
      <c r="F276" s="64" t="n">
        <v>16</v>
      </c>
      <c r="G276" s="64" t="n">
        <f aca="false">F276</f>
        <v>16</v>
      </c>
      <c r="H276" s="64"/>
      <c r="I276" s="64"/>
      <c r="J276" s="26" t="n">
        <f aca="false">50*ROUNDUP(D276/15,0)</f>
        <v>150</v>
      </c>
      <c r="K276" s="36" t="n">
        <f aca="false">0.3*D276</f>
        <v>10.2</v>
      </c>
      <c r="L276" s="36"/>
      <c r="M276" s="36"/>
      <c r="N276" s="36"/>
      <c r="O276" s="36"/>
      <c r="P276" s="36"/>
      <c r="Q276" s="37" t="n">
        <f aca="false">IF(K276&gt;0,0.05*G276,IF(M276&gt;0,0.05*G276+1*E276,0))</f>
        <v>0.8</v>
      </c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64"/>
      <c r="AD276" s="64"/>
      <c r="AE276" s="64"/>
      <c r="AF276" s="64"/>
      <c r="AG276" s="64"/>
      <c r="AH276" s="64"/>
      <c r="AI276" s="64" t="n">
        <f aca="false">2*E276</f>
        <v>2</v>
      </c>
      <c r="AJ276" s="26" t="n">
        <f aca="false">SUM(G276,I276:AI276)</f>
        <v>179</v>
      </c>
      <c r="AK276" s="62" t="n">
        <v>10</v>
      </c>
      <c r="AL276" s="65"/>
    </row>
    <row r="277" customFormat="false" ht="17.35" hidden="false" customHeight="false" outlineLevel="0" collapsed="false">
      <c r="A277" s="24" t="s">
        <v>128</v>
      </c>
      <c r="B277" s="34" t="s">
        <v>353</v>
      </c>
      <c r="C277" s="24" t="s">
        <v>93</v>
      </c>
      <c r="D277" s="24" t="n">
        <f aca="false">Бюджет_Конт!$E$8</f>
        <v>34</v>
      </c>
      <c r="E277" s="24" t="n">
        <f aca="false">Бюджет_Конт!$E$19</f>
        <v>1</v>
      </c>
      <c r="F277" s="26" t="n">
        <v>20</v>
      </c>
      <c r="G277" s="26" t="n">
        <f aca="false">F277</f>
        <v>20</v>
      </c>
      <c r="H277" s="26" t="n">
        <v>20</v>
      </c>
      <c r="I277" s="26" t="n">
        <f aca="false">H277*E277</f>
        <v>20</v>
      </c>
      <c r="J277" s="26" t="n">
        <f aca="false">40*ROUNDUP(D277/15,0)</f>
        <v>120</v>
      </c>
      <c r="K277" s="37"/>
      <c r="L277" s="26"/>
      <c r="M277" s="61" t="n">
        <f aca="false">0.4*D277</f>
        <v>13.6</v>
      </c>
      <c r="N277" s="26"/>
      <c r="O277" s="26"/>
      <c r="P277" s="26"/>
      <c r="Q277" s="37" t="n">
        <f aca="false">IF(K277&gt;0,0.05*G277,IF(M277&gt;0,0.05*G277+1*E277,0))</f>
        <v>2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 t="n">
        <f aca="false">SUM(G277,I277:AI277)</f>
        <v>175.6</v>
      </c>
      <c r="AK277" s="24" t="n">
        <v>8</v>
      </c>
      <c r="AL277" s="27"/>
    </row>
    <row r="278" customFormat="false" ht="17.35" hidden="false" customHeight="false" outlineLevel="0" collapsed="false">
      <c r="A278" s="24" t="s">
        <v>130</v>
      </c>
      <c r="B278" s="34" t="s">
        <v>300</v>
      </c>
      <c r="C278" s="24" t="s">
        <v>90</v>
      </c>
      <c r="D278" s="24" t="n">
        <f aca="false">Бюджет_Конт!$E$8</f>
        <v>34</v>
      </c>
      <c r="E278" s="24" t="n">
        <f aca="false">Бюджет_Конт!$E$19</f>
        <v>1</v>
      </c>
      <c r="F278" s="26" t="n">
        <v>34</v>
      </c>
      <c r="G278" s="26" t="n">
        <f aca="false">F278</f>
        <v>34</v>
      </c>
      <c r="H278" s="26"/>
      <c r="I278" s="26" t="n">
        <f aca="false">H278*E278</f>
        <v>0</v>
      </c>
      <c r="J278" s="26" t="n">
        <f aca="false">34*ROUNDUP(D278/15,0)</f>
        <v>102</v>
      </c>
      <c r="K278" s="37" t="n">
        <f aca="false">0.3*D278</f>
        <v>10.2</v>
      </c>
      <c r="L278" s="26"/>
      <c r="M278" s="61"/>
      <c r="N278" s="26"/>
      <c r="O278" s="26"/>
      <c r="P278" s="26"/>
      <c r="Q278" s="37" t="n">
        <f aca="false">IF(K278&gt;0,0.05*G278,IF(M278&gt;0,0.05*G278+1*E278,0))</f>
        <v>1.7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 t="n">
        <f aca="false">2*E278</f>
        <v>2</v>
      </c>
      <c r="AJ278" s="26" t="n">
        <f aca="false">SUM(G278,I278:AI278)</f>
        <v>149.9</v>
      </c>
      <c r="AK278" s="24" t="n">
        <v>10</v>
      </c>
      <c r="AL278" s="27"/>
    </row>
    <row r="279" customFormat="false" ht="32.95" hidden="false" customHeight="false" outlineLevel="0" collapsed="false">
      <c r="A279" s="62" t="s">
        <v>152</v>
      </c>
      <c r="B279" s="53" t="s">
        <v>354</v>
      </c>
      <c r="C279" s="62" t="s">
        <v>90</v>
      </c>
      <c r="D279" s="24" t="n">
        <f aca="false">Бюджет_Конт!$E$8</f>
        <v>34</v>
      </c>
      <c r="E279" s="24" t="n">
        <f aca="false">Бюджет_Конт!$E$19</f>
        <v>1</v>
      </c>
      <c r="F279" s="64" t="n">
        <v>34</v>
      </c>
      <c r="G279" s="64" t="n">
        <f aca="false">F279</f>
        <v>34</v>
      </c>
      <c r="H279" s="64" t="n">
        <v>34</v>
      </c>
      <c r="I279" s="64" t="n">
        <f aca="false">H279*E279</f>
        <v>34</v>
      </c>
      <c r="J279" s="64"/>
      <c r="K279" s="36" t="n">
        <f aca="false">0.3*D279</f>
        <v>10.2</v>
      </c>
      <c r="L279" s="36"/>
      <c r="M279" s="61"/>
      <c r="N279" s="36"/>
      <c r="O279" s="36"/>
      <c r="P279" s="36"/>
      <c r="Q279" s="37" t="n">
        <f aca="false">IF(K279&gt;0,0.05*G279,IF(M279&gt;0,0.05*G279+1*E279,0))</f>
        <v>1.7</v>
      </c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64"/>
      <c r="AD279" s="64"/>
      <c r="AE279" s="64"/>
      <c r="AF279" s="64"/>
      <c r="AG279" s="64"/>
      <c r="AH279" s="64"/>
      <c r="AI279" s="64"/>
      <c r="AJ279" s="26" t="n">
        <f aca="false">SUM(G279,I279:AI279)</f>
        <v>79.9</v>
      </c>
      <c r="AK279" s="62" t="n">
        <v>10</v>
      </c>
      <c r="AL279" s="65"/>
    </row>
    <row r="280" customFormat="false" ht="17.35" hidden="false" customHeight="false" outlineLevel="0" collapsed="false">
      <c r="A280" s="24" t="s">
        <v>355</v>
      </c>
      <c r="B280" s="34" t="s">
        <v>356</v>
      </c>
      <c r="C280" s="24" t="s">
        <v>93</v>
      </c>
      <c r="D280" s="24" t="n">
        <f aca="false">Бюджет_Конт!$E$8</f>
        <v>34</v>
      </c>
      <c r="E280" s="24" t="n">
        <f aca="false">Бюджет_Конт!$E$19</f>
        <v>1</v>
      </c>
      <c r="F280" s="26" t="n">
        <v>20</v>
      </c>
      <c r="G280" s="64" t="n">
        <f aca="false">F280</f>
        <v>20</v>
      </c>
      <c r="H280" s="26" t="n">
        <v>40</v>
      </c>
      <c r="I280" s="26" t="n">
        <f aca="false">H280*E280</f>
        <v>40</v>
      </c>
      <c r="J280" s="26"/>
      <c r="K280" s="37" t="n">
        <f aca="false">0.3*D280</f>
        <v>10.2</v>
      </c>
      <c r="L280" s="26"/>
      <c r="M280" s="61"/>
      <c r="N280" s="26"/>
      <c r="O280" s="26"/>
      <c r="P280" s="26"/>
      <c r="Q280" s="37" t="n">
        <f aca="false">IF(K280&gt;0,0.05*G280,IF(M280&gt;0,0.05*G280+1*E280,0))</f>
        <v>1</v>
      </c>
      <c r="R280" s="26"/>
      <c r="S280" s="26"/>
      <c r="T280" s="26"/>
      <c r="U280" s="26" t="n">
        <f aca="false">0.3*D280</f>
        <v>10.2</v>
      </c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 t="n">
        <f aca="false">4*E280</f>
        <v>4</v>
      </c>
      <c r="AJ280" s="26" t="n">
        <f aca="false">SUM(G280,I280:AI280)</f>
        <v>85.4</v>
      </c>
      <c r="AK280" s="24" t="n">
        <v>10</v>
      </c>
      <c r="AL280" s="27"/>
    </row>
    <row r="281" customFormat="false" ht="17.35" hidden="false" customHeight="false" outlineLevel="0" collapsed="false">
      <c r="A281" s="24" t="s">
        <v>302</v>
      </c>
      <c r="B281" s="34" t="s">
        <v>303</v>
      </c>
      <c r="C281" s="24" t="s">
        <v>93</v>
      </c>
      <c r="D281" s="24" t="n">
        <f aca="false">Бюджет_Конт!$E$8</f>
        <v>34</v>
      </c>
      <c r="E281" s="24" t="n">
        <f aca="false">Бюджет_Конт!$E$19</f>
        <v>1</v>
      </c>
      <c r="F281" s="26"/>
      <c r="G281" s="26"/>
      <c r="H281" s="26" t="n">
        <v>40</v>
      </c>
      <c r="I281" s="26" t="n">
        <f aca="false">H281*E281</f>
        <v>40</v>
      </c>
      <c r="J281" s="26"/>
      <c r="K281" s="37" t="n">
        <f aca="false">0.3*D281</f>
        <v>10.2</v>
      </c>
      <c r="L281" s="26"/>
      <c r="M281" s="61"/>
      <c r="N281" s="26"/>
      <c r="O281" s="26"/>
      <c r="P281" s="26"/>
      <c r="Q281" s="37" t="n">
        <f aca="false">IF(K281&gt;0,0.05*G281,IF(M281&gt;0,0.05*G281+1*E281,0))</f>
        <v>0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 t="n">
        <f aca="false">SUM(G281,I281:AI281)</f>
        <v>50.2</v>
      </c>
      <c r="AK281" s="24" t="n">
        <v>10</v>
      </c>
      <c r="AL281" s="27"/>
    </row>
    <row r="282" customFormat="false" ht="17.35" hidden="false" customHeight="false" outlineLevel="0" collapsed="false">
      <c r="A282" s="24" t="s">
        <v>357</v>
      </c>
      <c r="B282" s="34" t="s">
        <v>358</v>
      </c>
      <c r="C282" s="24" t="s">
        <v>119</v>
      </c>
      <c r="D282" s="24" t="n">
        <f aca="false">Бюджет_Конт!$E$9</f>
        <v>42</v>
      </c>
      <c r="E282" s="24" t="n">
        <f aca="false">Бюджет_Конт!$E$20</f>
        <v>2</v>
      </c>
      <c r="F282" s="26" t="n">
        <v>32</v>
      </c>
      <c r="G282" s="26" t="n">
        <f aca="false">F282</f>
        <v>32</v>
      </c>
      <c r="H282" s="26" t="n">
        <v>16</v>
      </c>
      <c r="I282" s="26" t="n">
        <f aca="false">H282*E282</f>
        <v>32</v>
      </c>
      <c r="J282" s="26" t="n">
        <f aca="false">32*ROUNDUP(D282/20,0)</f>
        <v>96</v>
      </c>
      <c r="K282" s="37" t="n">
        <f aca="false">0.3*D282</f>
        <v>12.6</v>
      </c>
      <c r="L282" s="26"/>
      <c r="M282" s="61"/>
      <c r="N282" s="26"/>
      <c r="O282" s="26"/>
      <c r="P282" s="26"/>
      <c r="Q282" s="37" t="n">
        <f aca="false">IF(K282&gt;0,0.05*G282,IF(M282&gt;0,0.05*G282+1*E282,0))</f>
        <v>1.6</v>
      </c>
      <c r="R282" s="26"/>
      <c r="S282" s="26"/>
      <c r="T282" s="26"/>
      <c r="U282" s="26" t="n">
        <f aca="false">0.3*D282</f>
        <v>12.6</v>
      </c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 t="n">
        <f aca="false">2*E282</f>
        <v>4</v>
      </c>
      <c r="AJ282" s="26" t="n">
        <f aca="false">SUM(G282,I282:AI282)</f>
        <v>190.8</v>
      </c>
      <c r="AK282" s="24" t="n">
        <v>10</v>
      </c>
      <c r="AL282" s="27"/>
    </row>
    <row r="283" customFormat="false" ht="17.35" hidden="false" customHeight="false" outlineLevel="0" collapsed="false">
      <c r="A283" s="24" t="s">
        <v>212</v>
      </c>
      <c r="B283" s="34" t="s">
        <v>359</v>
      </c>
      <c r="C283" s="24" t="s">
        <v>116</v>
      </c>
      <c r="D283" s="24" t="n">
        <f aca="false">Бюджет_Конт!$E$9</f>
        <v>42</v>
      </c>
      <c r="E283" s="24" t="n">
        <f aca="false">Бюджет_Конт!$E$20</f>
        <v>2</v>
      </c>
      <c r="F283" s="26" t="n">
        <v>34</v>
      </c>
      <c r="G283" s="26" t="n">
        <f aca="false">F283</f>
        <v>34</v>
      </c>
      <c r="H283" s="26" t="n">
        <v>34</v>
      </c>
      <c r="I283" s="26" t="n">
        <f aca="false">H283*E283</f>
        <v>68</v>
      </c>
      <c r="J283" s="26"/>
      <c r="K283" s="37" t="n">
        <f aca="false">0.3*D283</f>
        <v>12.6</v>
      </c>
      <c r="L283" s="26"/>
      <c r="M283" s="61"/>
      <c r="N283" s="26"/>
      <c r="O283" s="26"/>
      <c r="P283" s="26"/>
      <c r="Q283" s="37" t="n">
        <f aca="false">IF(K283&gt;0,0.05*G283,IF(M283&gt;0,0.05*G283+1*E283,0))</f>
        <v>1.7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 t="n">
        <f aca="false">SUM(G283,I283:AI283)</f>
        <v>116.3</v>
      </c>
      <c r="AK283" s="24" t="n">
        <v>10</v>
      </c>
      <c r="AL283" s="27"/>
    </row>
    <row r="284" customFormat="false" ht="32.95" hidden="false" customHeight="false" outlineLevel="0" collapsed="false">
      <c r="A284" s="24" t="s">
        <v>124</v>
      </c>
      <c r="B284" s="34" t="s">
        <v>360</v>
      </c>
      <c r="C284" s="24" t="s">
        <v>119</v>
      </c>
      <c r="D284" s="24" t="n">
        <f aca="false">Бюджет_Конт!$E$9</f>
        <v>42</v>
      </c>
      <c r="E284" s="24" t="n">
        <f aca="false">Бюджет_Конт!$E$20</f>
        <v>2</v>
      </c>
      <c r="F284" s="26" t="n">
        <v>16</v>
      </c>
      <c r="G284" s="26" t="n">
        <f aca="false">F284</f>
        <v>16</v>
      </c>
      <c r="H284" s="26" t="n">
        <v>32</v>
      </c>
      <c r="I284" s="26" t="n">
        <f aca="false">H284*E284</f>
        <v>64</v>
      </c>
      <c r="J284" s="26"/>
      <c r="K284" s="37" t="n">
        <f aca="false">0.3*D284</f>
        <v>12.6</v>
      </c>
      <c r="L284" s="26"/>
      <c r="M284" s="61"/>
      <c r="N284" s="26"/>
      <c r="O284" s="26"/>
      <c r="P284" s="26"/>
      <c r="Q284" s="37" t="n">
        <f aca="false">IF(K284&gt;0,0.05*G284,IF(M284&gt;0,0.05*G284+1*E284,0))</f>
        <v>0.8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 t="n">
        <f aca="false">SUM(G284,I284:AI284)</f>
        <v>93.4</v>
      </c>
      <c r="AK284" s="24" t="n">
        <v>10</v>
      </c>
      <c r="AL284" s="27"/>
    </row>
    <row r="285" customFormat="false" ht="17.25" hidden="false" customHeight="true" outlineLevel="0" collapsed="false">
      <c r="A285" s="24" t="s">
        <v>126</v>
      </c>
      <c r="B285" s="34" t="s">
        <v>361</v>
      </c>
      <c r="C285" s="24" t="s">
        <v>116</v>
      </c>
      <c r="D285" s="24" t="n">
        <f aca="false">Бюджет_Конт!$E$9</f>
        <v>42</v>
      </c>
      <c r="E285" s="24" t="n">
        <f aca="false">Бюджет_Конт!$E$20</f>
        <v>2</v>
      </c>
      <c r="F285" s="26" t="n">
        <v>34</v>
      </c>
      <c r="G285" s="26" t="n">
        <f aca="false">F285</f>
        <v>34</v>
      </c>
      <c r="H285" s="26"/>
      <c r="I285" s="26" t="n">
        <f aca="false">H285*E285</f>
        <v>0</v>
      </c>
      <c r="J285" s="26" t="n">
        <f aca="false">50*ROUNDUP(D285/15,0)</f>
        <v>150</v>
      </c>
      <c r="K285" s="37" t="n">
        <f aca="false">0.3*D285</f>
        <v>12.6</v>
      </c>
      <c r="L285" s="26"/>
      <c r="M285" s="61"/>
      <c r="N285" s="26"/>
      <c r="O285" s="26"/>
      <c r="P285" s="26"/>
      <c r="Q285" s="37" t="n">
        <f aca="false">IF(K285&gt;0,0.05*G285,IF(M285&gt;0,0.05*G285+1*E285,0))</f>
        <v>1.7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 t="n">
        <f aca="false">2*E285</f>
        <v>4</v>
      </c>
      <c r="AJ285" s="26" t="n">
        <f aca="false">SUM(G285,I285:AI285)</f>
        <v>202.3</v>
      </c>
      <c r="AK285" s="24" t="n">
        <v>10</v>
      </c>
      <c r="AL285" s="27"/>
    </row>
    <row r="286" customFormat="false" ht="17.25" hidden="false" customHeight="true" outlineLevel="0" collapsed="false">
      <c r="A286" s="24" t="s">
        <v>325</v>
      </c>
      <c r="B286" s="34" t="s">
        <v>362</v>
      </c>
      <c r="C286" s="24" t="s">
        <v>119</v>
      </c>
      <c r="D286" s="24" t="n">
        <f aca="false">Бюджет_Конт!$E$9</f>
        <v>42</v>
      </c>
      <c r="E286" s="24" t="n">
        <f aca="false">Бюджет_Конт!$E$20</f>
        <v>2</v>
      </c>
      <c r="F286" s="26" t="n">
        <v>16</v>
      </c>
      <c r="G286" s="26" t="n">
        <f aca="false">F286</f>
        <v>16</v>
      </c>
      <c r="H286" s="26"/>
      <c r="I286" s="26" t="n">
        <f aca="false">H286*E286</f>
        <v>0</v>
      </c>
      <c r="J286" s="26" t="n">
        <f aca="false">32*ROUNDUP(D286/15,0)</f>
        <v>96</v>
      </c>
      <c r="K286" s="37" t="n">
        <f aca="false">0.3*D286</f>
        <v>12.6</v>
      </c>
      <c r="L286" s="26"/>
      <c r="M286" s="61"/>
      <c r="N286" s="26"/>
      <c r="O286" s="26"/>
      <c r="P286" s="26"/>
      <c r="Q286" s="37" t="n">
        <f aca="false">IF(K286&gt;0,0.05*G286,IF(M286&gt;0,0.05*G286+1*E286,0))</f>
        <v>0.8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 t="n">
        <f aca="false">2*E286</f>
        <v>4</v>
      </c>
      <c r="AJ286" s="26" t="n">
        <f aca="false">SUM(G286,I286:AI286)</f>
        <v>129.4</v>
      </c>
      <c r="AK286" s="24" t="n">
        <v>10</v>
      </c>
      <c r="AL286" s="27"/>
    </row>
    <row r="287" customFormat="false" ht="17.25" hidden="false" customHeight="true" outlineLevel="0" collapsed="false">
      <c r="A287" s="24" t="s">
        <v>150</v>
      </c>
      <c r="B287" s="34" t="s">
        <v>363</v>
      </c>
      <c r="C287" s="24" t="s">
        <v>116</v>
      </c>
      <c r="D287" s="24" t="n">
        <f aca="false">Бюджет_Конт!$E$9</f>
        <v>42</v>
      </c>
      <c r="E287" s="24" t="n">
        <f aca="false">Бюджет_Конт!$E$20</f>
        <v>2</v>
      </c>
      <c r="F287" s="26" t="n">
        <v>16</v>
      </c>
      <c r="G287" s="26" t="n">
        <f aca="false">F287</f>
        <v>16</v>
      </c>
      <c r="H287" s="26"/>
      <c r="I287" s="26" t="n">
        <f aca="false">H287*E287</f>
        <v>0</v>
      </c>
      <c r="J287" s="26" t="n">
        <f aca="false">36*ROUNDUP(D287/15,0)</f>
        <v>108</v>
      </c>
      <c r="K287" s="37" t="n">
        <f aca="false">0.3*D287</f>
        <v>12.6</v>
      </c>
      <c r="L287" s="26"/>
      <c r="M287" s="61"/>
      <c r="N287" s="26"/>
      <c r="O287" s="26"/>
      <c r="P287" s="26"/>
      <c r="Q287" s="37" t="n">
        <f aca="false">IF(K287&gt;0,0.05*G287,IF(M287&gt;0,0.05*G287+1*E287,0))</f>
        <v>0.8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 t="n">
        <f aca="false">4*E287</f>
        <v>8</v>
      </c>
      <c r="AJ287" s="26" t="n">
        <f aca="false">SUM(G287,I287:AI287)</f>
        <v>145.4</v>
      </c>
      <c r="AK287" s="24" t="n">
        <v>10</v>
      </c>
      <c r="AL287" s="27"/>
    </row>
    <row r="288" customFormat="false" ht="17.25" hidden="false" customHeight="true" outlineLevel="0" collapsed="false">
      <c r="A288" s="24" t="s">
        <v>155</v>
      </c>
      <c r="B288" s="34" t="s">
        <v>364</v>
      </c>
      <c r="C288" s="24" t="s">
        <v>116</v>
      </c>
      <c r="D288" s="24" t="n">
        <f aca="false">Бюджет_Конт!$E$9</f>
        <v>42</v>
      </c>
      <c r="E288" s="24" t="n">
        <f aca="false">Бюджет_Конт!$E$20</f>
        <v>2</v>
      </c>
      <c r="F288" s="26" t="n">
        <v>50</v>
      </c>
      <c r="G288" s="26" t="n">
        <f aca="false">F288</f>
        <v>50</v>
      </c>
      <c r="H288" s="26"/>
      <c r="I288" s="26" t="n">
        <f aca="false">H288*E288</f>
        <v>0</v>
      </c>
      <c r="J288" s="26" t="n">
        <f aca="false">50*ROUNDUP(D288/15,0)</f>
        <v>150</v>
      </c>
      <c r="K288" s="37"/>
      <c r="L288" s="26"/>
      <c r="M288" s="61" t="n">
        <f aca="false">0.4*D288</f>
        <v>16.8</v>
      </c>
      <c r="N288" s="26"/>
      <c r="O288" s="26"/>
      <c r="P288" s="26"/>
      <c r="Q288" s="37" t="n">
        <f aca="false">IF(K288&gt;0,0.05*G288,IF(M288&gt;0,0.05*G288+1*E288,0))</f>
        <v>4.5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 t="n">
        <f aca="false">2*E288</f>
        <v>4</v>
      </c>
      <c r="AJ288" s="26" t="n">
        <f aca="false">SUM(G288,I288:AI288)</f>
        <v>225.3</v>
      </c>
      <c r="AK288" s="24" t="n">
        <v>10</v>
      </c>
      <c r="AL288" s="27"/>
    </row>
    <row r="289" customFormat="false" ht="17.25" hidden="false" customHeight="true" outlineLevel="0" collapsed="false">
      <c r="A289" s="24" t="s">
        <v>365</v>
      </c>
      <c r="B289" s="34" t="s">
        <v>366</v>
      </c>
      <c r="C289" s="24" t="s">
        <v>116</v>
      </c>
      <c r="D289" s="24" t="n">
        <f aca="false">Бюджет_Конт!$E$9</f>
        <v>42</v>
      </c>
      <c r="E289" s="24" t="n">
        <f aca="false">Бюджет_Конт!$E$20</f>
        <v>2</v>
      </c>
      <c r="F289" s="26" t="n">
        <v>16</v>
      </c>
      <c r="G289" s="26" t="n">
        <f aca="false">F289</f>
        <v>16</v>
      </c>
      <c r="H289" s="26"/>
      <c r="I289" s="26" t="n">
        <f aca="false">H289*E289</f>
        <v>0</v>
      </c>
      <c r="J289" s="26" t="n">
        <f aca="false">34*ROUNDUP(D289/15,0)</f>
        <v>102</v>
      </c>
      <c r="K289" s="37" t="n">
        <f aca="false">0.3*D289</f>
        <v>12.6</v>
      </c>
      <c r="L289" s="26"/>
      <c r="M289" s="61"/>
      <c r="N289" s="26"/>
      <c r="O289" s="26"/>
      <c r="P289" s="26"/>
      <c r="Q289" s="37" t="n">
        <f aca="false">IF(K289&gt;0,0.05*G289,IF(M289&gt;0,0.05*G289+1*E289,0))</f>
        <v>0.8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 t="n">
        <f aca="false">SUM(G289,I289:AI289)</f>
        <v>131.4</v>
      </c>
      <c r="AK289" s="24" t="n">
        <v>10</v>
      </c>
      <c r="AL289" s="27"/>
    </row>
    <row r="290" customFormat="false" ht="17.35" hidden="false" customHeight="false" outlineLevel="0" collapsed="false">
      <c r="A290" s="24" t="s">
        <v>333</v>
      </c>
      <c r="B290" s="34" t="s">
        <v>367</v>
      </c>
      <c r="C290" s="24" t="s">
        <v>119</v>
      </c>
      <c r="D290" s="24" t="n">
        <f aca="false">Бюджет_Конт!$E$9</f>
        <v>42</v>
      </c>
      <c r="E290" s="24" t="n">
        <f aca="false">Бюджет_Конт!$E$20</f>
        <v>2</v>
      </c>
      <c r="F290" s="26"/>
      <c r="G290" s="26"/>
      <c r="H290" s="26"/>
      <c r="I290" s="26"/>
      <c r="J290" s="26"/>
      <c r="K290" s="37"/>
      <c r="L290" s="26"/>
      <c r="M290" s="61"/>
      <c r="N290" s="26"/>
      <c r="O290" s="26"/>
      <c r="P290" s="26"/>
      <c r="Q290" s="37" t="n">
        <f aca="false">IF(K290&gt;0,0.05*G290,IF(M290&gt;0,0.05*G290+1*E290,0))</f>
        <v>0</v>
      </c>
      <c r="R290" s="26"/>
      <c r="S290" s="26"/>
      <c r="T290" s="26" t="n">
        <f aca="false">1*(4)*D290</f>
        <v>168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 t="n">
        <f aca="false">SUM(G290,I290:AI290)</f>
        <v>168</v>
      </c>
      <c r="AK290" s="24" t="n">
        <v>10</v>
      </c>
      <c r="AL290" s="27"/>
    </row>
    <row r="291" customFormat="false" ht="17.35" hidden="false" customHeight="false" outlineLevel="0" collapsed="false">
      <c r="A291" s="24" t="s">
        <v>286</v>
      </c>
      <c r="B291" s="34" t="s">
        <v>368</v>
      </c>
      <c r="C291" s="24" t="s">
        <v>148</v>
      </c>
      <c r="D291" s="24" t="n">
        <f aca="false">Бюджет_Конт!$E$10</f>
        <v>15</v>
      </c>
      <c r="E291" s="24" t="n">
        <f aca="false">Бюджет_Конт!$E$21</f>
        <v>1</v>
      </c>
      <c r="F291" s="26" t="n">
        <v>26</v>
      </c>
      <c r="G291" s="26" t="n">
        <f aca="false">F291</f>
        <v>26</v>
      </c>
      <c r="H291" s="26" t="n">
        <v>12</v>
      </c>
      <c r="I291" s="26" t="n">
        <f aca="false">H291*E291</f>
        <v>12</v>
      </c>
      <c r="J291" s="26" t="n">
        <f aca="false">52*ROUNDUP(D291/15,0)</f>
        <v>52</v>
      </c>
      <c r="K291" s="36"/>
      <c r="L291" s="26"/>
      <c r="M291" s="61" t="n">
        <f aca="false">0.4*D291</f>
        <v>6</v>
      </c>
      <c r="N291" s="26"/>
      <c r="O291" s="26"/>
      <c r="P291" s="26"/>
      <c r="Q291" s="37" t="n">
        <f aca="false">IF(K291&gt;0,0.05*G291,IF(M291&gt;0,0.05*G291+1*E291,0))</f>
        <v>2.3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 t="n">
        <f aca="false">2*E291</f>
        <v>2</v>
      </c>
      <c r="AJ291" s="26" t="n">
        <f aca="false">SUM(G291,I291:AI291)</f>
        <v>100.3</v>
      </c>
      <c r="AK291" s="24" t="n">
        <v>10</v>
      </c>
      <c r="AL291" s="27"/>
    </row>
    <row r="292" customFormat="false" ht="32.95" hidden="false" customHeight="false" outlineLevel="0" collapsed="false">
      <c r="A292" s="24" t="s">
        <v>107</v>
      </c>
      <c r="B292" s="34" t="s">
        <v>369</v>
      </c>
      <c r="C292" s="24" t="s">
        <v>148</v>
      </c>
      <c r="D292" s="24" t="n">
        <f aca="false">Бюджет_Конт!$E$10</f>
        <v>15</v>
      </c>
      <c r="E292" s="24" t="n">
        <f aca="false">Бюджет_Конт!$E$21</f>
        <v>1</v>
      </c>
      <c r="F292" s="26" t="n">
        <v>26</v>
      </c>
      <c r="G292" s="26" t="n">
        <f aca="false">F292</f>
        <v>26</v>
      </c>
      <c r="H292" s="26" t="n">
        <v>26</v>
      </c>
      <c r="I292" s="26" t="n">
        <f aca="false">H292*E292</f>
        <v>26</v>
      </c>
      <c r="J292" s="26"/>
      <c r="K292" s="36"/>
      <c r="L292" s="26"/>
      <c r="M292" s="61" t="n">
        <f aca="false">0.4*D292</f>
        <v>6</v>
      </c>
      <c r="N292" s="26"/>
      <c r="O292" s="26"/>
      <c r="P292" s="26"/>
      <c r="Q292" s="37" t="n">
        <f aca="false">IF(K292&gt;0,0.05*G292,IF(M292&gt;0,0.05*G292+1*E292,0))</f>
        <v>2.3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 t="n">
        <f aca="false">SUM(G292,I292:AI292)</f>
        <v>60.3</v>
      </c>
      <c r="AK292" s="24" t="n">
        <v>10</v>
      </c>
      <c r="AL292" s="27"/>
    </row>
    <row r="293" customFormat="false" ht="17.35" hidden="false" customHeight="false" outlineLevel="0" collapsed="false">
      <c r="A293" s="24" t="s">
        <v>136</v>
      </c>
      <c r="B293" s="34" t="s">
        <v>370</v>
      </c>
      <c r="C293" s="24" t="s">
        <v>154</v>
      </c>
      <c r="D293" s="24" t="n">
        <f aca="false">Бюджет_Конт!$E$10</f>
        <v>15</v>
      </c>
      <c r="E293" s="24" t="n">
        <f aca="false">Бюджет_Конт!$E$21</f>
        <v>1</v>
      </c>
      <c r="F293" s="26" t="n">
        <v>44</v>
      </c>
      <c r="G293" s="26" t="n">
        <f aca="false">F293</f>
        <v>44</v>
      </c>
      <c r="H293" s="26" t="n">
        <v>44</v>
      </c>
      <c r="I293" s="26" t="n">
        <f aca="false">H293*E293</f>
        <v>44</v>
      </c>
      <c r="J293" s="26"/>
      <c r="K293" s="36"/>
      <c r="L293" s="26"/>
      <c r="M293" s="61" t="n">
        <f aca="false">0.4*D293</f>
        <v>6</v>
      </c>
      <c r="N293" s="26"/>
      <c r="O293" s="26"/>
      <c r="P293" s="26"/>
      <c r="Q293" s="37" t="n">
        <f aca="false">IF(K293&gt;0,0.05*G293,IF(M293&gt;0,0.05*G293+1*E293,0))</f>
        <v>3.2</v>
      </c>
      <c r="R293" s="26"/>
      <c r="S293" s="26"/>
      <c r="T293" s="26"/>
      <c r="U293" s="36"/>
      <c r="V293" s="26" t="n">
        <f aca="false">1*D293</f>
        <v>15</v>
      </c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 t="n">
        <f aca="false">4*E293</f>
        <v>4</v>
      </c>
      <c r="AJ293" s="26" t="n">
        <f aca="false">SUM(G293,I293:AI293)</f>
        <v>116.2</v>
      </c>
      <c r="AK293" s="24" t="n">
        <v>10</v>
      </c>
      <c r="AL293" s="27"/>
    </row>
    <row r="294" customFormat="false" ht="17.35" hidden="false" customHeight="false" outlineLevel="0" collapsed="false">
      <c r="A294" s="24" t="s">
        <v>371</v>
      </c>
      <c r="B294" s="34" t="s">
        <v>372</v>
      </c>
      <c r="C294" s="24" t="s">
        <v>148</v>
      </c>
      <c r="D294" s="24" t="n">
        <f aca="false">Бюджет_Конт!$E$10</f>
        <v>15</v>
      </c>
      <c r="E294" s="24" t="n">
        <f aca="false">Бюджет_Конт!$E$21</f>
        <v>1</v>
      </c>
      <c r="F294" s="26" t="n">
        <v>26</v>
      </c>
      <c r="G294" s="26" t="n">
        <f aca="false">F294</f>
        <v>26</v>
      </c>
      <c r="H294" s="26"/>
      <c r="I294" s="26" t="n">
        <f aca="false">H294*E294</f>
        <v>0</v>
      </c>
      <c r="J294" s="26" t="n">
        <f aca="false">26*ROUNDUP(D294/15,0)</f>
        <v>26</v>
      </c>
      <c r="K294" s="37" t="n">
        <f aca="false">0.3*D294</f>
        <v>4.5</v>
      </c>
      <c r="L294" s="26"/>
      <c r="M294" s="61"/>
      <c r="N294" s="26"/>
      <c r="O294" s="26"/>
      <c r="P294" s="26"/>
      <c r="Q294" s="37" t="n">
        <f aca="false">IF(K294&gt;0,0.05*G294,IF(M294&gt;0,0.05*G294+1*E294,0))</f>
        <v>1.3</v>
      </c>
      <c r="R294" s="26"/>
      <c r="S294" s="26"/>
      <c r="T294" s="26"/>
      <c r="U294" s="3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 t="n">
        <f aca="false">2*E294</f>
        <v>2</v>
      </c>
      <c r="AJ294" s="26" t="n">
        <f aca="false">SUM(G294,I294:AI294)</f>
        <v>59.8</v>
      </c>
      <c r="AK294" s="24" t="n">
        <v>10</v>
      </c>
      <c r="AL294" s="27"/>
    </row>
    <row r="295" customFormat="false" ht="32.95" hidden="false" customHeight="false" outlineLevel="0" collapsed="false">
      <c r="A295" s="24" t="s">
        <v>355</v>
      </c>
      <c r="B295" s="42" t="s">
        <v>153</v>
      </c>
      <c r="C295" s="24" t="s">
        <v>154</v>
      </c>
      <c r="D295" s="24" t="n">
        <f aca="false">Бюджет_Конт!$E$10</f>
        <v>15</v>
      </c>
      <c r="E295" s="24" t="n">
        <f aca="false">Бюджет_Конт!$E$21</f>
        <v>1</v>
      </c>
      <c r="F295" s="26" t="n">
        <v>22</v>
      </c>
      <c r="G295" s="26"/>
      <c r="H295" s="26"/>
      <c r="I295" s="26" t="n">
        <f aca="false">H295*E295</f>
        <v>0</v>
      </c>
      <c r="J295" s="26" t="n">
        <f aca="false">22*ROUNDUP(D295/15,0)</f>
        <v>22</v>
      </c>
      <c r="K295" s="36" t="n">
        <f aca="false">0.3*D295</f>
        <v>4.5</v>
      </c>
      <c r="L295" s="26"/>
      <c r="M295" s="61"/>
      <c r="N295" s="26"/>
      <c r="O295" s="26"/>
      <c r="P295" s="26"/>
      <c r="Q295" s="37" t="n">
        <f aca="false">IF(K295&gt;0,0.05*G295,IF(M295&gt;0,0.05*G295+1*E295,0))</f>
        <v>0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 t="n">
        <f aca="false">SUM(G295,I295:AI295)</f>
        <v>26.5</v>
      </c>
      <c r="AK295" s="24" t="n">
        <v>8</v>
      </c>
      <c r="AL295" s="27"/>
    </row>
    <row r="296" customFormat="false" ht="17.35" hidden="false" customHeight="false" outlineLevel="0" collapsed="false">
      <c r="A296" s="24" t="s">
        <v>373</v>
      </c>
      <c r="B296" s="34" t="s">
        <v>374</v>
      </c>
      <c r="C296" s="24" t="s">
        <v>148</v>
      </c>
      <c r="D296" s="24" t="n">
        <f aca="false">Бюджет_Конт!$E$10</f>
        <v>15</v>
      </c>
      <c r="E296" s="24" t="n">
        <f aca="false">Бюджет_Конт!$E$21</f>
        <v>1</v>
      </c>
      <c r="F296" s="26"/>
      <c r="G296" s="26" t="n">
        <f aca="false">F296</f>
        <v>0</v>
      </c>
      <c r="H296" s="26" t="n">
        <v>26</v>
      </c>
      <c r="I296" s="26" t="n">
        <f aca="false">H296*E296</f>
        <v>26</v>
      </c>
      <c r="J296" s="26"/>
      <c r="K296" s="36" t="n">
        <f aca="false">0.3*D296</f>
        <v>4.5</v>
      </c>
      <c r="L296" s="26"/>
      <c r="M296" s="61"/>
      <c r="N296" s="26"/>
      <c r="O296" s="26"/>
      <c r="P296" s="26"/>
      <c r="Q296" s="37" t="n">
        <f aca="false">IF(K296&gt;0,0.05*G296,IF(M296&gt;0,0.05*G296+1*E296,0))</f>
        <v>0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 t="n">
        <f aca="false">SUM(G296,I296:AI296)</f>
        <v>30.5</v>
      </c>
      <c r="AK296" s="24" t="n">
        <v>10</v>
      </c>
      <c r="AL296" s="27"/>
    </row>
    <row r="297" customFormat="false" ht="17.35" hidden="false" customHeight="false" outlineLevel="0" collapsed="false">
      <c r="A297" s="24" t="s">
        <v>373</v>
      </c>
      <c r="B297" s="34" t="s">
        <v>374</v>
      </c>
      <c r="C297" s="24" t="s">
        <v>154</v>
      </c>
      <c r="D297" s="24" t="n">
        <f aca="false">Бюджет_Конт!$E$10</f>
        <v>15</v>
      </c>
      <c r="E297" s="24" t="n">
        <f aca="false">Бюджет_Конт!$E$21</f>
        <v>1</v>
      </c>
      <c r="F297" s="26" t="n">
        <v>22</v>
      </c>
      <c r="G297" s="26" t="n">
        <f aca="false">F297</f>
        <v>22</v>
      </c>
      <c r="H297" s="26" t="n">
        <v>22</v>
      </c>
      <c r="I297" s="26" t="n">
        <f aca="false">H297*E297</f>
        <v>22</v>
      </c>
      <c r="J297" s="26"/>
      <c r="K297" s="36" t="n">
        <f aca="false">0.3*D297</f>
        <v>4.5</v>
      </c>
      <c r="L297" s="26"/>
      <c r="M297" s="61"/>
      <c r="N297" s="26"/>
      <c r="O297" s="26"/>
      <c r="P297" s="26"/>
      <c r="Q297" s="37" t="n">
        <f aca="false">IF(K297&gt;0,0.05*G297,IF(M297&gt;0,0.05*G297+1*E297,0))</f>
        <v>1.1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 t="n">
        <f aca="false">SUM(G297,I297:AI297)</f>
        <v>49.6</v>
      </c>
      <c r="AK297" s="24" t="n">
        <v>10</v>
      </c>
      <c r="AL297" s="27"/>
    </row>
    <row r="298" customFormat="false" ht="17.35" hidden="false" customHeight="false" outlineLevel="0" collapsed="false">
      <c r="A298" s="24" t="s">
        <v>375</v>
      </c>
      <c r="B298" s="34" t="s">
        <v>376</v>
      </c>
      <c r="C298" s="24" t="s">
        <v>148</v>
      </c>
      <c r="D298" s="24" t="n">
        <f aca="false">Бюджет_Конт!$E$10</f>
        <v>15</v>
      </c>
      <c r="E298" s="24" t="n">
        <f aca="false">Бюджет_Конт!$E$21</f>
        <v>1</v>
      </c>
      <c r="F298" s="26"/>
      <c r="G298" s="26"/>
      <c r="H298" s="26"/>
      <c r="I298" s="26"/>
      <c r="J298" s="26"/>
      <c r="K298" s="37"/>
      <c r="L298" s="26"/>
      <c r="M298" s="61"/>
      <c r="N298" s="26"/>
      <c r="O298" s="26"/>
      <c r="P298" s="26"/>
      <c r="Q298" s="37" t="n">
        <f aca="false">IF(K298&gt;0,0.05*G298,IF(M298&gt;0,0.05*G298+1*E298,0))</f>
        <v>0</v>
      </c>
      <c r="R298" s="26"/>
      <c r="S298" s="26"/>
      <c r="T298" s="26" t="n">
        <f aca="false">1*(4)*D298</f>
        <v>60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 t="n">
        <f aca="false">SUM(G298,I298:AI298)</f>
        <v>60</v>
      </c>
      <c r="AK298" s="24" t="n">
        <v>10</v>
      </c>
      <c r="AL298" s="27"/>
    </row>
    <row r="299" customFormat="false" ht="17.35" hidden="false" customHeight="false" outlineLevel="0" collapsed="false">
      <c r="A299" s="24" t="s">
        <v>377</v>
      </c>
      <c r="B299" s="34" t="s">
        <v>378</v>
      </c>
      <c r="C299" s="24" t="s">
        <v>154</v>
      </c>
      <c r="D299" s="24" t="n">
        <f aca="false">Бюджет_Конт!$E$10</f>
        <v>15</v>
      </c>
      <c r="E299" s="24" t="n">
        <f aca="false">Бюджет_Конт!$E$21</f>
        <v>1</v>
      </c>
      <c r="F299" s="26"/>
      <c r="G299" s="26"/>
      <c r="H299" s="26"/>
      <c r="I299" s="26"/>
      <c r="J299" s="26"/>
      <c r="K299" s="37"/>
      <c r="L299" s="26"/>
      <c r="M299" s="61"/>
      <c r="N299" s="26"/>
      <c r="O299" s="26"/>
      <c r="P299" s="26"/>
      <c r="Q299" s="37" t="n">
        <f aca="false">IF(K299&gt;0,0.05*G299,IF(M299&gt;0,0.05*G299+1*E299,0))</f>
        <v>0</v>
      </c>
      <c r="R299" s="26"/>
      <c r="S299" s="26"/>
      <c r="T299" s="26" t="n">
        <f aca="false">1*(4)*D299</f>
        <v>60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 t="n">
        <f aca="false">SUM(G299,I299:AI299)</f>
        <v>60</v>
      </c>
      <c r="AK299" s="24" t="n">
        <v>10</v>
      </c>
      <c r="AL299" s="27"/>
    </row>
    <row r="300" customFormat="false" ht="17.35" hidden="false" customHeight="false" outlineLevel="0" collapsed="false">
      <c r="A300" s="24"/>
      <c r="B300" s="34" t="s">
        <v>172</v>
      </c>
      <c r="C300" s="24" t="s">
        <v>154</v>
      </c>
      <c r="D300" s="24" t="n">
        <f aca="false">Бюджет_Конт!$E$10</f>
        <v>15</v>
      </c>
      <c r="E300" s="24" t="n">
        <f aca="false">Бюджет_Конт!$E$21</f>
        <v>1</v>
      </c>
      <c r="F300" s="26"/>
      <c r="G300" s="26"/>
      <c r="H300" s="26"/>
      <c r="I300" s="26"/>
      <c r="J300" s="26"/>
      <c r="K300" s="37"/>
      <c r="L300" s="26"/>
      <c r="M300" s="61"/>
      <c r="N300" s="26"/>
      <c r="O300" s="26"/>
      <c r="P300" s="26"/>
      <c r="Q300" s="37" t="n">
        <f aca="false">IF(K300&gt;0,0.05*G300,IF(M300&gt;0,0.05*G300+1*E300,0))</f>
        <v>0</v>
      </c>
      <c r="R300" s="26"/>
      <c r="S300" s="26"/>
      <c r="T300" s="26"/>
      <c r="U300" s="26"/>
      <c r="V300" s="26"/>
      <c r="W300" s="26" t="n">
        <f aca="false">16*D300</f>
        <v>240</v>
      </c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 t="n">
        <f aca="false">SUM(G300,I300:AI300)</f>
        <v>240</v>
      </c>
      <c r="AK300" s="24" t="n">
        <v>10</v>
      </c>
      <c r="AL300" s="27"/>
    </row>
    <row r="301" customFormat="false" ht="17.35" hidden="false" customHeight="false" outlineLevel="0" collapsed="false">
      <c r="A301" s="24"/>
      <c r="B301" s="34" t="s">
        <v>173</v>
      </c>
      <c r="C301" s="24" t="s">
        <v>154</v>
      </c>
      <c r="D301" s="24" t="n">
        <f aca="false">Бюджет_Конт!$E$10</f>
        <v>15</v>
      </c>
      <c r="E301" s="24" t="n">
        <f aca="false">Бюджет_Конт!$E$21</f>
        <v>1</v>
      </c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37" t="n">
        <f aca="false">IF(K301&gt;0,0.05*G301,IF(M301&gt;0,0.05*G301+1*E301,0))</f>
        <v>0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 t="n">
        <f aca="false">0.5*7*D301</f>
        <v>52.5</v>
      </c>
      <c r="AC301" s="26"/>
      <c r="AD301" s="26"/>
      <c r="AE301" s="26"/>
      <c r="AF301" s="26"/>
      <c r="AG301" s="26"/>
      <c r="AH301" s="26"/>
      <c r="AI301" s="26"/>
      <c r="AJ301" s="26" t="n">
        <f aca="false">SUM(G301,I301:AI301)</f>
        <v>52.5</v>
      </c>
      <c r="AK301" s="24" t="e">
        <f aca="false">#REF!</f>
        <v>#REF!</v>
      </c>
      <c r="AL301" s="27"/>
    </row>
    <row r="302" customFormat="false" ht="17.35" hidden="false" customHeight="true" outlineLevel="0" collapsed="false">
      <c r="A302" s="24"/>
      <c r="B302" s="34"/>
      <c r="C302" s="24"/>
      <c r="D302" s="24"/>
      <c r="E302" s="24"/>
      <c r="F302" s="26"/>
      <c r="G302" s="26"/>
      <c r="H302" s="26"/>
      <c r="I302" s="26"/>
      <c r="J302" s="26"/>
      <c r="K302" s="66" t="s">
        <v>341</v>
      </c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26"/>
      <c r="AD302" s="26"/>
      <c r="AE302" s="26"/>
      <c r="AF302" s="26"/>
      <c r="AG302" s="26"/>
      <c r="AH302" s="26"/>
      <c r="AI302" s="26"/>
      <c r="AJ302" s="26"/>
      <c r="AK302" s="24"/>
      <c r="AL302" s="27"/>
    </row>
    <row r="303" customFormat="false" ht="32.95" hidden="false" customHeight="false" outlineLevel="0" collapsed="false">
      <c r="A303" s="62" t="s">
        <v>159</v>
      </c>
      <c r="B303" s="53" t="s">
        <v>379</v>
      </c>
      <c r="C303" s="62" t="s">
        <v>93</v>
      </c>
      <c r="D303" s="62" t="n">
        <f aca="false">Бюджет_Конт!$I$29</f>
        <v>17</v>
      </c>
      <c r="E303" s="62" t="n">
        <f aca="false">Бюджет_Конт!$E$19</f>
        <v>1</v>
      </c>
      <c r="F303" s="64" t="n">
        <v>40</v>
      </c>
      <c r="G303" s="64" t="n">
        <f aca="false">F303</f>
        <v>40</v>
      </c>
      <c r="H303" s="64"/>
      <c r="I303" s="64" t="n">
        <f aca="false">H303*E303</f>
        <v>0</v>
      </c>
      <c r="J303" s="26" t="n">
        <f aca="false">40*ROUNDUP(D303/15,0)</f>
        <v>80</v>
      </c>
      <c r="K303" s="36" t="n">
        <f aca="false">0.3*D303</f>
        <v>5.1</v>
      </c>
      <c r="L303" s="36"/>
      <c r="M303" s="36"/>
      <c r="N303" s="36"/>
      <c r="O303" s="36"/>
      <c r="P303" s="36"/>
      <c r="Q303" s="37" t="n">
        <f aca="false">IF(K303&gt;0,0.05*G303,IF(M303&gt;0,0.05*G303+1*E303,0))</f>
        <v>2</v>
      </c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64"/>
      <c r="AD303" s="64"/>
      <c r="AE303" s="64"/>
      <c r="AF303" s="64"/>
      <c r="AG303" s="64"/>
      <c r="AH303" s="64"/>
      <c r="AI303" s="64"/>
      <c r="AJ303" s="26" t="n">
        <f aca="false">SUM(G303,I303:AI303)</f>
        <v>127.1</v>
      </c>
      <c r="AK303" s="62" t="n">
        <v>10</v>
      </c>
      <c r="AL303" s="65"/>
    </row>
    <row r="304" customFormat="false" ht="17.35" hidden="false" customHeight="false" outlineLevel="0" collapsed="false">
      <c r="A304" s="24" t="s">
        <v>109</v>
      </c>
      <c r="B304" s="34" t="s">
        <v>380</v>
      </c>
      <c r="C304" s="24" t="s">
        <v>116</v>
      </c>
      <c r="D304" s="24" t="n">
        <f aca="false">Бюджет_Конт!$I$30</f>
        <v>19</v>
      </c>
      <c r="E304" s="24" t="n">
        <f aca="false">1</f>
        <v>1</v>
      </c>
      <c r="F304" s="26" t="n">
        <v>50</v>
      </c>
      <c r="G304" s="26" t="n">
        <f aca="false">F304</f>
        <v>50</v>
      </c>
      <c r="H304" s="26" t="n">
        <v>16</v>
      </c>
      <c r="I304" s="26" t="n">
        <f aca="false">H304*E304</f>
        <v>16</v>
      </c>
      <c r="J304" s="26" t="n">
        <f aca="false">34*ROUNDUP(D304/15,0)</f>
        <v>68</v>
      </c>
      <c r="K304" s="37" t="n">
        <f aca="false">0.3*D304</f>
        <v>5.7</v>
      </c>
      <c r="L304" s="26"/>
      <c r="M304" s="61"/>
      <c r="N304" s="26"/>
      <c r="O304" s="26"/>
      <c r="P304" s="26"/>
      <c r="Q304" s="37" t="n">
        <f aca="false">IF(K304&gt;0,0.05*G304,IF(M304&gt;0,0.05*G304+1*E304,0))</f>
        <v>2.5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64" t="n">
        <f aca="false">2*E304</f>
        <v>2</v>
      </c>
      <c r="AJ304" s="26" t="n">
        <f aca="false">SUM(G304,I304:AI304)</f>
        <v>144.2</v>
      </c>
      <c r="AK304" s="24" t="n">
        <v>10</v>
      </c>
      <c r="AL304" s="27"/>
    </row>
    <row r="305" customFormat="false" ht="17.35" hidden="false" customHeight="false" outlineLevel="0" collapsed="false">
      <c r="A305" s="24" t="s">
        <v>111</v>
      </c>
      <c r="B305" s="34" t="s">
        <v>381</v>
      </c>
      <c r="C305" s="24" t="s">
        <v>119</v>
      </c>
      <c r="D305" s="24" t="n">
        <f aca="false">Бюджет_Конт!$I$30</f>
        <v>19</v>
      </c>
      <c r="E305" s="24" t="n">
        <f aca="false">1</f>
        <v>1</v>
      </c>
      <c r="F305" s="26" t="n">
        <v>32</v>
      </c>
      <c r="G305" s="26" t="n">
        <f aca="false">F305</f>
        <v>32</v>
      </c>
      <c r="H305" s="26"/>
      <c r="I305" s="26" t="n">
        <f aca="false">H305*E305</f>
        <v>0</v>
      </c>
      <c r="J305" s="26" t="n">
        <f aca="false">48*ROUNDUP(D305/15,0)</f>
        <v>96</v>
      </c>
      <c r="K305" s="37"/>
      <c r="L305" s="26"/>
      <c r="M305" s="61" t="n">
        <f aca="false">0.4*D305</f>
        <v>7.6</v>
      </c>
      <c r="N305" s="26"/>
      <c r="O305" s="26"/>
      <c r="P305" s="26"/>
      <c r="Q305" s="37" t="n">
        <f aca="false">IF(K305&gt;0,0.05*G305,IF(M305&gt;0,0.05*G305+1*E305,0))</f>
        <v>2.6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 t="n">
        <f aca="false">SUM(G305,I305:AI305)</f>
        <v>138.2</v>
      </c>
      <c r="AK305" s="24" t="n">
        <v>10</v>
      </c>
      <c r="AL305" s="27"/>
    </row>
    <row r="306" customFormat="false" ht="17.35" hidden="false" customHeight="false" outlineLevel="0" collapsed="false">
      <c r="A306" s="24" t="s">
        <v>226</v>
      </c>
      <c r="B306" s="34" t="s">
        <v>160</v>
      </c>
      <c r="C306" s="24" t="s">
        <v>119</v>
      </c>
      <c r="D306" s="24" t="n">
        <f aca="false">Бюджет_Конт!$I$30</f>
        <v>19</v>
      </c>
      <c r="E306" s="24" t="n">
        <f aca="false">1</f>
        <v>1</v>
      </c>
      <c r="F306" s="26" t="n">
        <v>32</v>
      </c>
      <c r="G306" s="26" t="n">
        <f aca="false">F306</f>
        <v>32</v>
      </c>
      <c r="H306" s="26" t="n">
        <v>16</v>
      </c>
      <c r="I306" s="26" t="n">
        <f aca="false">H306*E306</f>
        <v>16</v>
      </c>
      <c r="J306" s="26" t="n">
        <f aca="false">32*ROUNDUP(D306/15,0)</f>
        <v>64</v>
      </c>
      <c r="K306" s="37"/>
      <c r="L306" s="26"/>
      <c r="M306" s="61" t="n">
        <f aca="false">0.4*D306</f>
        <v>7.6</v>
      </c>
      <c r="N306" s="26"/>
      <c r="O306" s="26"/>
      <c r="P306" s="26"/>
      <c r="Q306" s="37" t="n">
        <f aca="false">IF(K306&gt;0,0.05*G306,IF(M306&gt;0,0.05*G306+1*E306,0))</f>
        <v>2.6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 t="n">
        <f aca="false">SUM(G306,I306:AI306)</f>
        <v>122.2</v>
      </c>
      <c r="AK306" s="24" t="n">
        <v>10</v>
      </c>
      <c r="AL306" s="27"/>
    </row>
    <row r="307" customFormat="false" ht="32.95" hidden="false" customHeight="false" outlineLevel="0" collapsed="false">
      <c r="A307" s="24" t="s">
        <v>138</v>
      </c>
      <c r="B307" s="34" t="s">
        <v>382</v>
      </c>
      <c r="C307" s="24" t="s">
        <v>119</v>
      </c>
      <c r="D307" s="24" t="n">
        <f aca="false">Бюджет_Конт!$I$30</f>
        <v>19</v>
      </c>
      <c r="E307" s="24" t="n">
        <f aca="false">1</f>
        <v>1</v>
      </c>
      <c r="F307" s="26" t="n">
        <v>32</v>
      </c>
      <c r="G307" s="26" t="n">
        <f aca="false">F307</f>
        <v>32</v>
      </c>
      <c r="H307" s="26" t="n">
        <v>16</v>
      </c>
      <c r="I307" s="26" t="n">
        <f aca="false">H307*E307</f>
        <v>16</v>
      </c>
      <c r="J307" s="26" t="n">
        <f aca="false">32*ROUNDUP(D307/15,0)</f>
        <v>64</v>
      </c>
      <c r="K307" s="37" t="n">
        <f aca="false">0.3*D307</f>
        <v>5.7</v>
      </c>
      <c r="L307" s="26"/>
      <c r="M307" s="61"/>
      <c r="N307" s="26"/>
      <c r="O307" s="26"/>
      <c r="P307" s="26"/>
      <c r="Q307" s="37" t="n">
        <f aca="false">IF(K307&gt;0,0.05*G307,IF(M307&gt;0,0.05*G307+1*E307,0))</f>
        <v>1.6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 t="n">
        <f aca="false">SUM(G307,I307:AI307)</f>
        <v>119.3</v>
      </c>
      <c r="AK307" s="24" t="n">
        <v>10</v>
      </c>
      <c r="AL307" s="27"/>
    </row>
    <row r="308" customFormat="false" ht="17.35" hidden="false" customHeight="false" outlineLevel="0" collapsed="false">
      <c r="A308" s="24" t="s">
        <v>159</v>
      </c>
      <c r="B308" s="34" t="s">
        <v>149</v>
      </c>
      <c r="C308" s="24" t="s">
        <v>148</v>
      </c>
      <c r="D308" s="24" t="n">
        <f aca="false">Бюджет_Конт!$I$31</f>
        <v>9</v>
      </c>
      <c r="E308" s="24" t="n">
        <f aca="false">1</f>
        <v>1</v>
      </c>
      <c r="F308" s="26" t="n">
        <v>26</v>
      </c>
      <c r="G308" s="26" t="n">
        <f aca="false">F308</f>
        <v>26</v>
      </c>
      <c r="H308" s="26"/>
      <c r="I308" s="26" t="n">
        <f aca="false">H308*E308</f>
        <v>0</v>
      </c>
      <c r="J308" s="26" t="n">
        <f aca="false">26*ROUNDUP(D308/15,0)</f>
        <v>26</v>
      </c>
      <c r="K308" s="36" t="n">
        <f aca="false">0.3*D308</f>
        <v>2.7</v>
      </c>
      <c r="L308" s="26"/>
      <c r="M308" s="61"/>
      <c r="N308" s="26"/>
      <c r="O308" s="26"/>
      <c r="P308" s="26"/>
      <c r="Q308" s="37" t="n">
        <f aca="false">IF(K308&gt;0,0.05*G308,IF(M308&gt;0,0.05*G308+1*E308,0))</f>
        <v>1.3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 t="n">
        <f aca="false">SUM(G308,I308:AI308)</f>
        <v>56</v>
      </c>
      <c r="AK308" s="24" t="n">
        <v>10</v>
      </c>
      <c r="AL308" s="27"/>
    </row>
    <row r="309" customFormat="false" ht="32.95" hidden="false" customHeight="false" outlineLevel="0" collapsed="false">
      <c r="A309" s="24" t="s">
        <v>174</v>
      </c>
      <c r="B309" s="34" t="s">
        <v>383</v>
      </c>
      <c r="C309" s="24" t="s">
        <v>148</v>
      </c>
      <c r="D309" s="24" t="n">
        <f aca="false">Бюджет_Конт!$I$31</f>
        <v>9</v>
      </c>
      <c r="E309" s="24" t="n">
        <f aca="false">1</f>
        <v>1</v>
      </c>
      <c r="F309" s="26" t="n">
        <v>26</v>
      </c>
      <c r="G309" s="26" t="n">
        <f aca="false">F309</f>
        <v>26</v>
      </c>
      <c r="H309" s="26" t="n">
        <v>26</v>
      </c>
      <c r="I309" s="26" t="n">
        <f aca="false">H309*E309</f>
        <v>26</v>
      </c>
      <c r="J309" s="26"/>
      <c r="K309" s="37" t="n">
        <f aca="false">0.3*D309</f>
        <v>2.7</v>
      </c>
      <c r="L309" s="26"/>
      <c r="M309" s="61"/>
      <c r="N309" s="26"/>
      <c r="O309" s="26"/>
      <c r="P309" s="26"/>
      <c r="Q309" s="37" t="n">
        <f aca="false">IF(K309&gt;0,0.05*G309,IF(M309&gt;0,0.05*G309+1*E309,0))</f>
        <v>1.3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64" t="n">
        <f aca="false">4*E309</f>
        <v>4</v>
      </c>
      <c r="AJ309" s="26" t="n">
        <f aca="false">SUM(G309,I309:AI309)</f>
        <v>60</v>
      </c>
      <c r="AK309" s="24" t="n">
        <v>10</v>
      </c>
      <c r="AL309" s="27"/>
    </row>
    <row r="310" customFormat="false" ht="17.35" hidden="false" customHeight="false" outlineLevel="0" collapsed="false">
      <c r="A310" s="24" t="s">
        <v>176</v>
      </c>
      <c r="B310" s="34" t="s">
        <v>384</v>
      </c>
      <c r="C310" s="24" t="s">
        <v>154</v>
      </c>
      <c r="D310" s="24" t="n">
        <f aca="false">Бюджет_Конт!$I$31</f>
        <v>9</v>
      </c>
      <c r="E310" s="24" t="n">
        <f aca="false">1</f>
        <v>1</v>
      </c>
      <c r="F310" s="26" t="n">
        <v>22</v>
      </c>
      <c r="G310" s="26" t="n">
        <f aca="false">F310</f>
        <v>22</v>
      </c>
      <c r="H310" s="26" t="n">
        <v>12</v>
      </c>
      <c r="I310" s="26" t="n">
        <f aca="false">H310*E310</f>
        <v>12</v>
      </c>
      <c r="J310" s="26" t="n">
        <f aca="false">44*ROUNDUP(D310/15,0)</f>
        <v>44</v>
      </c>
      <c r="K310" s="36" t="n">
        <f aca="false">0.3*D310</f>
        <v>2.7</v>
      </c>
      <c r="L310" s="26"/>
      <c r="M310" s="61"/>
      <c r="N310" s="26"/>
      <c r="O310" s="26"/>
      <c r="P310" s="26"/>
      <c r="Q310" s="37" t="n">
        <f aca="false">IF(K310&gt;0,0.05*G310,IF(M310&gt;0,0.05*G310+1*E310,0))</f>
        <v>1.1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 t="n">
        <f aca="false">2*E310</f>
        <v>2</v>
      </c>
      <c r="AJ310" s="26" t="n">
        <f aca="false">SUM(G310,I310:AI310)</f>
        <v>83.8</v>
      </c>
      <c r="AK310" s="24" t="n">
        <v>10</v>
      </c>
      <c r="AL310" s="27"/>
    </row>
    <row r="311" customFormat="false" ht="17.35" hidden="false" customHeight="true" outlineLevel="0" collapsed="false">
      <c r="A311" s="24"/>
      <c r="B311" s="34"/>
      <c r="C311" s="24"/>
      <c r="D311" s="24"/>
      <c r="E311" s="24"/>
      <c r="F311" s="26"/>
      <c r="G311" s="26"/>
      <c r="H311" s="26"/>
      <c r="I311" s="26"/>
      <c r="J311" s="26"/>
      <c r="K311" s="66" t="s">
        <v>342</v>
      </c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26"/>
      <c r="AD311" s="26"/>
      <c r="AE311" s="26"/>
      <c r="AF311" s="26"/>
      <c r="AG311" s="26"/>
      <c r="AH311" s="26"/>
      <c r="AI311" s="26"/>
      <c r="AJ311" s="26"/>
      <c r="AK311" s="24"/>
      <c r="AL311" s="27"/>
    </row>
    <row r="312" customFormat="false" ht="32.95" hidden="false" customHeight="false" outlineLevel="0" collapsed="false">
      <c r="A312" s="62" t="s">
        <v>138</v>
      </c>
      <c r="B312" s="53" t="s">
        <v>385</v>
      </c>
      <c r="C312" s="62" t="s">
        <v>93</v>
      </c>
      <c r="D312" s="62" t="n">
        <f aca="false">Бюджет_Конт!$J$29</f>
        <v>17</v>
      </c>
      <c r="E312" s="62" t="n">
        <f aca="false">Бюджет_Конт!$E$19</f>
        <v>1</v>
      </c>
      <c r="F312" s="64" t="n">
        <v>40</v>
      </c>
      <c r="G312" s="64"/>
      <c r="H312" s="64"/>
      <c r="I312" s="64" t="n">
        <f aca="false">H312*E312</f>
        <v>0</v>
      </c>
      <c r="J312" s="26" t="n">
        <f aca="false">40*ROUNDUP(D312/15,0)</f>
        <v>80</v>
      </c>
      <c r="K312" s="36" t="n">
        <f aca="false">0.3*D312</f>
        <v>5.1</v>
      </c>
      <c r="L312" s="36"/>
      <c r="M312" s="36"/>
      <c r="N312" s="36"/>
      <c r="O312" s="36"/>
      <c r="P312" s="36"/>
      <c r="Q312" s="37" t="n">
        <f aca="false">IF(K312&gt;0,0.05*G312,IF(M312&gt;0,0.05*G312+1*E312,0))</f>
        <v>0</v>
      </c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64"/>
      <c r="AD312" s="64"/>
      <c r="AE312" s="64"/>
      <c r="AF312" s="64"/>
      <c r="AG312" s="64"/>
      <c r="AH312" s="64"/>
      <c r="AI312" s="64"/>
      <c r="AJ312" s="26" t="n">
        <f aca="false">SUM(G312,I312:AI312)</f>
        <v>85.1</v>
      </c>
      <c r="AK312" s="62" t="n">
        <v>10</v>
      </c>
      <c r="AL312" s="65"/>
    </row>
    <row r="313" customFormat="false" ht="17.35" hidden="false" customHeight="false" outlineLevel="0" collapsed="false">
      <c r="A313" s="24" t="s">
        <v>109</v>
      </c>
      <c r="B313" s="34" t="s">
        <v>386</v>
      </c>
      <c r="C313" s="24" t="s">
        <v>116</v>
      </c>
      <c r="D313" s="24" t="n">
        <f aca="false">Бюджет_Конт!$J$30</f>
        <v>23</v>
      </c>
      <c r="E313" s="24" t="n">
        <f aca="false">1</f>
        <v>1</v>
      </c>
      <c r="F313" s="26" t="n">
        <v>34</v>
      </c>
      <c r="G313" s="26" t="n">
        <f aca="false">F313</f>
        <v>34</v>
      </c>
      <c r="H313" s="26" t="n">
        <v>34</v>
      </c>
      <c r="I313" s="26" t="n">
        <f aca="false">H313*E313</f>
        <v>34</v>
      </c>
      <c r="J313" s="26"/>
      <c r="K313" s="37"/>
      <c r="L313" s="26"/>
      <c r="M313" s="61" t="n">
        <f aca="false">0.4*D313</f>
        <v>9.2</v>
      </c>
      <c r="N313" s="26"/>
      <c r="O313" s="26"/>
      <c r="P313" s="26"/>
      <c r="Q313" s="37" t="n">
        <f aca="false">IF(K313&gt;0,0.05*G313,IF(M313&gt;0,0.05*G313+1*E313,0))</f>
        <v>2.7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 t="n">
        <f aca="false">SUM(G313,I313:AI313)</f>
        <v>79.9</v>
      </c>
      <c r="AK313" s="24" t="n">
        <v>10</v>
      </c>
      <c r="AL313" s="27"/>
    </row>
    <row r="314" customFormat="false" ht="17.35" hidden="false" customHeight="false" outlineLevel="0" collapsed="false">
      <c r="A314" s="24" t="s">
        <v>109</v>
      </c>
      <c r="B314" s="34" t="s">
        <v>386</v>
      </c>
      <c r="C314" s="24" t="s">
        <v>119</v>
      </c>
      <c r="D314" s="24" t="n">
        <f aca="false">Бюджет_Конт!$J$30</f>
        <v>23</v>
      </c>
      <c r="E314" s="24" t="n">
        <f aca="false">1</f>
        <v>1</v>
      </c>
      <c r="F314" s="26" t="n">
        <v>32</v>
      </c>
      <c r="G314" s="26" t="n">
        <f aca="false">F314</f>
        <v>32</v>
      </c>
      <c r="H314" s="26" t="n">
        <v>48</v>
      </c>
      <c r="I314" s="26" t="n">
        <f aca="false">H314*E314</f>
        <v>48</v>
      </c>
      <c r="J314" s="26"/>
      <c r="K314" s="37"/>
      <c r="L314" s="26"/>
      <c r="M314" s="61" t="n">
        <f aca="false">0.4*D314</f>
        <v>9.2</v>
      </c>
      <c r="N314" s="26"/>
      <c r="O314" s="26"/>
      <c r="P314" s="26"/>
      <c r="Q314" s="37" t="n">
        <f aca="false">IF(K314&gt;0,0.05*G314,IF(M314&gt;0,0.05*G314+1*E314,0))</f>
        <v>2.6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 t="n">
        <f aca="false">4*E314</f>
        <v>4</v>
      </c>
      <c r="AJ314" s="26" t="n">
        <f aca="false">SUM(G314,I314:AI314)</f>
        <v>95.8</v>
      </c>
      <c r="AK314" s="24" t="n">
        <v>10</v>
      </c>
      <c r="AL314" s="27"/>
    </row>
    <row r="315" customFormat="false" ht="17.35" hidden="false" customHeight="false" outlineLevel="0" collapsed="false">
      <c r="A315" s="24" t="s">
        <v>111</v>
      </c>
      <c r="B315" s="34" t="s">
        <v>387</v>
      </c>
      <c r="C315" s="24" t="s">
        <v>119</v>
      </c>
      <c r="D315" s="24" t="n">
        <f aca="false">Бюджет_Конт!$J$30</f>
        <v>23</v>
      </c>
      <c r="E315" s="24" t="n">
        <f aca="false">1</f>
        <v>1</v>
      </c>
      <c r="F315" s="26" t="n">
        <v>34</v>
      </c>
      <c r="G315" s="26" t="n">
        <f aca="false">F315</f>
        <v>34</v>
      </c>
      <c r="H315" s="26"/>
      <c r="I315" s="26" t="n">
        <f aca="false">H315*E315</f>
        <v>0</v>
      </c>
      <c r="J315" s="26" t="n">
        <f aca="false">34*ROUNDUP(D315/15,0)</f>
        <v>68</v>
      </c>
      <c r="K315" s="36" t="n">
        <f aca="false">0.3*D315</f>
        <v>6.9</v>
      </c>
      <c r="L315" s="26"/>
      <c r="M315" s="61"/>
      <c r="N315" s="26"/>
      <c r="O315" s="26"/>
      <c r="P315" s="26"/>
      <c r="Q315" s="37" t="n">
        <f aca="false">IF(K315&gt;0,0.05*G315,IF(M315&gt;0,0.05*G315+1*E315,0))</f>
        <v>1.7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 t="n">
        <f aca="false">SUM(G315,I315:AI315)</f>
        <v>110.6</v>
      </c>
      <c r="AK315" s="24" t="n">
        <v>8</v>
      </c>
      <c r="AL315" s="27"/>
    </row>
    <row r="316" customFormat="false" ht="17.35" hidden="false" customHeight="false" outlineLevel="0" collapsed="false">
      <c r="A316" s="24" t="s">
        <v>140</v>
      </c>
      <c r="B316" s="34" t="s">
        <v>388</v>
      </c>
      <c r="C316" s="24" t="s">
        <v>116</v>
      </c>
      <c r="D316" s="24" t="n">
        <f aca="false">Бюджет_Конт!$J$30</f>
        <v>23</v>
      </c>
      <c r="E316" s="24" t="n">
        <f aca="false">1</f>
        <v>1</v>
      </c>
      <c r="F316" s="26" t="n">
        <v>16</v>
      </c>
      <c r="G316" s="26" t="n">
        <f aca="false">F316</f>
        <v>16</v>
      </c>
      <c r="H316" s="26" t="n">
        <v>34</v>
      </c>
      <c r="I316" s="26" t="n">
        <f aca="false">H316*E316</f>
        <v>34</v>
      </c>
      <c r="J316" s="26"/>
      <c r="K316" s="36" t="n">
        <f aca="false">0.3*D316</f>
        <v>6.9</v>
      </c>
      <c r="L316" s="26"/>
      <c r="M316" s="61"/>
      <c r="N316" s="26"/>
      <c r="O316" s="26"/>
      <c r="P316" s="26"/>
      <c r="Q316" s="37" t="n">
        <f aca="false">IF(K316&gt;0,0.05*G316,IF(M316&gt;0,0.05*G316+1*E316,0))</f>
        <v>0.8</v>
      </c>
      <c r="R316" s="26"/>
      <c r="S316" s="26"/>
      <c r="T316" s="26"/>
      <c r="U316" s="3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 t="n">
        <f aca="false">SUM(G316,I316:AI316)</f>
        <v>57.7</v>
      </c>
      <c r="AK316" s="24" t="n">
        <v>10</v>
      </c>
      <c r="AL316" s="27"/>
    </row>
    <row r="317" customFormat="false" ht="17.35" hidden="false" customHeight="false" outlineLevel="0" collapsed="false">
      <c r="A317" s="24" t="s">
        <v>140</v>
      </c>
      <c r="B317" s="34" t="s">
        <v>388</v>
      </c>
      <c r="C317" s="24" t="s">
        <v>119</v>
      </c>
      <c r="D317" s="24" t="n">
        <f aca="false">Бюджет_Конт!$J$30</f>
        <v>23</v>
      </c>
      <c r="E317" s="24" t="n">
        <f aca="false">1</f>
        <v>1</v>
      </c>
      <c r="F317" s="26" t="n">
        <v>16</v>
      </c>
      <c r="G317" s="26" t="n">
        <f aca="false">F317</f>
        <v>16</v>
      </c>
      <c r="H317" s="26" t="n">
        <v>64</v>
      </c>
      <c r="I317" s="26" t="n">
        <f aca="false">H317*E317</f>
        <v>64</v>
      </c>
      <c r="J317" s="26"/>
      <c r="K317" s="36" t="n">
        <f aca="false">0.3*D317</f>
        <v>6.9</v>
      </c>
      <c r="L317" s="26"/>
      <c r="M317" s="61"/>
      <c r="N317" s="26"/>
      <c r="O317" s="26"/>
      <c r="P317" s="26"/>
      <c r="Q317" s="37" t="n">
        <f aca="false">IF(K317&gt;0,0.05*G317,IF(M317&gt;0,0.05*G317+1*E317,0))</f>
        <v>0.8</v>
      </c>
      <c r="R317" s="26"/>
      <c r="S317" s="26"/>
      <c r="T317" s="26"/>
      <c r="U317" s="3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 t="n">
        <f aca="false">SUM(G317,I317:AI317)</f>
        <v>87.7</v>
      </c>
      <c r="AK317" s="24" t="n">
        <v>10</v>
      </c>
      <c r="AL317" s="27"/>
    </row>
    <row r="318" customFormat="false" ht="17.35" hidden="false" customHeight="false" outlineLevel="0" collapsed="false">
      <c r="A318" s="24" t="s">
        <v>138</v>
      </c>
      <c r="B318" s="34" t="s">
        <v>389</v>
      </c>
      <c r="C318" s="24" t="s">
        <v>148</v>
      </c>
      <c r="D318" s="24" t="n">
        <f aca="false">Бюджет_Конт!$J$31</f>
        <v>6</v>
      </c>
      <c r="E318" s="24" t="n">
        <v>1</v>
      </c>
      <c r="F318" s="26"/>
      <c r="G318" s="26"/>
      <c r="H318" s="26"/>
      <c r="I318" s="26" t="n">
        <f aca="false">H318*E318</f>
        <v>0</v>
      </c>
      <c r="J318" s="26" t="n">
        <f aca="false">52*ROUNDUP(D318/20,0)</f>
        <v>52</v>
      </c>
      <c r="K318" s="36" t="n">
        <f aca="false">0.3*D318</f>
        <v>1.8</v>
      </c>
      <c r="L318" s="26"/>
      <c r="M318" s="61"/>
      <c r="N318" s="26"/>
      <c r="O318" s="26"/>
      <c r="P318" s="26"/>
      <c r="Q318" s="37" t="n">
        <f aca="false">IF(K318&gt;0,0.05*G318,IF(M318&gt;0,0.05*G318+1*E318,0))</f>
        <v>0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 t="n">
        <f aca="false">2*E318</f>
        <v>2</v>
      </c>
      <c r="AJ318" s="26" t="n">
        <f aca="false">SUM(G318,I318:AI318)</f>
        <v>55.8</v>
      </c>
      <c r="AK318" s="24" t="n">
        <v>10</v>
      </c>
      <c r="AL318" s="27"/>
    </row>
    <row r="319" customFormat="false" ht="32.95" hidden="false" customHeight="false" outlineLevel="0" collapsed="false">
      <c r="A319" s="24" t="s">
        <v>174</v>
      </c>
      <c r="B319" s="34" t="s">
        <v>390</v>
      </c>
      <c r="C319" s="24" t="s">
        <v>148</v>
      </c>
      <c r="D319" s="24" t="n">
        <f aca="false">Бюджет_Конт!$J$31</f>
        <v>6</v>
      </c>
      <c r="E319" s="24" t="n">
        <v>1</v>
      </c>
      <c r="F319" s="26" t="n">
        <v>26</v>
      </c>
      <c r="G319" s="26"/>
      <c r="H319" s="26" t="n">
        <v>26</v>
      </c>
      <c r="I319" s="26" t="n">
        <f aca="false">H319*E319</f>
        <v>26</v>
      </c>
      <c r="J319" s="26"/>
      <c r="K319" s="36" t="n">
        <f aca="false">0.3*D319</f>
        <v>1.8</v>
      </c>
      <c r="L319" s="26"/>
      <c r="M319" s="61"/>
      <c r="N319" s="26"/>
      <c r="O319" s="26"/>
      <c r="P319" s="26"/>
      <c r="Q319" s="37" t="n">
        <f aca="false">IF(K319&gt;0,0.05*G319,IF(M319&gt;0,0.05*G319+1*E319,0))</f>
        <v>0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 t="n">
        <f aca="false">4*E319</f>
        <v>4</v>
      </c>
      <c r="AJ319" s="26" t="n">
        <f aca="false">SUM(G319,I319:AI319)</f>
        <v>31.8</v>
      </c>
      <c r="AK319" s="24" t="n">
        <v>10</v>
      </c>
      <c r="AL319" s="27"/>
    </row>
    <row r="320" customFormat="false" ht="17.35" hidden="false" customHeight="false" outlineLevel="0" collapsed="false">
      <c r="A320" s="24" t="s">
        <v>176</v>
      </c>
      <c r="B320" s="34" t="s">
        <v>391</v>
      </c>
      <c r="C320" s="24" t="s">
        <v>154</v>
      </c>
      <c r="D320" s="24" t="n">
        <f aca="false">Бюджет_Конт!$J$31</f>
        <v>6</v>
      </c>
      <c r="E320" s="24" t="n">
        <v>1</v>
      </c>
      <c r="F320" s="26" t="n">
        <v>22</v>
      </c>
      <c r="G320" s="26" t="n">
        <f aca="false">F320</f>
        <v>22</v>
      </c>
      <c r="H320" s="26" t="n">
        <v>12</v>
      </c>
      <c r="I320" s="26" t="n">
        <f aca="false">H320*E320</f>
        <v>12</v>
      </c>
      <c r="J320" s="26" t="n">
        <f aca="false">44*ROUNDUP(D320/20,0)</f>
        <v>44</v>
      </c>
      <c r="K320" s="36" t="n">
        <f aca="false">0.3*D320</f>
        <v>1.8</v>
      </c>
      <c r="L320" s="26"/>
      <c r="M320" s="61"/>
      <c r="N320" s="26"/>
      <c r="O320" s="26"/>
      <c r="P320" s="26"/>
      <c r="Q320" s="37" t="n">
        <f aca="false">IF(K320&gt;0,0.05*G320,IF(M320&gt;0,0.05*G320+1*E320,0))</f>
        <v>1.1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 t="n">
        <f aca="false">2*E320</f>
        <v>2</v>
      </c>
      <c r="AJ320" s="26" t="n">
        <f aca="false">SUM(G320,I320:AI320)</f>
        <v>82.9</v>
      </c>
      <c r="AK320" s="24" t="n">
        <v>10</v>
      </c>
      <c r="AL320" s="27"/>
    </row>
    <row r="321" customFormat="false" ht="17.35" hidden="false" customHeight="false" outlineLevel="0" collapsed="false">
      <c r="A321" s="24"/>
      <c r="B321" s="44" t="s">
        <v>392</v>
      </c>
      <c r="C321" s="45"/>
      <c r="D321" s="45"/>
      <c r="E321" s="45"/>
      <c r="F321" s="46" t="n">
        <f aca="false">SUM(F262:F320)</f>
        <v>1460</v>
      </c>
      <c r="G321" s="46" t="n">
        <f aca="false">SUM(G262:G320)</f>
        <v>1044</v>
      </c>
      <c r="H321" s="46" t="n">
        <f aca="false">SUM(H262:H320)</f>
        <v>1050</v>
      </c>
      <c r="I321" s="46" t="n">
        <f aca="false">SUM(I262:I320)</f>
        <v>1132</v>
      </c>
      <c r="J321" s="46" t="n">
        <f aca="false">SUM(J262:J320)</f>
        <v>2564</v>
      </c>
      <c r="K321" s="46" t="n">
        <f aca="false">SUM(K262:K320)</f>
        <v>279.9</v>
      </c>
      <c r="L321" s="46" t="n">
        <f aca="false">SUM(L262:L320)</f>
        <v>0</v>
      </c>
      <c r="M321" s="46" t="n">
        <f aca="false">SUM(M262:M320)</f>
        <v>155.2</v>
      </c>
      <c r="N321" s="46" t="n">
        <f aca="false">SUM(N262:N320)</f>
        <v>0</v>
      </c>
      <c r="O321" s="46" t="n">
        <f aca="false">SUM(O262:O320)</f>
        <v>0</v>
      </c>
      <c r="P321" s="46" t="n">
        <f aca="false">SUM(P262:P320)</f>
        <v>0</v>
      </c>
      <c r="Q321" s="46" t="n">
        <f aca="false">SUM(Q262:Q320)</f>
        <v>62.2</v>
      </c>
      <c r="R321" s="46" t="n">
        <f aca="false">SUM(R262:R320)</f>
        <v>0</v>
      </c>
      <c r="S321" s="46" t="n">
        <f aca="false">SUM(S262:S320)</f>
        <v>0</v>
      </c>
      <c r="T321" s="46" t="n">
        <f aca="false">SUM(T262:T320)</f>
        <v>288</v>
      </c>
      <c r="U321" s="46" t="n">
        <f aca="false">SUM(U262:U320)</f>
        <v>57.3</v>
      </c>
      <c r="V321" s="46" t="n">
        <f aca="false">SUM(V262:V320)</f>
        <v>15</v>
      </c>
      <c r="W321" s="46" t="n">
        <f aca="false">SUM(W262:W320)</f>
        <v>240</v>
      </c>
      <c r="X321" s="46" t="n">
        <f aca="false">SUM(X262:X320)</f>
        <v>0</v>
      </c>
      <c r="Y321" s="46" t="n">
        <f aca="false">SUM(Y262:Y320)</f>
        <v>0</v>
      </c>
      <c r="Z321" s="46" t="n">
        <f aca="false">SUM(Z262:Z320)</f>
        <v>0</v>
      </c>
      <c r="AA321" s="46" t="n">
        <f aca="false">SUM(AA262:AA320)</f>
        <v>0</v>
      </c>
      <c r="AB321" s="46" t="n">
        <f aca="false">SUM(AB262:AB320)</f>
        <v>52.5</v>
      </c>
      <c r="AC321" s="46" t="n">
        <f aca="false">SUM(AC262:AC320)</f>
        <v>0</v>
      </c>
      <c r="AD321" s="46" t="n">
        <f aca="false">SUM(AD262:AD320)</f>
        <v>0</v>
      </c>
      <c r="AE321" s="46" t="n">
        <f aca="false">SUM(AE262:AE320)</f>
        <v>0</v>
      </c>
      <c r="AF321" s="46" t="n">
        <f aca="false">SUM(AF262:AF320)</f>
        <v>0</v>
      </c>
      <c r="AG321" s="46" t="n">
        <f aca="false">SUM(AG262:AG320)</f>
        <v>0</v>
      </c>
      <c r="AH321" s="46" t="n">
        <f aca="false">SUM(AH262:AH320)</f>
        <v>0</v>
      </c>
      <c r="AI321" s="46" t="n">
        <f aca="false">SUM(AI262:AI320)</f>
        <v>110</v>
      </c>
      <c r="AJ321" s="46" t="n">
        <f aca="false">SUM(AJ262:AJ320)</f>
        <v>6000.1</v>
      </c>
      <c r="AK321" s="26"/>
      <c r="AL321" s="47" t="n">
        <f aca="false">AJ321-SUM(I321:AI321,G321)</f>
        <v>0</v>
      </c>
    </row>
    <row r="322" customFormat="false" ht="17.35" hidden="false" customHeight="false" outlineLevel="0" collapsed="false">
      <c r="A322" s="24"/>
      <c r="B322" s="67"/>
      <c r="C322" s="68"/>
      <c r="D322" s="68"/>
      <c r="E322" s="68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26"/>
      <c r="AL322" s="47"/>
    </row>
    <row r="323" customFormat="false" ht="17.35" hidden="false" customHeight="true" outlineLevel="0" collapsed="false">
      <c r="A323" s="24"/>
      <c r="B323" s="67"/>
      <c r="C323" s="68"/>
      <c r="D323" s="68"/>
      <c r="E323" s="68"/>
      <c r="F323" s="69"/>
      <c r="G323" s="69"/>
      <c r="H323" s="69"/>
      <c r="I323" s="69"/>
      <c r="J323" s="69"/>
      <c r="K323" s="69"/>
      <c r="L323" s="70" t="s">
        <v>393</v>
      </c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69"/>
      <c r="AC323" s="69"/>
      <c r="AD323" s="69"/>
      <c r="AE323" s="69"/>
      <c r="AF323" s="69"/>
      <c r="AG323" s="69"/>
      <c r="AH323" s="69"/>
      <c r="AI323" s="69"/>
      <c r="AJ323" s="69"/>
      <c r="AK323" s="26"/>
      <c r="AL323" s="47"/>
    </row>
    <row r="324" customFormat="false" ht="17.35" hidden="false" customHeight="true" outlineLevel="0" collapsed="false">
      <c r="A324" s="24"/>
      <c r="B324" s="67"/>
      <c r="C324" s="68"/>
      <c r="D324" s="68"/>
      <c r="E324" s="68"/>
      <c r="F324" s="69"/>
      <c r="G324" s="69"/>
      <c r="H324" s="69"/>
      <c r="I324" s="69"/>
      <c r="J324" s="69"/>
      <c r="K324" s="66" t="s">
        <v>394</v>
      </c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9"/>
      <c r="AD324" s="69"/>
      <c r="AE324" s="69"/>
      <c r="AF324" s="69"/>
      <c r="AG324" s="69"/>
      <c r="AH324" s="69"/>
      <c r="AI324" s="69"/>
      <c r="AJ324" s="69"/>
      <c r="AK324" s="26"/>
      <c r="AL324" s="47"/>
    </row>
    <row r="325" customFormat="false" ht="17.25" hidden="false" customHeight="true" outlineLevel="0" collapsed="false">
      <c r="A325" s="62" t="s">
        <v>105</v>
      </c>
      <c r="B325" s="53" t="s">
        <v>395</v>
      </c>
      <c r="C325" s="62" t="s">
        <v>396</v>
      </c>
      <c r="D325" s="24" t="n">
        <f aca="false">Бюджет_Конт!$F$11</f>
        <v>7</v>
      </c>
      <c r="E325" s="24" t="n">
        <f aca="false">Бюджет_Конт!$F$22</f>
        <v>1</v>
      </c>
      <c r="F325" s="64" t="n">
        <v>18</v>
      </c>
      <c r="G325" s="64" t="n">
        <f aca="false">F325</f>
        <v>18</v>
      </c>
      <c r="H325" s="64" t="n">
        <v>36</v>
      </c>
      <c r="I325" s="64" t="n">
        <f aca="false">H325*E325</f>
        <v>36</v>
      </c>
      <c r="J325" s="26"/>
      <c r="K325" s="36" t="n">
        <f aca="false">0.3*D325</f>
        <v>2.1</v>
      </c>
      <c r="L325" s="36"/>
      <c r="M325" s="36"/>
      <c r="N325" s="36"/>
      <c r="O325" s="36"/>
      <c r="P325" s="36"/>
      <c r="Q325" s="37" t="n">
        <f aca="false">IF(K325&gt;0,0.05*G325,IF(M325&gt;0,0.05*G325+1*E325,0))</f>
        <v>0.9</v>
      </c>
      <c r="R325" s="36"/>
      <c r="S325" s="36"/>
      <c r="T325" s="36"/>
      <c r="U325" s="36"/>
      <c r="V325" s="36"/>
      <c r="W325" s="36"/>
      <c r="X325" s="71"/>
      <c r="Y325" s="71"/>
      <c r="Z325" s="71"/>
      <c r="AA325" s="71"/>
      <c r="AB325" s="71"/>
      <c r="AC325" s="71"/>
      <c r="AD325" s="71"/>
      <c r="AE325" s="64"/>
      <c r="AF325" s="64"/>
      <c r="AG325" s="64"/>
      <c r="AH325" s="64"/>
      <c r="AI325" s="64"/>
      <c r="AJ325" s="26" t="n">
        <f aca="false">SUM(G325,I325:AI325)</f>
        <v>57</v>
      </c>
      <c r="AK325" s="24" t="n">
        <v>7</v>
      </c>
      <c r="AL325" s="72"/>
    </row>
    <row r="326" customFormat="false" ht="17.25" hidden="false" customHeight="true" outlineLevel="0" collapsed="false">
      <c r="A326" s="62" t="s">
        <v>150</v>
      </c>
      <c r="B326" s="53" t="s">
        <v>397</v>
      </c>
      <c r="C326" s="62" t="s">
        <v>396</v>
      </c>
      <c r="D326" s="24" t="n">
        <f aca="false">Бюджет_Конт!$F$11</f>
        <v>7</v>
      </c>
      <c r="E326" s="24" t="n">
        <f aca="false">Бюджет_Конт!$F$22</f>
        <v>1</v>
      </c>
      <c r="F326" s="64" t="n">
        <v>18</v>
      </c>
      <c r="G326" s="64" t="n">
        <f aca="false">F326</f>
        <v>18</v>
      </c>
      <c r="H326" s="64"/>
      <c r="I326" s="64" t="n">
        <f aca="false">H326*E326</f>
        <v>0</v>
      </c>
      <c r="J326" s="26" t="n">
        <f aca="false">36*ROUNDUP(D326/20,0)</f>
        <v>36</v>
      </c>
      <c r="K326" s="36"/>
      <c r="L326" s="36"/>
      <c r="M326" s="61" t="n">
        <f aca="false">0.4*D326</f>
        <v>2.8</v>
      </c>
      <c r="N326" s="36"/>
      <c r="O326" s="36"/>
      <c r="P326" s="36"/>
      <c r="Q326" s="37" t="n">
        <f aca="false">IF(K326&gt;0,0.05*G326,IF(M326&gt;0,0.05*G326+1*E326,0))</f>
        <v>1.9</v>
      </c>
      <c r="R326" s="36"/>
      <c r="S326" s="36"/>
      <c r="T326" s="36"/>
      <c r="U326" s="36"/>
      <c r="V326" s="36"/>
      <c r="W326" s="36"/>
      <c r="X326" s="71"/>
      <c r="Y326" s="71"/>
      <c r="Z326" s="71"/>
      <c r="AA326" s="71"/>
      <c r="AB326" s="71"/>
      <c r="AC326" s="71"/>
      <c r="AD326" s="71"/>
      <c r="AE326" s="64"/>
      <c r="AF326" s="64"/>
      <c r="AG326" s="64"/>
      <c r="AH326" s="64"/>
      <c r="AI326" s="64"/>
      <c r="AJ326" s="26" t="n">
        <f aca="false">SUM(G326,I326:AI326)</f>
        <v>58.7</v>
      </c>
      <c r="AK326" s="24" t="n">
        <v>10</v>
      </c>
      <c r="AL326" s="72"/>
    </row>
    <row r="327" customFormat="false" ht="17.25" hidden="false" customHeight="true" outlineLevel="0" collapsed="false">
      <c r="A327" s="62" t="s">
        <v>152</v>
      </c>
      <c r="B327" s="53" t="s">
        <v>398</v>
      </c>
      <c r="C327" s="62" t="s">
        <v>396</v>
      </c>
      <c r="D327" s="24" t="n">
        <f aca="false">Бюджет_Конт!$F$11</f>
        <v>7</v>
      </c>
      <c r="E327" s="24" t="n">
        <f aca="false">Бюджет_Конт!$F$22</f>
        <v>1</v>
      </c>
      <c r="F327" s="64" t="n">
        <v>18</v>
      </c>
      <c r="G327" s="64" t="n">
        <f aca="false">F327</f>
        <v>18</v>
      </c>
      <c r="H327" s="64" t="n">
        <v>18</v>
      </c>
      <c r="I327" s="64" t="n">
        <f aca="false">H327*E327</f>
        <v>18</v>
      </c>
      <c r="J327" s="26"/>
      <c r="K327" s="36" t="n">
        <f aca="false">0.3*D327</f>
        <v>2.1</v>
      </c>
      <c r="L327" s="36"/>
      <c r="M327" s="36"/>
      <c r="N327" s="36"/>
      <c r="O327" s="36"/>
      <c r="P327" s="36"/>
      <c r="Q327" s="37" t="n">
        <f aca="false">IF(K327&gt;0,0.05*G327,IF(M327&gt;0,0.05*G327+1*E327,0))</f>
        <v>0.9</v>
      </c>
      <c r="R327" s="36"/>
      <c r="S327" s="36"/>
      <c r="T327" s="36"/>
      <c r="U327" s="36"/>
      <c r="V327" s="36"/>
      <c r="W327" s="36"/>
      <c r="X327" s="71"/>
      <c r="Y327" s="71"/>
      <c r="Z327" s="71"/>
      <c r="AA327" s="71"/>
      <c r="AB327" s="71"/>
      <c r="AC327" s="71"/>
      <c r="AD327" s="71"/>
      <c r="AE327" s="64"/>
      <c r="AF327" s="64"/>
      <c r="AG327" s="64"/>
      <c r="AH327" s="64"/>
      <c r="AI327" s="64"/>
      <c r="AJ327" s="26" t="n">
        <f aca="false">SUM(G327,I327:AI327)</f>
        <v>39</v>
      </c>
      <c r="AK327" s="24" t="n">
        <v>8</v>
      </c>
      <c r="AL327" s="72"/>
    </row>
    <row r="328" customFormat="false" ht="32.95" hidden="false" customHeight="false" outlineLevel="0" collapsed="false">
      <c r="A328" s="62" t="s">
        <v>399</v>
      </c>
      <c r="B328" s="53" t="s">
        <v>400</v>
      </c>
      <c r="C328" s="62" t="s">
        <v>401</v>
      </c>
      <c r="D328" s="24" t="n">
        <f aca="false">Бюджет_Конт!$F$11</f>
        <v>7</v>
      </c>
      <c r="E328" s="24" t="n">
        <f aca="false">Бюджет_Конт!$F$22</f>
        <v>1</v>
      </c>
      <c r="F328" s="64" t="n">
        <v>16</v>
      </c>
      <c r="G328" s="64"/>
      <c r="H328" s="64" t="n">
        <v>34</v>
      </c>
      <c r="I328" s="64"/>
      <c r="J328" s="26" t="n">
        <f aca="false">34*ROUNDUP(D328/20,0)</f>
        <v>34</v>
      </c>
      <c r="K328" s="36" t="n">
        <f aca="false">0.3*D328</f>
        <v>2.1</v>
      </c>
      <c r="L328" s="36"/>
      <c r="M328" s="36"/>
      <c r="N328" s="36"/>
      <c r="O328" s="36"/>
      <c r="P328" s="36"/>
      <c r="Q328" s="37" t="n">
        <f aca="false">IF(K328&gt;0,0.05*G328,IF(M328&gt;0,0.05*G328+1*E328,0))</f>
        <v>0</v>
      </c>
      <c r="R328" s="36"/>
      <c r="S328" s="36"/>
      <c r="T328" s="36"/>
      <c r="U328" s="36"/>
      <c r="V328" s="36"/>
      <c r="W328" s="36"/>
      <c r="X328" s="71"/>
      <c r="Y328" s="71"/>
      <c r="Z328" s="71"/>
      <c r="AA328" s="71"/>
      <c r="AB328" s="71"/>
      <c r="AC328" s="71"/>
      <c r="AD328" s="71"/>
      <c r="AE328" s="64"/>
      <c r="AF328" s="64"/>
      <c r="AG328" s="64"/>
      <c r="AH328" s="64"/>
      <c r="AI328" s="64"/>
      <c r="AJ328" s="26" t="n">
        <f aca="false">SUM(G328,I328:AI328)</f>
        <v>36.1</v>
      </c>
      <c r="AK328" s="24" t="n">
        <v>10</v>
      </c>
      <c r="AL328" s="72"/>
    </row>
    <row r="329" customFormat="false" ht="32.95" hidden="false" customHeight="false" outlineLevel="0" collapsed="false">
      <c r="A329" s="62" t="s">
        <v>373</v>
      </c>
      <c r="B329" s="53" t="s">
        <v>402</v>
      </c>
      <c r="C329" s="62" t="s">
        <v>396</v>
      </c>
      <c r="D329" s="24" t="n">
        <f aca="false">Бюджет_Конт!$F$11</f>
        <v>7</v>
      </c>
      <c r="E329" s="24" t="n">
        <f aca="false">Бюджет_Конт!$F$22</f>
        <v>1</v>
      </c>
      <c r="F329" s="64" t="n">
        <v>18</v>
      </c>
      <c r="G329" s="64"/>
      <c r="H329" s="64"/>
      <c r="I329" s="64" t="n">
        <f aca="false">H329*E329</f>
        <v>0</v>
      </c>
      <c r="J329" s="26"/>
      <c r="K329" s="36" t="n">
        <f aca="false">0.3*D329</f>
        <v>2.1</v>
      </c>
      <c r="L329" s="36"/>
      <c r="M329" s="37"/>
      <c r="N329" s="36"/>
      <c r="O329" s="36"/>
      <c r="P329" s="36"/>
      <c r="Q329" s="37" t="n">
        <f aca="false">IF(K329&gt;0,0.05*G329,IF(M329&gt;0,0.05*G329+1*E329,0))</f>
        <v>0</v>
      </c>
      <c r="R329" s="36"/>
      <c r="S329" s="36"/>
      <c r="T329" s="36"/>
      <c r="U329" s="36"/>
      <c r="V329" s="36"/>
      <c r="W329" s="36"/>
      <c r="X329" s="71"/>
      <c r="Y329" s="71"/>
      <c r="Z329" s="71"/>
      <c r="AA329" s="71"/>
      <c r="AB329" s="71"/>
      <c r="AC329" s="71"/>
      <c r="AD329" s="71"/>
      <c r="AE329" s="64"/>
      <c r="AF329" s="64"/>
      <c r="AG329" s="64"/>
      <c r="AH329" s="64"/>
      <c r="AI329" s="64"/>
      <c r="AJ329" s="26" t="n">
        <f aca="false">SUM(G329,I329:AI329)</f>
        <v>2.1</v>
      </c>
      <c r="AK329" s="24" t="n">
        <v>8</v>
      </c>
      <c r="AL329" s="72"/>
    </row>
    <row r="330" customFormat="false" ht="17.35" hidden="false" customHeight="false" outlineLevel="0" collapsed="false">
      <c r="A330" s="62" t="s">
        <v>161</v>
      </c>
      <c r="B330" s="53" t="s">
        <v>403</v>
      </c>
      <c r="C330" s="62" t="s">
        <v>401</v>
      </c>
      <c r="D330" s="24" t="n">
        <f aca="false">Бюджет_Конт!$F$11</f>
        <v>7</v>
      </c>
      <c r="E330" s="24" t="n">
        <f aca="false">Бюджет_Конт!$F$22</f>
        <v>1</v>
      </c>
      <c r="F330" s="64" t="n">
        <v>34</v>
      </c>
      <c r="G330" s="64" t="n">
        <f aca="false">F330</f>
        <v>34</v>
      </c>
      <c r="H330" s="64" t="n">
        <v>34</v>
      </c>
      <c r="I330" s="64" t="n">
        <f aca="false">H330*E330</f>
        <v>34</v>
      </c>
      <c r="J330" s="26"/>
      <c r="K330" s="36"/>
      <c r="L330" s="36"/>
      <c r="M330" s="61" t="n">
        <f aca="false">0.4*D330</f>
        <v>2.8</v>
      </c>
      <c r="N330" s="36"/>
      <c r="O330" s="36"/>
      <c r="P330" s="36"/>
      <c r="Q330" s="37" t="n">
        <f aca="false">IF(K330&gt;0,0.05*G330,IF(M330&gt;0,0.05*G330+1*E330,0))</f>
        <v>2.7</v>
      </c>
      <c r="R330" s="36"/>
      <c r="S330" s="36"/>
      <c r="T330" s="36"/>
      <c r="U330" s="36"/>
      <c r="V330" s="36"/>
      <c r="W330" s="36"/>
      <c r="X330" s="71"/>
      <c r="Y330" s="71"/>
      <c r="Z330" s="71"/>
      <c r="AA330" s="71"/>
      <c r="AB330" s="71"/>
      <c r="AC330" s="71"/>
      <c r="AD330" s="71"/>
      <c r="AE330" s="64"/>
      <c r="AF330" s="64"/>
      <c r="AG330" s="64"/>
      <c r="AH330" s="64"/>
      <c r="AI330" s="64"/>
      <c r="AJ330" s="26" t="n">
        <f aca="false">SUM(G330,I330:AI330)</f>
        <v>73.5</v>
      </c>
      <c r="AK330" s="24" t="n">
        <v>8</v>
      </c>
      <c r="AL330" s="72"/>
    </row>
    <row r="331" customFormat="false" ht="17.35" hidden="false" customHeight="false" outlineLevel="0" collapsed="false">
      <c r="A331" s="62" t="s">
        <v>163</v>
      </c>
      <c r="B331" s="53" t="s">
        <v>404</v>
      </c>
      <c r="C331" s="62" t="s">
        <v>401</v>
      </c>
      <c r="D331" s="24" t="n">
        <f aca="false">Бюджет_Конт!$F$11</f>
        <v>7</v>
      </c>
      <c r="E331" s="24" t="n">
        <f aca="false">Бюджет_Конт!$F$22</f>
        <v>1</v>
      </c>
      <c r="F331" s="64"/>
      <c r="G331" s="64" t="n">
        <f aca="false">F331</f>
        <v>0</v>
      </c>
      <c r="H331" s="64" t="n">
        <v>34</v>
      </c>
      <c r="I331" s="64" t="n">
        <f aca="false">H331*E331</f>
        <v>34</v>
      </c>
      <c r="J331" s="26"/>
      <c r="K331" s="36" t="n">
        <f aca="false">0.3*D331</f>
        <v>2.1</v>
      </c>
      <c r="L331" s="36"/>
      <c r="M331" s="36"/>
      <c r="N331" s="36"/>
      <c r="O331" s="36"/>
      <c r="P331" s="36"/>
      <c r="Q331" s="37" t="n">
        <f aca="false">IF(K331&gt;0,0.05*G331,IF(M331&gt;0,0.05*G331+1*E331,0))</f>
        <v>0</v>
      </c>
      <c r="R331" s="36"/>
      <c r="S331" s="36"/>
      <c r="T331" s="36"/>
      <c r="U331" s="36"/>
      <c r="V331" s="36"/>
      <c r="W331" s="36"/>
      <c r="X331" s="71"/>
      <c r="Y331" s="71"/>
      <c r="Z331" s="71"/>
      <c r="AA331" s="71"/>
      <c r="AB331" s="71"/>
      <c r="AC331" s="71"/>
      <c r="AD331" s="71"/>
      <c r="AE331" s="64"/>
      <c r="AF331" s="64"/>
      <c r="AG331" s="64"/>
      <c r="AH331" s="64"/>
      <c r="AI331" s="64"/>
      <c r="AJ331" s="26" t="n">
        <f aca="false">SUM(G331,I331:AI331)</f>
        <v>36.1</v>
      </c>
      <c r="AK331" s="24" t="n">
        <v>8</v>
      </c>
      <c r="AL331" s="72"/>
    </row>
    <row r="332" customFormat="false" ht="17.35" hidden="false" customHeight="false" outlineLevel="0" collapsed="false">
      <c r="A332" s="62" t="s">
        <v>405</v>
      </c>
      <c r="B332" s="53" t="s">
        <v>406</v>
      </c>
      <c r="C332" s="62" t="s">
        <v>401</v>
      </c>
      <c r="D332" s="24" t="n">
        <f aca="false">Бюджет_Конт!$F$11</f>
        <v>7</v>
      </c>
      <c r="E332" s="24" t="n">
        <f aca="false">Бюджет_Конт!$F$22</f>
        <v>1</v>
      </c>
      <c r="F332" s="64"/>
      <c r="G332" s="64" t="n">
        <f aca="false">F332</f>
        <v>0</v>
      </c>
      <c r="H332" s="64" t="n">
        <v>34</v>
      </c>
      <c r="I332" s="64" t="n">
        <f aca="false">H332*E332</f>
        <v>34</v>
      </c>
      <c r="J332" s="26"/>
      <c r="K332" s="36" t="n">
        <f aca="false">0.3*D332</f>
        <v>2.1</v>
      </c>
      <c r="L332" s="36"/>
      <c r="M332" s="36"/>
      <c r="N332" s="36"/>
      <c r="O332" s="36"/>
      <c r="P332" s="36"/>
      <c r="Q332" s="37" t="n">
        <f aca="false">IF(K332&gt;0,0.05*G332,IF(M332&gt;0,0.05*G332+1*E332,0))</f>
        <v>0</v>
      </c>
      <c r="R332" s="36"/>
      <c r="S332" s="36"/>
      <c r="T332" s="36"/>
      <c r="U332" s="36"/>
      <c r="V332" s="36"/>
      <c r="W332" s="36"/>
      <c r="X332" s="71"/>
      <c r="Y332" s="71"/>
      <c r="Z332" s="71"/>
      <c r="AA332" s="71"/>
      <c r="AB332" s="71"/>
      <c r="AC332" s="71"/>
      <c r="AD332" s="71"/>
      <c r="AE332" s="64"/>
      <c r="AF332" s="64"/>
      <c r="AG332" s="64"/>
      <c r="AH332" s="64"/>
      <c r="AI332" s="64"/>
      <c r="AJ332" s="26" t="n">
        <f aca="false">SUM(G332,I332:AI332)</f>
        <v>36.1</v>
      </c>
      <c r="AK332" s="24" t="n">
        <v>7</v>
      </c>
      <c r="AL332" s="72"/>
    </row>
    <row r="333" customFormat="false" ht="17.35" hidden="false" customHeight="false" outlineLevel="0" collapsed="false">
      <c r="A333" s="62" t="s">
        <v>407</v>
      </c>
      <c r="B333" s="53" t="s">
        <v>408</v>
      </c>
      <c r="C333" s="62" t="s">
        <v>401</v>
      </c>
      <c r="D333" s="24" t="n">
        <f aca="false">Бюджет_Конт!$F$11</f>
        <v>7</v>
      </c>
      <c r="E333" s="24" t="n">
        <f aca="false">Бюджет_Конт!$F$22</f>
        <v>1</v>
      </c>
      <c r="F333" s="64" t="n">
        <v>68</v>
      </c>
      <c r="G333" s="64" t="n">
        <f aca="false">F333</f>
        <v>68</v>
      </c>
      <c r="H333" s="64"/>
      <c r="I333" s="64" t="n">
        <f aca="false">H333*E333</f>
        <v>0</v>
      </c>
      <c r="J333" s="26" t="n">
        <v>102</v>
      </c>
      <c r="K333" s="36" t="n">
        <f aca="false">0.3*D333</f>
        <v>2.1</v>
      </c>
      <c r="L333" s="36"/>
      <c r="M333" s="36"/>
      <c r="N333" s="36"/>
      <c r="O333" s="36"/>
      <c r="P333" s="36"/>
      <c r="Q333" s="37" t="n">
        <f aca="false">IF(K333&gt;0,0.05*G333,IF(M333&gt;0,0.05*G333+1*E333,0))</f>
        <v>3.4</v>
      </c>
      <c r="R333" s="36"/>
      <c r="S333" s="36"/>
      <c r="T333" s="36"/>
      <c r="U333" s="36"/>
      <c r="V333" s="36"/>
      <c r="W333" s="36"/>
      <c r="X333" s="71"/>
      <c r="Y333" s="71"/>
      <c r="Z333" s="71"/>
      <c r="AA333" s="71"/>
      <c r="AB333" s="71"/>
      <c r="AC333" s="71"/>
      <c r="AD333" s="71"/>
      <c r="AE333" s="64"/>
      <c r="AF333" s="64"/>
      <c r="AG333" s="64"/>
      <c r="AH333" s="64"/>
      <c r="AI333" s="64"/>
      <c r="AJ333" s="26" t="n">
        <f aca="false">SUM(G333,I333:AI333)</f>
        <v>175.5</v>
      </c>
      <c r="AK333" s="24" t="n">
        <v>7</v>
      </c>
      <c r="AL333" s="72"/>
    </row>
    <row r="334" customFormat="false" ht="17.35" hidden="false" customHeight="false" outlineLevel="0" collapsed="false">
      <c r="A334" s="24" t="s">
        <v>409</v>
      </c>
      <c r="B334" s="34" t="s">
        <v>378</v>
      </c>
      <c r="C334" s="62" t="s">
        <v>396</v>
      </c>
      <c r="D334" s="24" t="n">
        <f aca="false">Бюджет_Конт!$F$11</f>
        <v>7</v>
      </c>
      <c r="E334" s="24" t="n">
        <f aca="false">Бюджет_Конт!$F$22</f>
        <v>1</v>
      </c>
      <c r="F334" s="26"/>
      <c r="G334" s="26"/>
      <c r="H334" s="26"/>
      <c r="I334" s="26"/>
      <c r="J334" s="26"/>
      <c r="K334" s="37"/>
      <c r="L334" s="26"/>
      <c r="M334" s="61"/>
      <c r="N334" s="26"/>
      <c r="O334" s="26"/>
      <c r="P334" s="26"/>
      <c r="Q334" s="37" t="n">
        <f aca="false">IF(K334&gt;0,0.05*G334,IF(M334&gt;0,0.05*G334+1*E334,0))</f>
        <v>0</v>
      </c>
      <c r="R334" s="26"/>
      <c r="S334" s="26"/>
      <c r="T334" s="26" t="n">
        <f aca="false">1*(6)*D334</f>
        <v>42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 t="n">
        <f aca="false">SUM(G334,I334:AI334)</f>
        <v>42</v>
      </c>
      <c r="AK334" s="24" t="n">
        <v>7</v>
      </c>
      <c r="AL334" s="27"/>
    </row>
    <row r="335" customFormat="false" ht="17.35" hidden="false" customHeight="false" outlineLevel="0" collapsed="false">
      <c r="A335" s="24"/>
      <c r="B335" s="34" t="s">
        <v>172</v>
      </c>
      <c r="C335" s="62" t="s">
        <v>396</v>
      </c>
      <c r="D335" s="24" t="n">
        <f aca="false">Бюджет_Конт!$F$11</f>
        <v>7</v>
      </c>
      <c r="E335" s="24" t="n">
        <f aca="false">Бюджет_Конт!$F$22</f>
        <v>1</v>
      </c>
      <c r="F335" s="26"/>
      <c r="G335" s="26"/>
      <c r="H335" s="26"/>
      <c r="I335" s="26"/>
      <c r="J335" s="26"/>
      <c r="K335" s="37"/>
      <c r="L335" s="26"/>
      <c r="M335" s="61"/>
      <c r="N335" s="26"/>
      <c r="O335" s="26"/>
      <c r="P335" s="26"/>
      <c r="Q335" s="37" t="n">
        <f aca="false">IF(K335&gt;0,0.05*G335,IF(M335&gt;0,0.05*G335+1*E335,0))</f>
        <v>0</v>
      </c>
      <c r="R335" s="26"/>
      <c r="S335" s="26"/>
      <c r="T335" s="26"/>
      <c r="U335" s="26"/>
      <c r="V335" s="26"/>
      <c r="W335" s="26" t="n">
        <f aca="false">16*D335</f>
        <v>112</v>
      </c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 t="n">
        <f aca="false">SUM(G335,I335:AI335)</f>
        <v>112</v>
      </c>
      <c r="AK335" s="24" t="n">
        <v>7</v>
      </c>
      <c r="AL335" s="27"/>
    </row>
    <row r="336" customFormat="false" ht="17.35" hidden="false" customHeight="false" outlineLevel="0" collapsed="false">
      <c r="A336" s="24"/>
      <c r="B336" s="34" t="s">
        <v>173</v>
      </c>
      <c r="C336" s="62" t="s">
        <v>396</v>
      </c>
      <c r="D336" s="24" t="n">
        <f aca="false">Бюджет_Конт!$F$11</f>
        <v>7</v>
      </c>
      <c r="E336" s="24" t="n">
        <f aca="false">Бюджет_Конт!$F$22</f>
        <v>1</v>
      </c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37" t="n">
        <f aca="false">IF(K336&gt;0,0.05*G336,IF(M336&gt;0,0.05*G336+1*E336,0))</f>
        <v>0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 t="n">
        <f aca="false">0.5*7*D336</f>
        <v>24.5</v>
      </c>
      <c r="AC336" s="26"/>
      <c r="AD336" s="26"/>
      <c r="AE336" s="26"/>
      <c r="AF336" s="26"/>
      <c r="AG336" s="26"/>
      <c r="AH336" s="26"/>
      <c r="AI336" s="26"/>
      <c r="AJ336" s="26" t="n">
        <f aca="false">SUM(G336,I336:AI336)</f>
        <v>24.5</v>
      </c>
      <c r="AK336" s="24" t="n">
        <v>7</v>
      </c>
      <c r="AL336" s="27"/>
    </row>
    <row r="337" customFormat="false" ht="17.35" hidden="false" customHeight="false" outlineLevel="0" collapsed="false">
      <c r="A337" s="24"/>
      <c r="B337" s="44" t="s">
        <v>410</v>
      </c>
      <c r="C337" s="45"/>
      <c r="D337" s="45"/>
      <c r="E337" s="45"/>
      <c r="F337" s="46" t="n">
        <f aca="false">SUM(F325:F336)</f>
        <v>190</v>
      </c>
      <c r="G337" s="46" t="n">
        <f aca="false">SUM(G325:G336)</f>
        <v>156</v>
      </c>
      <c r="H337" s="46" t="n">
        <f aca="false">SUM(H325:H336)</f>
        <v>190</v>
      </c>
      <c r="I337" s="46" t="n">
        <f aca="false">SUM(I325:I336)</f>
        <v>156</v>
      </c>
      <c r="J337" s="46" t="n">
        <f aca="false">SUM(J325:J336)</f>
        <v>172</v>
      </c>
      <c r="K337" s="46" t="n">
        <f aca="false">SUM(K325:K336)</f>
        <v>14.7</v>
      </c>
      <c r="L337" s="46" t="n">
        <f aca="false">SUM(L325:L336)</f>
        <v>0</v>
      </c>
      <c r="M337" s="46" t="n">
        <f aca="false">SUM(M325:M336)</f>
        <v>5.6</v>
      </c>
      <c r="N337" s="46" t="n">
        <f aca="false">SUM(N325:N336)</f>
        <v>0</v>
      </c>
      <c r="O337" s="46" t="n">
        <f aca="false">SUM(O325:O336)</f>
        <v>0</v>
      </c>
      <c r="P337" s="46" t="n">
        <f aca="false">SUM(P325:P336)</f>
        <v>0</v>
      </c>
      <c r="Q337" s="46" t="n">
        <f aca="false">SUM(Q325:Q336)</f>
        <v>9.8</v>
      </c>
      <c r="R337" s="46" t="n">
        <f aca="false">SUM(R325:R336)</f>
        <v>0</v>
      </c>
      <c r="S337" s="46" t="n">
        <f aca="false">SUM(S325:S336)</f>
        <v>0</v>
      </c>
      <c r="T337" s="46" t="n">
        <f aca="false">SUM(T325:T336)</f>
        <v>42</v>
      </c>
      <c r="U337" s="46" t="n">
        <f aca="false">SUM(U325:U336)</f>
        <v>0</v>
      </c>
      <c r="V337" s="46" t="n">
        <f aca="false">SUM(V325:V336)</f>
        <v>0</v>
      </c>
      <c r="W337" s="46" t="n">
        <f aca="false">SUM(W325:W336)</f>
        <v>112</v>
      </c>
      <c r="X337" s="46" t="n">
        <f aca="false">SUM(X325:X336)</f>
        <v>0</v>
      </c>
      <c r="Y337" s="46" t="n">
        <f aca="false">SUM(Y325:Y336)</f>
        <v>0</v>
      </c>
      <c r="Z337" s="46" t="n">
        <f aca="false">SUM(Z325:Z336)</f>
        <v>0</v>
      </c>
      <c r="AA337" s="46" t="n">
        <f aca="false">SUM(AA325:AA336)</f>
        <v>0</v>
      </c>
      <c r="AB337" s="46" t="n">
        <f aca="false">SUM(AB325:AB336)</f>
        <v>24.5</v>
      </c>
      <c r="AC337" s="46" t="n">
        <f aca="false">SUM(AC325:AC336)</f>
        <v>0</v>
      </c>
      <c r="AD337" s="46" t="n">
        <f aca="false">SUM(AD325:AD336)</f>
        <v>0</v>
      </c>
      <c r="AE337" s="46" t="n">
        <f aca="false">SUM(AE325:AE336)</f>
        <v>0</v>
      </c>
      <c r="AF337" s="46" t="n">
        <f aca="false">SUM(AF325:AF336)</f>
        <v>0</v>
      </c>
      <c r="AG337" s="46" t="n">
        <f aca="false">SUM(AG325:AG336)</f>
        <v>0</v>
      </c>
      <c r="AH337" s="46" t="n">
        <f aca="false">SUM(AH325:AH336)</f>
        <v>0</v>
      </c>
      <c r="AI337" s="46" t="n">
        <f aca="false">SUM(AI325:AI336)</f>
        <v>0</v>
      </c>
      <c r="AJ337" s="46" t="n">
        <f aca="false">SUM(AJ325:AJ336)</f>
        <v>692.6</v>
      </c>
      <c r="AK337" s="26"/>
      <c r="AL337" s="47" t="n">
        <f aca="false">AJ337-SUM(I337:AI337,G337)</f>
        <v>0</v>
      </c>
    </row>
    <row r="338" customFormat="false" ht="17.35" hidden="false" customHeight="false" outlineLevel="0" collapsed="false">
      <c r="A338" s="62"/>
      <c r="B338" s="53" t="s">
        <v>253</v>
      </c>
      <c r="C338" s="62"/>
      <c r="D338" s="62"/>
      <c r="E338" s="62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24"/>
      <c r="AL338" s="65"/>
    </row>
    <row r="339" customFormat="false" ht="17.35" hidden="false" customHeight="true" outlineLevel="0" collapsed="false">
      <c r="A339" s="24"/>
      <c r="B339" s="67"/>
      <c r="C339" s="68"/>
      <c r="D339" s="68"/>
      <c r="E339" s="68"/>
      <c r="F339" s="69"/>
      <c r="G339" s="69"/>
      <c r="H339" s="69"/>
      <c r="I339" s="69"/>
      <c r="J339" s="69"/>
      <c r="K339" s="69"/>
      <c r="L339" s="70" t="s">
        <v>411</v>
      </c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69"/>
      <c r="AC339" s="69"/>
      <c r="AD339" s="69"/>
      <c r="AE339" s="69"/>
      <c r="AF339" s="69"/>
      <c r="AG339" s="69"/>
      <c r="AH339" s="69"/>
      <c r="AI339" s="69"/>
      <c r="AJ339" s="69"/>
      <c r="AK339" s="26"/>
      <c r="AL339" s="47"/>
    </row>
    <row r="340" customFormat="false" ht="17.35" hidden="false" customHeight="true" outlineLevel="0" collapsed="false">
      <c r="A340" s="24"/>
      <c r="B340" s="67"/>
      <c r="C340" s="68"/>
      <c r="D340" s="68"/>
      <c r="E340" s="68"/>
      <c r="F340" s="69"/>
      <c r="G340" s="69"/>
      <c r="H340" s="69"/>
      <c r="I340" s="69"/>
      <c r="J340" s="69"/>
      <c r="K340" s="66" t="s">
        <v>412</v>
      </c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9"/>
      <c r="AD340" s="69"/>
      <c r="AE340" s="69"/>
      <c r="AF340" s="69"/>
      <c r="AG340" s="69"/>
      <c r="AH340" s="69"/>
      <c r="AI340" s="69"/>
      <c r="AJ340" s="69"/>
      <c r="AK340" s="26"/>
      <c r="AL340" s="47"/>
    </row>
    <row r="341" customFormat="false" ht="17.25" hidden="false" customHeight="true" outlineLevel="0" collapsed="false">
      <c r="A341" s="62" t="s">
        <v>184</v>
      </c>
      <c r="B341" s="53" t="s">
        <v>287</v>
      </c>
      <c r="C341" s="62" t="s">
        <v>66</v>
      </c>
      <c r="D341" s="24" t="n">
        <f aca="false">Бюджет_Конт!$G$7</f>
        <v>25</v>
      </c>
      <c r="E341" s="24" t="n">
        <f aca="false">Бюджет_Конт!$G$18</f>
        <v>1</v>
      </c>
      <c r="F341" s="64" t="n">
        <v>16</v>
      </c>
      <c r="G341" s="64"/>
      <c r="H341" s="64"/>
      <c r="I341" s="64" t="n">
        <f aca="false">H341*E341</f>
        <v>0</v>
      </c>
      <c r="J341" s="26" t="n">
        <f aca="false">16*ROUNDUP(D341/15,0)</f>
        <v>32</v>
      </c>
      <c r="K341" s="36" t="n">
        <f aca="false">0.3*D341</f>
        <v>7.5</v>
      </c>
      <c r="L341" s="36"/>
      <c r="M341" s="36"/>
      <c r="N341" s="36"/>
      <c r="O341" s="36"/>
      <c r="P341" s="36"/>
      <c r="Q341" s="37" t="n">
        <f aca="false">IF(K341&gt;0,0.05*G341,IF(M341&gt;0,0.05*G341+1*E341,0))</f>
        <v>0</v>
      </c>
      <c r="R341" s="36"/>
      <c r="S341" s="36"/>
      <c r="T341" s="36"/>
      <c r="U341" s="36"/>
      <c r="V341" s="36"/>
      <c r="W341" s="36"/>
      <c r="X341" s="71"/>
      <c r="Y341" s="71"/>
      <c r="Z341" s="71"/>
      <c r="AA341" s="71"/>
      <c r="AB341" s="71"/>
      <c r="AC341" s="71"/>
      <c r="AD341" s="71"/>
      <c r="AE341" s="64"/>
      <c r="AF341" s="64"/>
      <c r="AG341" s="64"/>
      <c r="AH341" s="64"/>
      <c r="AI341" s="64"/>
      <c r="AJ341" s="26" t="n">
        <f aca="false">SUM(G341,I341:AI341)</f>
        <v>39.5</v>
      </c>
      <c r="AK341" s="24" t="n">
        <v>7</v>
      </c>
      <c r="AL341" s="72"/>
    </row>
    <row r="342" customFormat="false" ht="17.25" hidden="false" customHeight="true" outlineLevel="0" collapsed="false">
      <c r="A342" s="62" t="s">
        <v>64</v>
      </c>
      <c r="B342" s="53" t="s">
        <v>65</v>
      </c>
      <c r="C342" s="62" t="s">
        <v>66</v>
      </c>
      <c r="D342" s="24" t="n">
        <f aca="false">Бюджет_Конт!$G$7</f>
        <v>25</v>
      </c>
      <c r="E342" s="24" t="n">
        <f aca="false">Бюджет_Конт!$G$18</f>
        <v>1</v>
      </c>
      <c r="F342" s="64"/>
      <c r="G342" s="64" t="n">
        <f aca="false">F342</f>
        <v>0</v>
      </c>
      <c r="H342" s="64" t="n">
        <v>16</v>
      </c>
      <c r="I342" s="64" t="n">
        <f aca="false">H342*E342</f>
        <v>16</v>
      </c>
      <c r="J342" s="26"/>
      <c r="K342" s="36" t="n">
        <f aca="false">0.3*D342</f>
        <v>7.5</v>
      </c>
      <c r="L342" s="36"/>
      <c r="M342" s="37"/>
      <c r="N342" s="36"/>
      <c r="O342" s="36"/>
      <c r="P342" s="36"/>
      <c r="Q342" s="37" t="n">
        <f aca="false">IF(K342&gt;0,0.05*G342,IF(M342&gt;0,0.05*G342+1*E342,0))</f>
        <v>0</v>
      </c>
      <c r="R342" s="36"/>
      <c r="S342" s="36"/>
      <c r="T342" s="36"/>
      <c r="U342" s="36"/>
      <c r="V342" s="36"/>
      <c r="W342" s="36"/>
      <c r="X342" s="71"/>
      <c r="Y342" s="71"/>
      <c r="Z342" s="71"/>
      <c r="AA342" s="71"/>
      <c r="AB342" s="71"/>
      <c r="AC342" s="71"/>
      <c r="AD342" s="71"/>
      <c r="AE342" s="64"/>
      <c r="AF342" s="64"/>
      <c r="AG342" s="64"/>
      <c r="AH342" s="64"/>
      <c r="AI342" s="64"/>
      <c r="AJ342" s="26" t="n">
        <f aca="false">SUM(G342,I342:AI342)</f>
        <v>23.5</v>
      </c>
      <c r="AK342" s="24" t="n">
        <v>8</v>
      </c>
      <c r="AL342" s="72"/>
    </row>
    <row r="343" customFormat="false" ht="17.25" hidden="false" customHeight="true" outlineLevel="0" collapsed="false">
      <c r="A343" s="62" t="s">
        <v>67</v>
      </c>
      <c r="B343" s="34" t="s">
        <v>75</v>
      </c>
      <c r="C343" s="62" t="s">
        <v>66</v>
      </c>
      <c r="D343" s="24" t="n">
        <f aca="false">Бюджет_Конт!$G$7</f>
        <v>25</v>
      </c>
      <c r="E343" s="24" t="n">
        <f aca="false">Бюджет_Конт!$G$18</f>
        <v>1</v>
      </c>
      <c r="F343" s="64" t="n">
        <v>50</v>
      </c>
      <c r="G343" s="64"/>
      <c r="H343" s="64" t="n">
        <v>68</v>
      </c>
      <c r="I343" s="64" t="n">
        <f aca="false">H343*E343</f>
        <v>68</v>
      </c>
      <c r="J343" s="26"/>
      <c r="K343" s="36"/>
      <c r="L343" s="36"/>
      <c r="M343" s="36" t="n">
        <f aca="false">0.4*D343</f>
        <v>10</v>
      </c>
      <c r="N343" s="36"/>
      <c r="O343" s="36"/>
      <c r="P343" s="36"/>
      <c r="Q343" s="37"/>
      <c r="R343" s="36"/>
      <c r="S343" s="36"/>
      <c r="T343" s="36"/>
      <c r="U343" s="36" t="n">
        <f aca="false">0.3*D343</f>
        <v>7.5</v>
      </c>
      <c r="V343" s="36"/>
      <c r="W343" s="36"/>
      <c r="X343" s="71"/>
      <c r="Y343" s="71"/>
      <c r="Z343" s="71"/>
      <c r="AA343" s="71"/>
      <c r="AB343" s="71"/>
      <c r="AC343" s="71"/>
      <c r="AD343" s="71"/>
      <c r="AE343" s="64"/>
      <c r="AF343" s="64"/>
      <c r="AG343" s="64"/>
      <c r="AH343" s="64"/>
      <c r="AI343" s="64" t="n">
        <f aca="false">8*E343</f>
        <v>8</v>
      </c>
      <c r="AJ343" s="26" t="n">
        <f aca="false">SUM(G343,I343:AI343)</f>
        <v>93.5</v>
      </c>
      <c r="AK343" s="24" t="n">
        <v>12</v>
      </c>
      <c r="AL343" s="72"/>
    </row>
    <row r="344" customFormat="false" ht="17.25" hidden="false" customHeight="true" outlineLevel="0" collapsed="false">
      <c r="A344" s="62" t="s">
        <v>67</v>
      </c>
      <c r="B344" s="34" t="s">
        <v>75</v>
      </c>
      <c r="C344" s="62" t="s">
        <v>73</v>
      </c>
      <c r="D344" s="24" t="n">
        <f aca="false">Бюджет_Конт!$G$7</f>
        <v>25</v>
      </c>
      <c r="E344" s="24" t="n">
        <f aca="false">Бюджет_Конт!$G$18</f>
        <v>1</v>
      </c>
      <c r="F344" s="64" t="n">
        <v>40</v>
      </c>
      <c r="G344" s="64"/>
      <c r="H344" s="64" t="n">
        <v>60</v>
      </c>
      <c r="I344" s="64" t="n">
        <f aca="false">H344*E344</f>
        <v>60</v>
      </c>
      <c r="J344" s="26"/>
      <c r="K344" s="36"/>
      <c r="L344" s="36"/>
      <c r="M344" s="36" t="n">
        <f aca="false">0.4*D344</f>
        <v>10</v>
      </c>
      <c r="N344" s="36"/>
      <c r="O344" s="36"/>
      <c r="P344" s="36"/>
      <c r="Q344" s="37"/>
      <c r="R344" s="36"/>
      <c r="S344" s="36"/>
      <c r="T344" s="36"/>
      <c r="U344" s="36" t="n">
        <f aca="false">0.3*D344</f>
        <v>7.5</v>
      </c>
      <c r="V344" s="36"/>
      <c r="W344" s="36"/>
      <c r="X344" s="71"/>
      <c r="Y344" s="71"/>
      <c r="Z344" s="71"/>
      <c r="AA344" s="71"/>
      <c r="AB344" s="71"/>
      <c r="AC344" s="71"/>
      <c r="AD344" s="71"/>
      <c r="AE344" s="64"/>
      <c r="AF344" s="64"/>
      <c r="AG344" s="64"/>
      <c r="AH344" s="64"/>
      <c r="AI344" s="64" t="n">
        <f aca="false">8*E344</f>
        <v>8</v>
      </c>
      <c r="AJ344" s="26" t="n">
        <f aca="false">SUM(G344,I344:AI344)</f>
        <v>85.5</v>
      </c>
      <c r="AK344" s="24" t="n">
        <v>12</v>
      </c>
      <c r="AL344" s="72"/>
    </row>
    <row r="345" customFormat="false" ht="32.95" hidden="false" customHeight="false" outlineLevel="0" collapsed="false">
      <c r="A345" s="62" t="s">
        <v>71</v>
      </c>
      <c r="B345" s="34" t="s">
        <v>77</v>
      </c>
      <c r="C345" s="62" t="s">
        <v>66</v>
      </c>
      <c r="D345" s="24" t="n">
        <f aca="false">Бюджет_Конт!$G$7</f>
        <v>25</v>
      </c>
      <c r="E345" s="24" t="n">
        <f aca="false">Бюджет_Конт!$G$18</f>
        <v>1</v>
      </c>
      <c r="F345" s="64" t="n">
        <v>34</v>
      </c>
      <c r="G345" s="64"/>
      <c r="H345" s="64" t="n">
        <v>34</v>
      </c>
      <c r="I345" s="64" t="n">
        <f aca="false">H345*E345</f>
        <v>34</v>
      </c>
      <c r="J345" s="26"/>
      <c r="K345" s="36"/>
      <c r="L345" s="36"/>
      <c r="M345" s="37" t="n">
        <f aca="false">0.4*D345</f>
        <v>10</v>
      </c>
      <c r="N345" s="36"/>
      <c r="O345" s="36"/>
      <c r="P345" s="36"/>
      <c r="Q345" s="37"/>
      <c r="R345" s="36"/>
      <c r="S345" s="36"/>
      <c r="T345" s="36"/>
      <c r="U345" s="36" t="n">
        <f aca="false">0.3*D345</f>
        <v>7.5</v>
      </c>
      <c r="V345" s="36"/>
      <c r="W345" s="36"/>
      <c r="X345" s="71"/>
      <c r="Y345" s="71"/>
      <c r="Z345" s="71"/>
      <c r="AA345" s="71"/>
      <c r="AB345" s="71"/>
      <c r="AC345" s="71"/>
      <c r="AD345" s="71"/>
      <c r="AE345" s="64"/>
      <c r="AF345" s="64"/>
      <c r="AG345" s="64"/>
      <c r="AH345" s="64"/>
      <c r="AI345" s="64" t="n">
        <f aca="false">8*E345</f>
        <v>8</v>
      </c>
      <c r="AJ345" s="26" t="n">
        <f aca="false">SUM(G345,I345:AI345)</f>
        <v>59.5</v>
      </c>
      <c r="AK345" s="24" t="n">
        <v>12</v>
      </c>
      <c r="AL345" s="72"/>
    </row>
    <row r="346" customFormat="false" ht="17.35" hidden="false" customHeight="false" outlineLevel="0" collapsed="false">
      <c r="A346" s="62" t="s">
        <v>74</v>
      </c>
      <c r="B346" s="34" t="s">
        <v>413</v>
      </c>
      <c r="C346" s="62" t="s">
        <v>73</v>
      </c>
      <c r="D346" s="24" t="n">
        <f aca="false">Бюджет_Конт!$G$7</f>
        <v>25</v>
      </c>
      <c r="E346" s="24" t="n">
        <f aca="false">Бюджет_Конт!$G$18</f>
        <v>1</v>
      </c>
      <c r="F346" s="64" t="n">
        <v>60</v>
      </c>
      <c r="G346" s="64"/>
      <c r="H346" s="64" t="n">
        <v>60</v>
      </c>
      <c r="I346" s="64" t="n">
        <f aca="false">H346*E346</f>
        <v>60</v>
      </c>
      <c r="J346" s="26" t="n">
        <f aca="false">20*ROUNDUP(D346/15,0)</f>
        <v>40</v>
      </c>
      <c r="K346" s="36"/>
      <c r="L346" s="36"/>
      <c r="M346" s="37" t="n">
        <f aca="false">0.4*D346</f>
        <v>10</v>
      </c>
      <c r="N346" s="36"/>
      <c r="O346" s="36"/>
      <c r="P346" s="36"/>
      <c r="Q346" s="37"/>
      <c r="R346" s="36"/>
      <c r="S346" s="36"/>
      <c r="T346" s="36"/>
      <c r="U346" s="36"/>
      <c r="V346" s="36"/>
      <c r="W346" s="36"/>
      <c r="X346" s="71"/>
      <c r="Y346" s="71"/>
      <c r="Z346" s="71"/>
      <c r="AA346" s="71"/>
      <c r="AB346" s="71"/>
      <c r="AC346" s="71"/>
      <c r="AD346" s="71"/>
      <c r="AE346" s="64"/>
      <c r="AF346" s="64"/>
      <c r="AG346" s="64"/>
      <c r="AH346" s="64"/>
      <c r="AI346" s="64"/>
      <c r="AJ346" s="26" t="n">
        <f aca="false">SUM(G346,I346:AI346)</f>
        <v>110</v>
      </c>
      <c r="AK346" s="24" t="n">
        <v>7</v>
      </c>
      <c r="AL346" s="72"/>
    </row>
    <row r="347" customFormat="false" ht="17.35" hidden="false" customHeight="false" outlineLevel="0" collapsed="false">
      <c r="A347" s="62" t="s">
        <v>78</v>
      </c>
      <c r="B347" s="34" t="s">
        <v>79</v>
      </c>
      <c r="C347" s="62" t="s">
        <v>66</v>
      </c>
      <c r="D347" s="24" t="n">
        <f aca="false">Бюджет_Конт!$G$7</f>
        <v>25</v>
      </c>
      <c r="E347" s="24" t="n">
        <f aca="false">Бюджет_Конт!$G$18</f>
        <v>1</v>
      </c>
      <c r="F347" s="64" t="n">
        <v>34</v>
      </c>
      <c r="G347" s="64"/>
      <c r="H347" s="64"/>
      <c r="I347" s="64"/>
      <c r="J347" s="26" t="n">
        <f aca="false">68*ROUNDUP(D347/15,0)</f>
        <v>136</v>
      </c>
      <c r="K347" s="36" t="n">
        <f aca="false">0.3*D347</f>
        <v>7.5</v>
      </c>
      <c r="L347" s="36"/>
      <c r="M347" s="36"/>
      <c r="N347" s="36"/>
      <c r="O347" s="36"/>
      <c r="P347" s="36"/>
      <c r="Q347" s="37" t="n">
        <f aca="false">IF(K347&gt;0,0.05*G347,IF(M347&gt;0,0.05*G347+1*E347,0))</f>
        <v>0</v>
      </c>
      <c r="R347" s="36"/>
      <c r="S347" s="36"/>
      <c r="T347" s="36"/>
      <c r="U347" s="36"/>
      <c r="V347" s="36"/>
      <c r="W347" s="36"/>
      <c r="X347" s="71"/>
      <c r="Y347" s="71"/>
      <c r="Z347" s="71"/>
      <c r="AA347" s="71"/>
      <c r="AB347" s="71"/>
      <c r="AC347" s="71"/>
      <c r="AD347" s="71"/>
      <c r="AE347" s="64"/>
      <c r="AF347" s="64"/>
      <c r="AG347" s="64"/>
      <c r="AH347" s="64"/>
      <c r="AI347" s="64"/>
      <c r="AJ347" s="26" t="n">
        <f aca="false">SUM(G347,I347:AI347)</f>
        <v>143.5</v>
      </c>
      <c r="AK347" s="24" t="n">
        <v>10</v>
      </c>
      <c r="AL347" s="72"/>
    </row>
    <row r="348" customFormat="false" ht="17.35" hidden="false" customHeight="false" outlineLevel="0" collapsed="false">
      <c r="A348" s="62" t="s">
        <v>80</v>
      </c>
      <c r="B348" s="34" t="s">
        <v>81</v>
      </c>
      <c r="C348" s="62" t="s">
        <v>73</v>
      </c>
      <c r="D348" s="24" t="n">
        <f aca="false">Бюджет_Конт!$G$7</f>
        <v>25</v>
      </c>
      <c r="E348" s="24" t="n">
        <f aca="false">Бюджет_Конт!$G$18</f>
        <v>1</v>
      </c>
      <c r="F348" s="64" t="n">
        <v>20</v>
      </c>
      <c r="G348" s="64"/>
      <c r="H348" s="64"/>
      <c r="I348" s="64" t="n">
        <f aca="false">H348*E348</f>
        <v>0</v>
      </c>
      <c r="J348" s="26" t="n">
        <f aca="false">80*ROUNDUP(D348/15,0)</f>
        <v>160</v>
      </c>
      <c r="K348" s="36" t="n">
        <f aca="false">0.3*D348</f>
        <v>7.5</v>
      </c>
      <c r="L348" s="36"/>
      <c r="M348" s="36"/>
      <c r="N348" s="36"/>
      <c r="O348" s="36"/>
      <c r="P348" s="36"/>
      <c r="Q348" s="37" t="n">
        <f aca="false">IF(K348&gt;0,0.05*G348,IF(M348&gt;0,0.05*G348+1*E348,0))</f>
        <v>0</v>
      </c>
      <c r="R348" s="36"/>
      <c r="S348" s="36"/>
      <c r="T348" s="36"/>
      <c r="U348" s="36"/>
      <c r="V348" s="36"/>
      <c r="W348" s="36"/>
      <c r="X348" s="71"/>
      <c r="Y348" s="71"/>
      <c r="Z348" s="71"/>
      <c r="AA348" s="71"/>
      <c r="AB348" s="71"/>
      <c r="AC348" s="71"/>
      <c r="AD348" s="71"/>
      <c r="AE348" s="64"/>
      <c r="AF348" s="64"/>
      <c r="AG348" s="64"/>
      <c r="AH348" s="64"/>
      <c r="AI348" s="64"/>
      <c r="AJ348" s="26" t="n">
        <f aca="false">SUM(G348,I348:AI348)</f>
        <v>167.5</v>
      </c>
      <c r="AK348" s="24" t="n">
        <v>10</v>
      </c>
      <c r="AL348" s="72"/>
    </row>
    <row r="349" customFormat="false" ht="17.35" hidden="false" customHeight="false" outlineLevel="0" collapsed="false">
      <c r="A349" s="62" t="s">
        <v>82</v>
      </c>
      <c r="B349" s="34" t="s">
        <v>83</v>
      </c>
      <c r="C349" s="62" t="s">
        <v>73</v>
      </c>
      <c r="D349" s="24" t="n">
        <f aca="false">Бюджет_Конт!$G$7</f>
        <v>25</v>
      </c>
      <c r="E349" s="24" t="n">
        <f aca="false">Бюджет_Конт!$G$18</f>
        <v>1</v>
      </c>
      <c r="F349" s="64"/>
      <c r="G349" s="64" t="n">
        <f aca="false">F349</f>
        <v>0</v>
      </c>
      <c r="H349" s="64"/>
      <c r="I349" s="64" t="n">
        <f aca="false">H349*E349</f>
        <v>0</v>
      </c>
      <c r="J349" s="26" t="n">
        <f aca="false">60*ROUNDUP(D349/15,0)</f>
        <v>120</v>
      </c>
      <c r="K349" s="36" t="n">
        <f aca="false">0.3*D349</f>
        <v>7.5</v>
      </c>
      <c r="L349" s="36"/>
      <c r="M349" s="36"/>
      <c r="N349" s="36"/>
      <c r="O349" s="36"/>
      <c r="P349" s="36"/>
      <c r="Q349" s="37" t="n">
        <f aca="false">IF(K349&gt;0,0.05*G349,IF(M349&gt;0,0.05*G349+1*E349,0))</f>
        <v>0</v>
      </c>
      <c r="R349" s="36"/>
      <c r="S349" s="36"/>
      <c r="T349" s="36"/>
      <c r="U349" s="36"/>
      <c r="V349" s="36"/>
      <c r="W349" s="36"/>
      <c r="X349" s="71"/>
      <c r="Y349" s="71"/>
      <c r="Z349" s="71"/>
      <c r="AA349" s="71"/>
      <c r="AB349" s="71"/>
      <c r="AC349" s="71"/>
      <c r="AD349" s="71"/>
      <c r="AE349" s="64"/>
      <c r="AF349" s="64"/>
      <c r="AG349" s="64"/>
      <c r="AH349" s="64"/>
      <c r="AI349" s="64"/>
      <c r="AJ349" s="26" t="n">
        <f aca="false">SUM(G349,I349:AI349)</f>
        <v>127.5</v>
      </c>
      <c r="AK349" s="24" t="n">
        <v>10</v>
      </c>
      <c r="AL349" s="72"/>
    </row>
    <row r="350" customFormat="false" ht="17.25" hidden="false" customHeight="true" outlineLevel="0" collapsed="false">
      <c r="A350" s="24" t="s">
        <v>67</v>
      </c>
      <c r="B350" s="34" t="s">
        <v>75</v>
      </c>
      <c r="C350" s="24" t="s">
        <v>90</v>
      </c>
      <c r="D350" s="24" t="n">
        <f aca="false">Бюджет_Конт!$G$8</f>
        <v>25</v>
      </c>
      <c r="E350" s="24" t="n">
        <f aca="false">Бюджет_Конт!$G$19</f>
        <v>1</v>
      </c>
      <c r="F350" s="26" t="n">
        <v>32</v>
      </c>
      <c r="G350" s="26"/>
      <c r="H350" s="26" t="n">
        <v>32</v>
      </c>
      <c r="I350" s="26" t="n">
        <f aca="false">H350*E350</f>
        <v>32</v>
      </c>
      <c r="J350" s="26"/>
      <c r="K350" s="26"/>
      <c r="L350" s="26"/>
      <c r="M350" s="61" t="n">
        <f aca="false">0.4*D350</f>
        <v>10</v>
      </c>
      <c r="N350" s="26"/>
      <c r="O350" s="26"/>
      <c r="P350" s="26"/>
      <c r="Q350" s="37"/>
      <c r="R350" s="26"/>
      <c r="S350" s="26"/>
      <c r="T350" s="26"/>
      <c r="U350" s="26" t="n">
        <f aca="false">0.3*D350</f>
        <v>7.5</v>
      </c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 t="n">
        <f aca="false">12*E350</f>
        <v>12</v>
      </c>
      <c r="AJ350" s="26" t="n">
        <f aca="false">SUM(G350,I350:AI350)</f>
        <v>61.5</v>
      </c>
      <c r="AK350" s="24" t="n">
        <v>12</v>
      </c>
      <c r="AL350" s="27"/>
    </row>
    <row r="351" customFormat="false" ht="17.35" hidden="false" customHeight="false" outlineLevel="0" collapsed="false">
      <c r="A351" s="24" t="s">
        <v>88</v>
      </c>
      <c r="B351" s="34" t="s">
        <v>295</v>
      </c>
      <c r="C351" s="24" t="s">
        <v>90</v>
      </c>
      <c r="D351" s="24" t="n">
        <f aca="false">Бюджет_Конт!$G$8</f>
        <v>25</v>
      </c>
      <c r="E351" s="24" t="n">
        <f aca="false">Бюджет_Конт!$G$19</f>
        <v>1</v>
      </c>
      <c r="F351" s="26" t="n">
        <v>32</v>
      </c>
      <c r="G351" s="26"/>
      <c r="H351" s="26" t="n">
        <v>32</v>
      </c>
      <c r="I351" s="26" t="n">
        <f aca="false">H351*E351</f>
        <v>32</v>
      </c>
      <c r="J351" s="26"/>
      <c r="K351" s="26"/>
      <c r="L351" s="26"/>
      <c r="M351" s="61" t="n">
        <f aca="false">0.4*D351</f>
        <v>10</v>
      </c>
      <c r="N351" s="26"/>
      <c r="O351" s="26"/>
      <c r="P351" s="26"/>
      <c r="Q351" s="37"/>
      <c r="R351" s="26"/>
      <c r="S351" s="26"/>
      <c r="T351" s="26"/>
      <c r="U351" s="26" t="n">
        <f aca="false">0.3*D351</f>
        <v>7.5</v>
      </c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 t="n">
        <f aca="false">12*E351</f>
        <v>12</v>
      </c>
      <c r="AJ351" s="26" t="n">
        <f aca="false">SUM(G351,I351:AI351)</f>
        <v>61.5</v>
      </c>
      <c r="AK351" s="24" t="n">
        <v>12</v>
      </c>
      <c r="AL351" s="27"/>
    </row>
    <row r="352" customFormat="false" ht="32.95" hidden="false" customHeight="false" outlineLevel="0" collapsed="false">
      <c r="A352" s="24" t="s">
        <v>76</v>
      </c>
      <c r="B352" s="34" t="s">
        <v>296</v>
      </c>
      <c r="C352" s="24" t="s">
        <v>90</v>
      </c>
      <c r="D352" s="24" t="n">
        <f aca="false">Бюджет_Конт!$G$8</f>
        <v>25</v>
      </c>
      <c r="E352" s="24" t="n">
        <f aca="false">Бюджет_Конт!$G$19</f>
        <v>1</v>
      </c>
      <c r="F352" s="26" t="n">
        <v>50</v>
      </c>
      <c r="G352" s="26"/>
      <c r="H352" s="26" t="n">
        <v>50</v>
      </c>
      <c r="I352" s="26" t="n">
        <f aca="false">H352*E352</f>
        <v>50</v>
      </c>
      <c r="J352" s="26" t="n">
        <f aca="false">16*ROUNDUP(D352/15,0)</f>
        <v>32</v>
      </c>
      <c r="K352" s="37"/>
      <c r="L352" s="26"/>
      <c r="M352" s="61" t="n">
        <f aca="false">0.4*D352</f>
        <v>10</v>
      </c>
      <c r="N352" s="26"/>
      <c r="O352" s="26"/>
      <c r="P352" s="26"/>
      <c r="Q352" s="37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 t="n">
        <f aca="false">2*E352</f>
        <v>2</v>
      </c>
      <c r="AJ352" s="26" t="n">
        <f aca="false">SUM(G352,I352:AI352)</f>
        <v>94</v>
      </c>
      <c r="AK352" s="24" t="n">
        <v>7</v>
      </c>
      <c r="AL352" s="27"/>
    </row>
    <row r="353" customFormat="false" ht="17.35" hidden="false" customHeight="false" outlineLevel="0" collapsed="false">
      <c r="A353" s="24" t="s">
        <v>95</v>
      </c>
      <c r="B353" s="34" t="s">
        <v>351</v>
      </c>
      <c r="C353" s="24" t="s">
        <v>93</v>
      </c>
      <c r="D353" s="24" t="n">
        <f aca="false">Бюджет_Конт!$G$8</f>
        <v>25</v>
      </c>
      <c r="E353" s="24" t="n">
        <f aca="false">Бюджет_Конт!$G$19</f>
        <v>1</v>
      </c>
      <c r="F353" s="26" t="n">
        <v>60</v>
      </c>
      <c r="G353" s="26"/>
      <c r="H353" s="26" t="n">
        <v>60</v>
      </c>
      <c r="I353" s="26" t="n">
        <f aca="false">H353*E353</f>
        <v>60</v>
      </c>
      <c r="J353" s="26" t="n">
        <f aca="false">20*ROUNDUP(D353/15,0)</f>
        <v>40</v>
      </c>
      <c r="K353" s="37"/>
      <c r="L353" s="26"/>
      <c r="M353" s="61" t="n">
        <f aca="false">0.4*D353</f>
        <v>10</v>
      </c>
      <c r="N353" s="26"/>
      <c r="O353" s="26"/>
      <c r="P353" s="26"/>
      <c r="Q353" s="37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 t="n">
        <f aca="false">8*E353</f>
        <v>8</v>
      </c>
      <c r="AJ353" s="26" t="n">
        <f aca="false">SUM(G353,I353:AI353)</f>
        <v>118</v>
      </c>
      <c r="AK353" s="24" t="n">
        <v>7</v>
      </c>
      <c r="AL353" s="27"/>
    </row>
    <row r="354" customFormat="false" ht="17.35" hidden="false" customHeight="false" outlineLevel="0" collapsed="false">
      <c r="A354" s="24" t="s">
        <v>414</v>
      </c>
      <c r="B354" s="34" t="s">
        <v>104</v>
      </c>
      <c r="C354" s="24" t="s">
        <v>90</v>
      </c>
      <c r="D354" s="24" t="n">
        <f aca="false">Бюджет_Конт!$G$8</f>
        <v>25</v>
      </c>
      <c r="E354" s="24" t="n">
        <f aca="false">Бюджет_Конт!$G$19</f>
        <v>1</v>
      </c>
      <c r="F354" s="26" t="n">
        <v>32</v>
      </c>
      <c r="G354" s="26"/>
      <c r="H354" s="26" t="n">
        <v>16</v>
      </c>
      <c r="I354" s="26" t="n">
        <f aca="false">H354*E354</f>
        <v>16</v>
      </c>
      <c r="J354" s="26" t="n">
        <f aca="false">16*(ROUNDUP(D354/15,0))</f>
        <v>32</v>
      </c>
      <c r="K354" s="26"/>
      <c r="L354" s="26"/>
      <c r="M354" s="61" t="n">
        <f aca="false">0.4*D354</f>
        <v>10</v>
      </c>
      <c r="N354" s="26"/>
      <c r="O354" s="26"/>
      <c r="P354" s="26"/>
      <c r="Q354" s="37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 t="n">
        <f aca="false">SUM(G354,I354:AI354)</f>
        <v>58</v>
      </c>
      <c r="AK354" s="24" t="n">
        <v>10</v>
      </c>
      <c r="AL354" s="27"/>
    </row>
    <row r="355" customFormat="false" ht="17.35" hidden="false" customHeight="false" outlineLevel="0" collapsed="false">
      <c r="A355" s="24" t="s">
        <v>84</v>
      </c>
      <c r="B355" s="34" t="s">
        <v>110</v>
      </c>
      <c r="C355" s="24" t="s">
        <v>90</v>
      </c>
      <c r="D355" s="24" t="n">
        <f aca="false">Бюджет_Конт!$G$8</f>
        <v>25</v>
      </c>
      <c r="E355" s="24" t="n">
        <f aca="false">Бюджет_Конт!$G$19</f>
        <v>1</v>
      </c>
      <c r="F355" s="26" t="n">
        <v>32</v>
      </c>
      <c r="G355" s="26"/>
      <c r="H355" s="26" t="n">
        <v>16</v>
      </c>
      <c r="I355" s="26" t="n">
        <f aca="false">H355*E355</f>
        <v>16</v>
      </c>
      <c r="J355" s="26" t="n">
        <f aca="false">32*(ROUNDUP(D355/15,0))</f>
        <v>64</v>
      </c>
      <c r="K355" s="26" t="n">
        <f aca="false">0.3*D355</f>
        <v>7.5</v>
      </c>
      <c r="L355" s="26"/>
      <c r="M355" s="37"/>
      <c r="N355" s="26"/>
      <c r="O355" s="26"/>
      <c r="P355" s="26"/>
      <c r="Q355" s="37" t="n">
        <f aca="false">IF(K355&gt;0,0.05*G355,IF(M355&gt;0,0.05*G355+1*E355,0))</f>
        <v>0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 t="n">
        <f aca="false">SUM(G355,I355:AI355)</f>
        <v>87.5</v>
      </c>
      <c r="AK355" s="24" t="n">
        <v>10</v>
      </c>
      <c r="AL355" s="27"/>
    </row>
    <row r="356" customFormat="false" ht="17.35" hidden="false" customHeight="false" outlineLevel="0" collapsed="false">
      <c r="A356" s="24" t="s">
        <v>212</v>
      </c>
      <c r="B356" s="34" t="s">
        <v>112</v>
      </c>
      <c r="C356" s="24" t="s">
        <v>93</v>
      </c>
      <c r="D356" s="24" t="n">
        <f aca="false">Бюджет_Конт!$G$8</f>
        <v>25</v>
      </c>
      <c r="E356" s="24" t="n">
        <f aca="false">Бюджет_Конт!$G$19</f>
        <v>1</v>
      </c>
      <c r="F356" s="26" t="n">
        <v>40</v>
      </c>
      <c r="G356" s="26"/>
      <c r="H356" s="26" t="n">
        <v>20</v>
      </c>
      <c r="I356" s="26" t="n">
        <f aca="false">H356*E356</f>
        <v>20</v>
      </c>
      <c r="J356" s="26" t="n">
        <f aca="false">40*(ROUNDUP(D356/15,0))</f>
        <v>80</v>
      </c>
      <c r="K356" s="26" t="n">
        <f aca="false">0.3*D356</f>
        <v>7.5</v>
      </c>
      <c r="L356" s="26"/>
      <c r="M356" s="37"/>
      <c r="N356" s="26"/>
      <c r="O356" s="26"/>
      <c r="P356" s="26"/>
      <c r="Q356" s="37" t="n">
        <f aca="false">IF(K356&gt;0,0.05*G356,IF(M356&gt;0,0.05*G356+1*E356,0))</f>
        <v>0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 t="n">
        <f aca="false">SUM(G356,I356:AI356)</f>
        <v>107.5</v>
      </c>
      <c r="AK356" s="24" t="n">
        <v>10</v>
      </c>
      <c r="AL356" s="27"/>
    </row>
    <row r="357" customFormat="false" ht="17.35" hidden="false" customHeight="false" outlineLevel="0" collapsed="false">
      <c r="A357" s="62" t="s">
        <v>105</v>
      </c>
      <c r="B357" s="34" t="s">
        <v>415</v>
      </c>
      <c r="C357" s="62" t="s">
        <v>93</v>
      </c>
      <c r="D357" s="24" t="n">
        <f aca="false">Бюджет_Конт!$G$8</f>
        <v>25</v>
      </c>
      <c r="E357" s="24" t="n">
        <f aca="false">Бюджет_Конт!$G$19</f>
        <v>1</v>
      </c>
      <c r="F357" s="64" t="n">
        <v>20</v>
      </c>
      <c r="G357" s="64" t="n">
        <f aca="false">F357</f>
        <v>20</v>
      </c>
      <c r="H357" s="64" t="n">
        <v>20</v>
      </c>
      <c r="I357" s="26" t="n">
        <f aca="false">H357*E357</f>
        <v>20</v>
      </c>
      <c r="J357" s="26" t="n">
        <f aca="false">20*(ROUNDUP(D357/15,0))</f>
        <v>40</v>
      </c>
      <c r="K357" s="26" t="n">
        <f aca="false">0.3*D357</f>
        <v>7.5</v>
      </c>
      <c r="L357" s="36"/>
      <c r="M357" s="36"/>
      <c r="N357" s="36"/>
      <c r="O357" s="36"/>
      <c r="P357" s="36"/>
      <c r="Q357" s="37" t="n">
        <f aca="false">IF(K357&gt;0,0.05*G357,IF(M357&gt;0,0.05*G357+1*E357,0))</f>
        <v>1</v>
      </c>
      <c r="R357" s="36"/>
      <c r="S357" s="36"/>
      <c r="T357" s="36"/>
      <c r="U357" s="36"/>
      <c r="V357" s="36"/>
      <c r="W357" s="36"/>
      <c r="X357" s="71"/>
      <c r="Y357" s="71"/>
      <c r="Z357" s="71"/>
      <c r="AA357" s="71"/>
      <c r="AB357" s="71"/>
      <c r="AC357" s="71"/>
      <c r="AD357" s="71"/>
      <c r="AE357" s="64"/>
      <c r="AF357" s="64"/>
      <c r="AG357" s="64"/>
      <c r="AH357" s="64"/>
      <c r="AI357" s="64"/>
      <c r="AJ357" s="26" t="n">
        <f aca="false">SUM(G357,I357:AI357)</f>
        <v>88.5</v>
      </c>
      <c r="AK357" s="24" t="n">
        <v>10</v>
      </c>
      <c r="AL357" s="72"/>
    </row>
    <row r="358" customFormat="false" ht="17.35" hidden="false" customHeight="false" outlineLevel="0" collapsed="false">
      <c r="A358" s="24" t="s">
        <v>107</v>
      </c>
      <c r="B358" s="34" t="s">
        <v>102</v>
      </c>
      <c r="C358" s="24" t="s">
        <v>93</v>
      </c>
      <c r="D358" s="24" t="n">
        <f aca="false">Бюджет_Конт!$G$8</f>
        <v>25</v>
      </c>
      <c r="E358" s="24" t="n">
        <f aca="false">Бюджет_Конт!$G$19</f>
        <v>1</v>
      </c>
      <c r="F358" s="26" t="n">
        <v>40</v>
      </c>
      <c r="G358" s="26"/>
      <c r="H358" s="26" t="n">
        <v>40</v>
      </c>
      <c r="I358" s="26" t="n">
        <f aca="false">H358*E358</f>
        <v>40</v>
      </c>
      <c r="J358" s="26"/>
      <c r="K358" s="26"/>
      <c r="L358" s="26"/>
      <c r="M358" s="37" t="n">
        <f aca="false">0.4*D358</f>
        <v>10</v>
      </c>
      <c r="N358" s="26"/>
      <c r="O358" s="26"/>
      <c r="P358" s="26"/>
      <c r="Q358" s="37"/>
      <c r="R358" s="26"/>
      <c r="S358" s="26"/>
      <c r="T358" s="26"/>
      <c r="U358" s="26" t="n">
        <f aca="false">0.3*D358</f>
        <v>7.5</v>
      </c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 t="n">
        <f aca="false">SUM(G358,I358:AI358)</f>
        <v>57.5</v>
      </c>
      <c r="AK358" s="24" t="n">
        <v>12</v>
      </c>
      <c r="AL358" s="27"/>
    </row>
    <row r="359" customFormat="false" ht="32.95" hidden="false" customHeight="false" outlineLevel="0" collapsed="false">
      <c r="A359" s="24" t="s">
        <v>124</v>
      </c>
      <c r="B359" s="34" t="s">
        <v>85</v>
      </c>
      <c r="C359" s="24" t="s">
        <v>93</v>
      </c>
      <c r="D359" s="24" t="n">
        <f aca="false">Бюджет_Конт!$G$8</f>
        <v>25</v>
      </c>
      <c r="E359" s="24" t="n">
        <f aca="false">Бюджет_Конт!$G$19</f>
        <v>1</v>
      </c>
      <c r="F359" s="26" t="n">
        <v>20</v>
      </c>
      <c r="G359" s="26"/>
      <c r="H359" s="26"/>
      <c r="I359" s="26" t="n">
        <f aca="false">H359*E359</f>
        <v>0</v>
      </c>
      <c r="J359" s="26" t="n">
        <f aca="false">40*(ROUNDUP(D359/15,0))</f>
        <v>80</v>
      </c>
      <c r="K359" s="26" t="n">
        <f aca="false">0.3*D359</f>
        <v>7.5</v>
      </c>
      <c r="L359" s="26"/>
      <c r="M359" s="37"/>
      <c r="N359" s="26"/>
      <c r="O359" s="26"/>
      <c r="P359" s="26"/>
      <c r="Q359" s="37" t="n">
        <f aca="false">IF(K359&gt;0,0.05*G359,IF(M359&gt;0,0.05*G359+1*E359,0))</f>
        <v>0</v>
      </c>
      <c r="R359" s="26"/>
      <c r="S359" s="26"/>
      <c r="T359" s="26"/>
      <c r="U359" s="26"/>
      <c r="V359" s="26"/>
      <c r="W359" s="26"/>
      <c r="X359" s="26"/>
      <c r="Y359" s="41"/>
      <c r="Z359" s="41"/>
      <c r="AA359" s="41"/>
      <c r="AB359" s="41"/>
      <c r="AC359" s="41"/>
      <c r="AD359" s="41"/>
      <c r="AE359" s="26"/>
      <c r="AF359" s="26"/>
      <c r="AG359" s="26"/>
      <c r="AH359" s="26"/>
      <c r="AI359" s="26"/>
      <c r="AJ359" s="26" t="n">
        <f aca="false">SUM(G359,I359:AI359)</f>
        <v>87.5</v>
      </c>
      <c r="AK359" s="24" t="n">
        <v>10</v>
      </c>
      <c r="AL359" s="27"/>
    </row>
    <row r="360" customFormat="false" ht="17.35" hidden="false" customHeight="false" outlineLevel="0" collapsed="false">
      <c r="A360" s="62" t="s">
        <v>416</v>
      </c>
      <c r="B360" s="34" t="s">
        <v>417</v>
      </c>
      <c r="C360" s="62" t="s">
        <v>93</v>
      </c>
      <c r="D360" s="24" t="n">
        <f aca="false">Бюджет_Конт!$G$8</f>
        <v>25</v>
      </c>
      <c r="E360" s="24" t="n">
        <f aca="false">Бюджет_Конт!$G$19</f>
        <v>1</v>
      </c>
      <c r="F360" s="64"/>
      <c r="G360" s="64"/>
      <c r="H360" s="64"/>
      <c r="I360" s="64"/>
      <c r="J360" s="26" t="n">
        <f aca="false">40*(ROUNDUP(D360/15,0))</f>
        <v>80</v>
      </c>
      <c r="K360" s="26" t="n">
        <f aca="false">0.3*D360</f>
        <v>7.5</v>
      </c>
      <c r="L360" s="36"/>
      <c r="M360" s="36"/>
      <c r="N360" s="36"/>
      <c r="O360" s="36"/>
      <c r="P360" s="36"/>
      <c r="Q360" s="37"/>
      <c r="R360" s="36"/>
      <c r="S360" s="36"/>
      <c r="T360" s="36"/>
      <c r="U360" s="36"/>
      <c r="V360" s="36"/>
      <c r="W360" s="36"/>
      <c r="X360" s="71"/>
      <c r="Y360" s="71"/>
      <c r="Z360" s="71"/>
      <c r="AA360" s="71"/>
      <c r="AB360" s="71"/>
      <c r="AC360" s="71"/>
      <c r="AD360" s="71"/>
      <c r="AE360" s="64"/>
      <c r="AF360" s="64"/>
      <c r="AG360" s="64"/>
      <c r="AH360" s="64"/>
      <c r="AI360" s="64"/>
      <c r="AJ360" s="26" t="n">
        <f aca="false">SUM(G360,I360:AI360)</f>
        <v>87.5</v>
      </c>
      <c r="AK360" s="24" t="n">
        <v>10</v>
      </c>
      <c r="AL360" s="72"/>
    </row>
    <row r="361" customFormat="false" ht="17.35" hidden="false" customHeight="false" outlineLevel="0" collapsed="false">
      <c r="A361" s="24"/>
      <c r="B361" s="44" t="s">
        <v>418</v>
      </c>
      <c r="C361" s="45"/>
      <c r="D361" s="45"/>
      <c r="E361" s="45"/>
      <c r="F361" s="46" t="n">
        <f aca="false">SUM(F341:F360)</f>
        <v>612</v>
      </c>
      <c r="G361" s="46" t="n">
        <f aca="false">SUM(G341:G360)</f>
        <v>20</v>
      </c>
      <c r="H361" s="46" t="n">
        <f aca="false">SUM(H341:H360)</f>
        <v>524</v>
      </c>
      <c r="I361" s="46" t="n">
        <f aca="false">SUM(I341:I360)</f>
        <v>524</v>
      </c>
      <c r="J361" s="46" t="n">
        <f aca="false">SUM(J341:J360)</f>
        <v>936</v>
      </c>
      <c r="K361" s="46" t="n">
        <f aca="false">SUM(K341:K360)</f>
        <v>75</v>
      </c>
      <c r="L361" s="46" t="n">
        <f aca="false">SUM(L341:L360)</f>
        <v>0</v>
      </c>
      <c r="M361" s="46" t="n">
        <f aca="false">SUM(M341:M360)</f>
        <v>100</v>
      </c>
      <c r="N361" s="46" t="n">
        <f aca="false">SUM(N341:N360)</f>
        <v>0</v>
      </c>
      <c r="O361" s="46" t="n">
        <f aca="false">SUM(O341:O360)</f>
        <v>0</v>
      </c>
      <c r="P361" s="46" t="n">
        <f aca="false">SUM(P341:P360)</f>
        <v>0</v>
      </c>
      <c r="Q361" s="46" t="n">
        <f aca="false">SUM(Q341:Q360)</f>
        <v>1</v>
      </c>
      <c r="R361" s="46" t="n">
        <f aca="false">SUM(R341:R360)</f>
        <v>0</v>
      </c>
      <c r="S361" s="46" t="n">
        <f aca="false">SUM(S341:S360)</f>
        <v>0</v>
      </c>
      <c r="T361" s="46" t="n">
        <f aca="false">SUM(T341:T360)</f>
        <v>0</v>
      </c>
      <c r="U361" s="46" t="n">
        <f aca="false">SUM(U341:U360)</f>
        <v>45</v>
      </c>
      <c r="V361" s="46" t="n">
        <f aca="false">SUM(V341:V360)</f>
        <v>0</v>
      </c>
      <c r="W361" s="46" t="n">
        <f aca="false">SUM(W341:W360)</f>
        <v>0</v>
      </c>
      <c r="X361" s="46" t="n">
        <f aca="false">SUM(X341:X360)</f>
        <v>0</v>
      </c>
      <c r="Y361" s="46" t="n">
        <f aca="false">SUM(Y341:Y360)</f>
        <v>0</v>
      </c>
      <c r="Z361" s="46" t="n">
        <f aca="false">SUM(Z341:Z360)</f>
        <v>0</v>
      </c>
      <c r="AA361" s="46" t="n">
        <f aca="false">SUM(AA341:AA360)</f>
        <v>0</v>
      </c>
      <c r="AB361" s="46" t="n">
        <f aca="false">SUM(AB341:AB360)</f>
        <v>0</v>
      </c>
      <c r="AC361" s="46" t="n">
        <f aca="false">SUM(AC341:AC360)</f>
        <v>0</v>
      </c>
      <c r="AD361" s="46" t="n">
        <f aca="false">SUM(AD341:AD360)</f>
        <v>0</v>
      </c>
      <c r="AE361" s="46" t="n">
        <f aca="false">SUM(AE341:AE360)</f>
        <v>0</v>
      </c>
      <c r="AF361" s="46" t="n">
        <f aca="false">SUM(AF341:AF360)</f>
        <v>0</v>
      </c>
      <c r="AG361" s="46" t="n">
        <f aca="false">SUM(AG341:AG360)</f>
        <v>0</v>
      </c>
      <c r="AH361" s="46" t="n">
        <f aca="false">SUM(AH341:AH360)</f>
        <v>0</v>
      </c>
      <c r="AI361" s="46" t="n">
        <f aca="false">SUM(AI341:AI360)</f>
        <v>58</v>
      </c>
      <c r="AJ361" s="46" t="n">
        <f aca="false">SUM(AJ341:AJ360)</f>
        <v>1759</v>
      </c>
      <c r="AK361" s="26"/>
      <c r="AL361" s="47" t="n">
        <f aca="false">AJ361-SUM(I361:AI361,G361)</f>
        <v>0</v>
      </c>
    </row>
    <row r="362" customFormat="false" ht="17.35" hidden="false" customHeight="false" outlineLevel="0" collapsed="false">
      <c r="A362" s="24"/>
      <c r="B362" s="67"/>
      <c r="C362" s="68"/>
      <c r="D362" s="68"/>
      <c r="E362" s="68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26"/>
      <c r="AL362" s="47"/>
    </row>
    <row r="363" customFormat="false" ht="18" hidden="false" customHeight="true" outlineLevel="0" collapsed="false">
      <c r="A363" s="24"/>
      <c r="B363" s="34"/>
      <c r="C363" s="24"/>
      <c r="D363" s="24"/>
      <c r="E363" s="24"/>
      <c r="F363" s="26"/>
      <c r="G363" s="26"/>
      <c r="H363" s="26"/>
      <c r="I363" s="26"/>
      <c r="J363" s="26"/>
      <c r="K363" s="30"/>
      <c r="L363" s="32" t="s">
        <v>419</v>
      </c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0"/>
      <c r="AC363" s="26"/>
      <c r="AD363" s="26"/>
      <c r="AE363" s="26"/>
      <c r="AF363" s="26"/>
      <c r="AG363" s="26"/>
      <c r="AH363" s="26"/>
      <c r="AI363" s="26"/>
      <c r="AJ363" s="26"/>
      <c r="AK363" s="24"/>
      <c r="AL363" s="27"/>
    </row>
    <row r="364" customFormat="false" ht="18" hidden="false" customHeight="true" outlineLevel="0" collapsed="false">
      <c r="A364" s="24"/>
      <c r="B364" s="34"/>
      <c r="C364" s="24"/>
      <c r="D364" s="24"/>
      <c r="E364" s="24"/>
      <c r="F364" s="26"/>
      <c r="G364" s="26"/>
      <c r="H364" s="26"/>
      <c r="I364" s="26"/>
      <c r="J364" s="26"/>
      <c r="K364" s="33" t="s">
        <v>420</v>
      </c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26"/>
      <c r="AD364" s="26"/>
      <c r="AE364" s="26"/>
      <c r="AF364" s="26"/>
      <c r="AG364" s="26"/>
      <c r="AH364" s="26"/>
      <c r="AI364" s="26"/>
      <c r="AJ364" s="26"/>
      <c r="AK364" s="24"/>
      <c r="AL364" s="27"/>
    </row>
    <row r="365" customFormat="false" ht="32.95" hidden="false" customHeight="false" outlineLevel="0" collapsed="false">
      <c r="A365" s="24" t="s">
        <v>184</v>
      </c>
      <c r="B365" s="34" t="s">
        <v>421</v>
      </c>
      <c r="C365" s="24" t="s">
        <v>73</v>
      </c>
      <c r="D365" s="24" t="n">
        <f aca="false">Бюджет_Конт!$H$7</f>
        <v>5</v>
      </c>
      <c r="E365" s="24" t="n">
        <f aca="false">Бюджет_Конт!$H$18</f>
        <v>1</v>
      </c>
      <c r="F365" s="26" t="n">
        <v>20</v>
      </c>
      <c r="G365" s="26" t="n">
        <f aca="false">F365</f>
        <v>20</v>
      </c>
      <c r="H365" s="26" t="n">
        <v>20</v>
      </c>
      <c r="I365" s="26" t="n">
        <f aca="false">H365*E365</f>
        <v>20</v>
      </c>
      <c r="J365" s="26"/>
      <c r="K365" s="36" t="n">
        <f aca="false">0.3*D365</f>
        <v>1.5</v>
      </c>
      <c r="L365" s="36"/>
      <c r="M365" s="36"/>
      <c r="N365" s="36"/>
      <c r="O365" s="36"/>
      <c r="P365" s="36"/>
      <c r="Q365" s="37" t="n">
        <f aca="false">IF(K365&gt;0,0.05*G365,IF(M365&gt;0,0.05*G365+1*E365,0))</f>
        <v>1</v>
      </c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26"/>
      <c r="AD365" s="26"/>
      <c r="AE365" s="26"/>
      <c r="AF365" s="26"/>
      <c r="AG365" s="26"/>
      <c r="AH365" s="26"/>
      <c r="AI365" s="26"/>
      <c r="AJ365" s="26" t="n">
        <f aca="false">SUM(G365,I365:AI365)</f>
        <v>42.5</v>
      </c>
      <c r="AK365" s="24" t="n">
        <v>7</v>
      </c>
      <c r="AL365" s="27"/>
    </row>
    <row r="366" customFormat="false" ht="17.35" hidden="false" customHeight="false" outlineLevel="0" collapsed="false">
      <c r="A366" s="24" t="s">
        <v>422</v>
      </c>
      <c r="B366" s="56" t="s">
        <v>397</v>
      </c>
      <c r="C366" s="24" t="s">
        <v>66</v>
      </c>
      <c r="D366" s="24" t="n">
        <f aca="false">Бюджет_Конт!$H$7</f>
        <v>5</v>
      </c>
      <c r="E366" s="24" t="n">
        <f aca="false">Бюджет_Конт!$H$18</f>
        <v>1</v>
      </c>
      <c r="F366" s="26" t="n">
        <v>18</v>
      </c>
      <c r="G366" s="26" t="n">
        <f aca="false">F366</f>
        <v>18</v>
      </c>
      <c r="H366" s="26" t="n">
        <v>18</v>
      </c>
      <c r="I366" s="26" t="n">
        <f aca="false">H366*E366</f>
        <v>18</v>
      </c>
      <c r="J366" s="26"/>
      <c r="K366" s="36" t="n">
        <f aca="false">0.3*D366</f>
        <v>1.5</v>
      </c>
      <c r="L366" s="36"/>
      <c r="M366" s="36"/>
      <c r="N366" s="36"/>
      <c r="O366" s="36"/>
      <c r="P366" s="36"/>
      <c r="Q366" s="37" t="n">
        <f aca="false">IF(K366&gt;0,0.05*G366,IF(M366&gt;0,0.05*G366+1*E366,0))</f>
        <v>0.9</v>
      </c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26"/>
      <c r="AD366" s="26"/>
      <c r="AE366" s="26"/>
      <c r="AF366" s="26"/>
      <c r="AG366" s="26"/>
      <c r="AH366" s="26"/>
      <c r="AI366" s="26" t="n">
        <f aca="false">2*E366</f>
        <v>2</v>
      </c>
      <c r="AJ366" s="26" t="n">
        <f aca="false">SUM(G366,I366:AI366)</f>
        <v>40.4</v>
      </c>
      <c r="AK366" s="24" t="n">
        <v>10</v>
      </c>
      <c r="AL366" s="27"/>
    </row>
    <row r="367" customFormat="false" ht="17.35" hidden="false" customHeight="false" outlineLevel="0" collapsed="false">
      <c r="A367" s="24" t="s">
        <v>423</v>
      </c>
      <c r="B367" s="34" t="s">
        <v>424</v>
      </c>
      <c r="C367" s="24" t="s">
        <v>73</v>
      </c>
      <c r="D367" s="24" t="n">
        <f aca="false">Бюджет_Конт!$H$7</f>
        <v>5</v>
      </c>
      <c r="E367" s="24" t="n">
        <f aca="false">Бюджет_Конт!$H$18</f>
        <v>1</v>
      </c>
      <c r="F367" s="26" t="n">
        <v>20</v>
      </c>
      <c r="G367" s="26" t="n">
        <f aca="false">F367</f>
        <v>20</v>
      </c>
      <c r="H367" s="26"/>
      <c r="I367" s="26" t="n">
        <f aca="false">H367*E367</f>
        <v>0</v>
      </c>
      <c r="J367" s="26" t="n">
        <v>40</v>
      </c>
      <c r="K367" s="36"/>
      <c r="L367" s="36"/>
      <c r="M367" s="36" t="n">
        <f aca="false">0.4*D367</f>
        <v>2</v>
      </c>
      <c r="N367" s="36"/>
      <c r="O367" s="36"/>
      <c r="P367" s="36"/>
      <c r="Q367" s="37" t="n">
        <f aca="false">IF(K367&gt;0,0.05*G367,IF(M367&gt;0,0.05*G367+1*E367,0))</f>
        <v>2</v>
      </c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26"/>
      <c r="AD367" s="26"/>
      <c r="AE367" s="26"/>
      <c r="AF367" s="26"/>
      <c r="AG367" s="26"/>
      <c r="AH367" s="26"/>
      <c r="AI367" s="26" t="n">
        <f aca="false">4*E367</f>
        <v>4</v>
      </c>
      <c r="AJ367" s="26" t="n">
        <f aca="false">SUM(G367,I367:AI367)</f>
        <v>68</v>
      </c>
      <c r="AK367" s="24" t="n">
        <v>10</v>
      </c>
      <c r="AL367" s="27"/>
    </row>
    <row r="368" customFormat="false" ht="17.35" hidden="false" customHeight="false" outlineLevel="0" collapsed="false">
      <c r="A368" s="24" t="s">
        <v>425</v>
      </c>
      <c r="B368" s="34" t="s">
        <v>426</v>
      </c>
      <c r="C368" s="24" t="s">
        <v>73</v>
      </c>
      <c r="D368" s="24" t="n">
        <f aca="false">Бюджет_Конт!$H$7</f>
        <v>5</v>
      </c>
      <c r="E368" s="24" t="n">
        <f aca="false">Бюджет_Конт!$H$18</f>
        <v>1</v>
      </c>
      <c r="F368" s="26" t="n">
        <v>40</v>
      </c>
      <c r="G368" s="26" t="n">
        <f aca="false">F368</f>
        <v>40</v>
      </c>
      <c r="H368" s="26" t="n">
        <v>20</v>
      </c>
      <c r="I368" s="26" t="n">
        <f aca="false">H368*E368</f>
        <v>20</v>
      </c>
      <c r="J368" s="26"/>
      <c r="K368" s="36" t="n">
        <f aca="false">0.3*I368</f>
        <v>6</v>
      </c>
      <c r="L368" s="36"/>
      <c r="M368" s="36"/>
      <c r="N368" s="36"/>
      <c r="O368" s="36"/>
      <c r="P368" s="36"/>
      <c r="Q368" s="37" t="n">
        <f aca="false">IF(K368&gt;0,0.05*G368,IF(M368&gt;0,0.05*G368+1*E368,0))</f>
        <v>2</v>
      </c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26"/>
      <c r="AD368" s="26"/>
      <c r="AE368" s="26"/>
      <c r="AF368" s="26"/>
      <c r="AG368" s="26"/>
      <c r="AH368" s="26"/>
      <c r="AI368" s="26"/>
      <c r="AJ368" s="26" t="n">
        <f aca="false">SUM(G368,I368:AI368)</f>
        <v>68</v>
      </c>
      <c r="AK368" s="24" t="n">
        <v>10</v>
      </c>
      <c r="AL368" s="27"/>
    </row>
    <row r="369" customFormat="false" ht="32.95" hidden="false" customHeight="false" outlineLevel="0" collapsed="false">
      <c r="A369" s="24" t="s">
        <v>427</v>
      </c>
      <c r="B369" s="34" t="s">
        <v>428</v>
      </c>
      <c r="C369" s="24" t="s">
        <v>73</v>
      </c>
      <c r="D369" s="24" t="n">
        <f aca="false">Бюджет_Конт!$H$7</f>
        <v>5</v>
      </c>
      <c r="E369" s="24" t="n">
        <f aca="false">Бюджет_Конт!$H$18</f>
        <v>1</v>
      </c>
      <c r="F369" s="26" t="n">
        <v>40</v>
      </c>
      <c r="G369" s="26" t="n">
        <f aca="false">F369</f>
        <v>40</v>
      </c>
      <c r="H369" s="26"/>
      <c r="I369" s="26" t="n">
        <f aca="false">H369*E369</f>
        <v>0</v>
      </c>
      <c r="J369" s="26" t="n">
        <v>40</v>
      </c>
      <c r="K369" s="36"/>
      <c r="L369" s="36"/>
      <c r="M369" s="36" t="n">
        <f aca="false">0.4*D369</f>
        <v>2</v>
      </c>
      <c r="N369" s="36"/>
      <c r="O369" s="36"/>
      <c r="P369" s="36"/>
      <c r="Q369" s="37" t="n">
        <f aca="false">IF(K369&gt;0,0.05*G369,IF(M369&gt;0,0.05*G369+1*E369,0))</f>
        <v>3</v>
      </c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26"/>
      <c r="AD369" s="26"/>
      <c r="AE369" s="26"/>
      <c r="AF369" s="26"/>
      <c r="AG369" s="26"/>
      <c r="AH369" s="26"/>
      <c r="AI369" s="26" t="n">
        <f aca="false">1*E369</f>
        <v>1</v>
      </c>
      <c r="AJ369" s="26" t="n">
        <f aca="false">SUM(G369,I369:AI369)</f>
        <v>86</v>
      </c>
      <c r="AK369" s="24" t="n">
        <v>10</v>
      </c>
      <c r="AL369" s="27"/>
    </row>
    <row r="370" customFormat="false" ht="17.35" hidden="false" customHeight="false" outlineLevel="0" collapsed="false">
      <c r="A370" s="24" t="s">
        <v>64</v>
      </c>
      <c r="B370" s="34" t="s">
        <v>429</v>
      </c>
      <c r="C370" s="24" t="s">
        <v>66</v>
      </c>
      <c r="D370" s="24" t="n">
        <f aca="false">Бюджет_Конт!$H$7</f>
        <v>5</v>
      </c>
      <c r="E370" s="24" t="n">
        <f aca="false">Бюджет_Конт!$H$18</f>
        <v>1</v>
      </c>
      <c r="F370" s="26" t="n">
        <v>36</v>
      </c>
      <c r="G370" s="26" t="n">
        <f aca="false">F370</f>
        <v>36</v>
      </c>
      <c r="H370" s="26" t="n">
        <v>36</v>
      </c>
      <c r="I370" s="26" t="n">
        <f aca="false">H370*E370</f>
        <v>36</v>
      </c>
      <c r="J370" s="26"/>
      <c r="K370" s="36"/>
      <c r="L370" s="36"/>
      <c r="M370" s="36" t="n">
        <f aca="false">0.4*D370</f>
        <v>2</v>
      </c>
      <c r="N370" s="36"/>
      <c r="O370" s="36"/>
      <c r="P370" s="36"/>
      <c r="Q370" s="37" t="n">
        <f aca="false">IF(K370&gt;0,0.05*G370,IF(M370&gt;0,0.05*G370+1*E370,0))</f>
        <v>2.8</v>
      </c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26"/>
      <c r="AD370" s="26"/>
      <c r="AE370" s="26"/>
      <c r="AF370" s="26"/>
      <c r="AG370" s="26"/>
      <c r="AH370" s="26"/>
      <c r="AI370" s="26" t="n">
        <f aca="false">4*E370</f>
        <v>4</v>
      </c>
      <c r="AJ370" s="26" t="n">
        <f aca="false">SUM(G370,I370:AI370)</f>
        <v>80.8</v>
      </c>
      <c r="AK370" s="24" t="n">
        <v>10</v>
      </c>
      <c r="AL370" s="27"/>
    </row>
    <row r="371" customFormat="false" ht="17.35" hidden="false" customHeight="false" outlineLevel="0" collapsed="false">
      <c r="A371" s="24" t="s">
        <v>357</v>
      </c>
      <c r="B371" s="34" t="s">
        <v>430</v>
      </c>
      <c r="C371" s="24" t="s">
        <v>66</v>
      </c>
      <c r="D371" s="24" t="n">
        <f aca="false">Бюджет_Конт!$H$7</f>
        <v>5</v>
      </c>
      <c r="E371" s="24" t="n">
        <f aca="false">Бюджет_Конт!$H$18</f>
        <v>1</v>
      </c>
      <c r="F371" s="26" t="n">
        <v>18</v>
      </c>
      <c r="G371" s="26" t="n">
        <f aca="false">F371</f>
        <v>18</v>
      </c>
      <c r="H371" s="26" t="n">
        <v>18</v>
      </c>
      <c r="I371" s="26" t="n">
        <f aca="false">H371*E371</f>
        <v>18</v>
      </c>
      <c r="J371" s="26"/>
      <c r="K371" s="36" t="n">
        <f aca="false">0.3*D371</f>
        <v>1.5</v>
      </c>
      <c r="L371" s="36"/>
      <c r="M371" s="36"/>
      <c r="N371" s="36"/>
      <c r="O371" s="36"/>
      <c r="P371" s="36"/>
      <c r="Q371" s="37" t="n">
        <f aca="false">IF(K371&gt;0,0.05*G371,IF(M371&gt;0,0.05*G371+1*E371,0))</f>
        <v>0.9</v>
      </c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26"/>
      <c r="AD371" s="26"/>
      <c r="AE371" s="26"/>
      <c r="AF371" s="26"/>
      <c r="AG371" s="26"/>
      <c r="AH371" s="26"/>
      <c r="AI371" s="26" t="n">
        <f aca="false">2*E371</f>
        <v>2</v>
      </c>
      <c r="AJ371" s="26" t="n">
        <f aca="false">SUM(G371,I371:AI371)</f>
        <v>40.4</v>
      </c>
      <c r="AK371" s="24" t="n">
        <v>10</v>
      </c>
      <c r="AL371" s="27"/>
    </row>
    <row r="372" customFormat="false" ht="17.35" hidden="false" customHeight="false" outlineLevel="0" collapsed="false">
      <c r="A372" s="24" t="s">
        <v>109</v>
      </c>
      <c r="B372" s="34" t="s">
        <v>149</v>
      </c>
      <c r="C372" s="24" t="s">
        <v>73</v>
      </c>
      <c r="D372" s="24" t="n">
        <f aca="false">Бюджет_Конт!$H$7</f>
        <v>5</v>
      </c>
      <c r="E372" s="24" t="n">
        <f aca="false">Бюджет_Конт!$H$18</f>
        <v>1</v>
      </c>
      <c r="F372" s="26" t="n">
        <v>40</v>
      </c>
      <c r="G372" s="26" t="n">
        <f aca="false">F372</f>
        <v>40</v>
      </c>
      <c r="H372" s="26" t="n">
        <v>20</v>
      </c>
      <c r="I372" s="26" t="n">
        <f aca="false">H372*E372</f>
        <v>20</v>
      </c>
      <c r="J372" s="26"/>
      <c r="K372" s="36"/>
      <c r="L372" s="36"/>
      <c r="M372" s="36" t="n">
        <f aca="false">0.4*D372</f>
        <v>2</v>
      </c>
      <c r="N372" s="36"/>
      <c r="O372" s="36"/>
      <c r="P372" s="36"/>
      <c r="Q372" s="37" t="n">
        <f aca="false">IF(K372&gt;0,0.05*G372,IF(M372&gt;0,0.05*G372+1*E372,0))</f>
        <v>3</v>
      </c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26"/>
      <c r="AD372" s="26"/>
      <c r="AE372" s="26"/>
      <c r="AF372" s="26"/>
      <c r="AG372" s="26"/>
      <c r="AH372" s="26"/>
      <c r="AI372" s="26"/>
      <c r="AJ372" s="26" t="n">
        <f aca="false">SUM(G372,I372:AI372)</f>
        <v>65</v>
      </c>
      <c r="AK372" s="24" t="n">
        <v>10</v>
      </c>
      <c r="AL372" s="27"/>
    </row>
    <row r="373" customFormat="false" ht="17.35" hidden="false" customHeight="false" outlineLevel="0" collapsed="false">
      <c r="A373" s="24" t="s">
        <v>226</v>
      </c>
      <c r="B373" s="34" t="s">
        <v>431</v>
      </c>
      <c r="C373" s="24" t="s">
        <v>66</v>
      </c>
      <c r="D373" s="24" t="n">
        <f aca="false">Бюджет_Конт!$H$7</f>
        <v>5</v>
      </c>
      <c r="E373" s="24" t="n">
        <f aca="false">Бюджет_Конт!$H$18</f>
        <v>1</v>
      </c>
      <c r="F373" s="26" t="n">
        <v>36</v>
      </c>
      <c r="G373" s="26" t="n">
        <f aca="false">F373</f>
        <v>36</v>
      </c>
      <c r="H373" s="26"/>
      <c r="I373" s="26" t="n">
        <f aca="false">H373*E373</f>
        <v>0</v>
      </c>
      <c r="J373" s="26" t="n">
        <v>36</v>
      </c>
      <c r="K373" s="36"/>
      <c r="L373" s="36"/>
      <c r="M373" s="36" t="n">
        <f aca="false">0.4*D373</f>
        <v>2</v>
      </c>
      <c r="N373" s="36"/>
      <c r="O373" s="36"/>
      <c r="P373" s="36"/>
      <c r="Q373" s="37" t="n">
        <f aca="false">IF(K373&gt;0,0.05*G373,IF(M373&gt;0,0.05*G373+1*E373,0))</f>
        <v>2.8</v>
      </c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26"/>
      <c r="AD373" s="26"/>
      <c r="AE373" s="26"/>
      <c r="AF373" s="26"/>
      <c r="AG373" s="26"/>
      <c r="AH373" s="26"/>
      <c r="AI373" s="26" t="n">
        <f aca="false">2*E373</f>
        <v>2</v>
      </c>
      <c r="AJ373" s="26" t="n">
        <f aca="false">SUM(G373,I373:AI373)</f>
        <v>78.8</v>
      </c>
      <c r="AK373" s="24" t="n">
        <v>10</v>
      </c>
      <c r="AL373" s="27"/>
    </row>
    <row r="374" customFormat="false" ht="17.35" hidden="false" customHeight="false" outlineLevel="0" collapsed="false">
      <c r="A374" s="24" t="s">
        <v>174</v>
      </c>
      <c r="B374" s="34" t="s">
        <v>432</v>
      </c>
      <c r="C374" s="24" t="s">
        <v>66</v>
      </c>
      <c r="D374" s="24" t="n">
        <f aca="false">Бюджет_Конт!$H$7</f>
        <v>5</v>
      </c>
      <c r="E374" s="24" t="n">
        <f aca="false">Бюджет_Конт!$H$18</f>
        <v>1</v>
      </c>
      <c r="F374" s="26" t="n">
        <v>18</v>
      </c>
      <c r="G374" s="26" t="n">
        <f aca="false">F374</f>
        <v>18</v>
      </c>
      <c r="H374" s="26" t="n">
        <v>18</v>
      </c>
      <c r="I374" s="26" t="n">
        <f aca="false">H374*E374</f>
        <v>18</v>
      </c>
      <c r="J374" s="26"/>
      <c r="K374" s="36" t="n">
        <f aca="false">0.3*D374</f>
        <v>1.5</v>
      </c>
      <c r="L374" s="36"/>
      <c r="M374" s="36"/>
      <c r="N374" s="36"/>
      <c r="O374" s="36"/>
      <c r="P374" s="36"/>
      <c r="Q374" s="37" t="n">
        <f aca="false">IF(K374&gt;0,0.05*G374,IF(M374&gt;0,0.05*G374+1*E374,0))</f>
        <v>0.9</v>
      </c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26"/>
      <c r="AD374" s="26"/>
      <c r="AE374" s="26"/>
      <c r="AF374" s="26"/>
      <c r="AG374" s="26"/>
      <c r="AH374" s="26"/>
      <c r="AI374" s="26"/>
      <c r="AJ374" s="26" t="n">
        <f aca="false">SUM(G374,I374:AI374)</f>
        <v>38.4</v>
      </c>
      <c r="AK374" s="24" t="n">
        <v>10</v>
      </c>
      <c r="AL374" s="27"/>
    </row>
    <row r="375" customFormat="false" ht="17.35" hidden="false" customHeight="false" outlineLevel="0" collapsed="false">
      <c r="A375" s="24" t="s">
        <v>433</v>
      </c>
      <c r="B375" s="34" t="s">
        <v>434</v>
      </c>
      <c r="C375" s="24" t="s">
        <v>73</v>
      </c>
      <c r="D375" s="24" t="n">
        <f aca="false">Бюджет_Конт!$H$7</f>
        <v>5</v>
      </c>
      <c r="E375" s="24" t="n">
        <f aca="false">Бюджет_Конт!$H$18</f>
        <v>1</v>
      </c>
      <c r="F375" s="26"/>
      <c r="G375" s="26"/>
      <c r="H375" s="26"/>
      <c r="I375" s="26"/>
      <c r="J375" s="26"/>
      <c r="K375" s="36"/>
      <c r="L375" s="36"/>
      <c r="M375" s="36"/>
      <c r="N375" s="36"/>
      <c r="O375" s="36"/>
      <c r="P375" s="36"/>
      <c r="Q375" s="37"/>
      <c r="R375" s="36"/>
      <c r="S375" s="36" t="n">
        <f aca="false">1*(10)*D375</f>
        <v>50</v>
      </c>
      <c r="T375" s="36"/>
      <c r="U375" s="36"/>
      <c r="V375" s="36"/>
      <c r="W375" s="36"/>
      <c r="X375" s="36"/>
      <c r="Y375" s="36"/>
      <c r="Z375" s="36"/>
      <c r="AA375" s="36"/>
      <c r="AB375" s="36"/>
      <c r="AC375" s="26"/>
      <c r="AD375" s="26"/>
      <c r="AE375" s="26"/>
      <c r="AF375" s="26"/>
      <c r="AG375" s="26"/>
      <c r="AH375" s="26"/>
      <c r="AI375" s="26"/>
      <c r="AJ375" s="26" t="n">
        <f aca="false">SUM(G375,I375:AI375)</f>
        <v>50</v>
      </c>
      <c r="AK375" s="24" t="n">
        <v>10</v>
      </c>
      <c r="AL375" s="27"/>
    </row>
    <row r="376" customFormat="false" ht="17.35" hidden="false" customHeight="false" outlineLevel="0" collapsed="false">
      <c r="A376" s="24"/>
      <c r="B376" s="42" t="s">
        <v>435</v>
      </c>
      <c r="C376" s="24"/>
      <c r="D376" s="24"/>
      <c r="E376" s="73"/>
      <c r="F376" s="26"/>
      <c r="G376" s="26" t="n">
        <f aca="false">F376</f>
        <v>0</v>
      </c>
      <c r="H376" s="26"/>
      <c r="I376" s="26" t="n">
        <f aca="false">H376*E376</f>
        <v>0</v>
      </c>
      <c r="J376" s="26"/>
      <c r="K376" s="64"/>
      <c r="L376" s="64"/>
      <c r="M376" s="64"/>
      <c r="N376" s="64"/>
      <c r="O376" s="64"/>
      <c r="P376" s="64"/>
      <c r="Q376" s="37" t="n">
        <f aca="false">IF(K376&gt;0,0.05*G376,IF(M376&gt;0,0.05*G376+1*E376,0))</f>
        <v>0</v>
      </c>
      <c r="R376" s="64"/>
      <c r="S376" s="64"/>
      <c r="T376" s="64"/>
      <c r="U376" s="64"/>
      <c r="V376" s="64"/>
      <c r="W376" s="74"/>
      <c r="X376" s="74"/>
      <c r="Y376" s="74"/>
      <c r="Z376" s="74"/>
      <c r="AA376" s="74"/>
      <c r="AB376" s="64"/>
      <c r="AC376" s="26"/>
      <c r="AD376" s="26"/>
      <c r="AE376" s="26" t="n">
        <v>30</v>
      </c>
      <c r="AF376" s="26"/>
      <c r="AG376" s="26"/>
      <c r="AH376" s="26"/>
      <c r="AI376" s="26" t="n">
        <f aca="false">0*E376</f>
        <v>0</v>
      </c>
      <c r="AJ376" s="26" t="n">
        <f aca="false">SUM(G376,I376:AI376)</f>
        <v>30</v>
      </c>
      <c r="AK376" s="24" t="n">
        <v>10</v>
      </c>
      <c r="AL376" s="27"/>
    </row>
    <row r="377" customFormat="false" ht="17.25" hidden="false" customHeight="true" outlineLevel="0" collapsed="false">
      <c r="A377" s="24" t="s">
        <v>111</v>
      </c>
      <c r="B377" s="42" t="s">
        <v>436</v>
      </c>
      <c r="C377" s="24" t="s">
        <v>90</v>
      </c>
      <c r="D377" s="24" t="n">
        <f aca="false">Бюджет_Конт!$H$8</f>
        <v>5</v>
      </c>
      <c r="E377" s="24" t="n">
        <f aca="false">Бюджет_Конт!$H$18</f>
        <v>1</v>
      </c>
      <c r="F377" s="26" t="n">
        <v>36</v>
      </c>
      <c r="G377" s="26" t="n">
        <f aca="false">F377</f>
        <v>36</v>
      </c>
      <c r="H377" s="26" t="n">
        <v>36</v>
      </c>
      <c r="I377" s="26" t="n">
        <f aca="false">H377*E377</f>
        <v>36</v>
      </c>
      <c r="J377" s="26"/>
      <c r="K377" s="37"/>
      <c r="L377" s="26"/>
      <c r="M377" s="61" t="n">
        <f aca="false">0.4*D377</f>
        <v>2</v>
      </c>
      <c r="N377" s="26"/>
      <c r="O377" s="26"/>
      <c r="P377" s="26"/>
      <c r="Q377" s="37" t="n">
        <f aca="false">IF(K377&gt;0,0.05*G377,IF(M377&gt;0,0.05*G377+1*E377,0))</f>
        <v>2.8</v>
      </c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 t="n">
        <f aca="false">4*E377</f>
        <v>4</v>
      </c>
      <c r="AJ377" s="26" t="n">
        <f aca="false">SUM(G377,I377:AI377)</f>
        <v>80.8</v>
      </c>
      <c r="AK377" s="24" t="n">
        <v>10</v>
      </c>
      <c r="AL377" s="27"/>
    </row>
    <row r="378" customFormat="false" ht="17.25" hidden="false" customHeight="true" outlineLevel="0" collapsed="false">
      <c r="A378" s="24" t="s">
        <v>138</v>
      </c>
      <c r="B378" s="42" t="s">
        <v>437</v>
      </c>
      <c r="C378" s="24" t="s">
        <v>90</v>
      </c>
      <c r="D378" s="24" t="n">
        <f aca="false">Бюджет_Конт!$H$8</f>
        <v>5</v>
      </c>
      <c r="E378" s="24" t="n">
        <f aca="false">Бюджет_Конт!$H$18</f>
        <v>1</v>
      </c>
      <c r="F378" s="26"/>
      <c r="G378" s="26"/>
      <c r="H378" s="26"/>
      <c r="I378" s="26" t="n">
        <f aca="false">H378*E378</f>
        <v>0</v>
      </c>
      <c r="J378" s="26" t="n">
        <v>72</v>
      </c>
      <c r="K378" s="37" t="n">
        <f aca="false">0.3*D378</f>
        <v>1.5</v>
      </c>
      <c r="L378" s="26"/>
      <c r="M378" s="61"/>
      <c r="N378" s="26"/>
      <c r="O378" s="26"/>
      <c r="P378" s="26"/>
      <c r="Q378" s="37" t="n">
        <f aca="false">IF(K378&gt;0,0.05*G378,IF(M378&gt;0,0.05*G378+1*E378,0))</f>
        <v>0</v>
      </c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 t="n">
        <f aca="false">SUM(G378,I378:AI378)</f>
        <v>73.5</v>
      </c>
      <c r="AK378" s="24" t="n">
        <v>10</v>
      </c>
      <c r="AL378" s="27"/>
    </row>
    <row r="379" customFormat="false" ht="17.25" hidden="false" customHeight="true" outlineLevel="0" collapsed="false">
      <c r="A379" s="24" t="s">
        <v>438</v>
      </c>
      <c r="B379" s="42" t="s">
        <v>439</v>
      </c>
      <c r="C379" s="24" t="s">
        <v>90</v>
      </c>
      <c r="D379" s="24" t="n">
        <f aca="false">Бюджет_Конт!$H$8</f>
        <v>5</v>
      </c>
      <c r="E379" s="24" t="n">
        <f aca="false">Бюджет_Конт!$H$18</f>
        <v>1</v>
      </c>
      <c r="F379" s="26" t="n">
        <v>36</v>
      </c>
      <c r="G379" s="26" t="n">
        <f aca="false">F379</f>
        <v>36</v>
      </c>
      <c r="H379" s="26" t="n">
        <v>36</v>
      </c>
      <c r="I379" s="26" t="n">
        <f aca="false">H379*E379</f>
        <v>36</v>
      </c>
      <c r="J379" s="26"/>
      <c r="K379" s="37"/>
      <c r="L379" s="26"/>
      <c r="M379" s="61" t="n">
        <f aca="false">0.4*D379</f>
        <v>2</v>
      </c>
      <c r="N379" s="26"/>
      <c r="O379" s="26"/>
      <c r="P379" s="26"/>
      <c r="Q379" s="37" t="n">
        <f aca="false">IF(K379&gt;0,0.05*G379,IF(M379&gt;0,0.05*G379+1*E379,0))</f>
        <v>2.8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 t="n">
        <f aca="false">6*E379</f>
        <v>6</v>
      </c>
      <c r="AJ379" s="26" t="n">
        <f aca="false">SUM(G379,I379:AI379)</f>
        <v>82.8</v>
      </c>
      <c r="AK379" s="24" t="n">
        <v>8</v>
      </c>
      <c r="AL379" s="27"/>
    </row>
    <row r="380" customFormat="false" ht="32.95" hidden="false" customHeight="false" outlineLevel="0" collapsed="false">
      <c r="A380" s="24" t="s">
        <v>440</v>
      </c>
      <c r="B380" s="42" t="s">
        <v>441</v>
      </c>
      <c r="C380" s="24" t="s">
        <v>90</v>
      </c>
      <c r="D380" s="24" t="n">
        <f aca="false">Бюджет_Конт!$H$8</f>
        <v>5</v>
      </c>
      <c r="E380" s="24" t="n">
        <f aca="false">Бюджет_Конт!$H$18</f>
        <v>1</v>
      </c>
      <c r="F380" s="26" t="n">
        <v>34</v>
      </c>
      <c r="G380" s="26" t="n">
        <f aca="false">F380</f>
        <v>34</v>
      </c>
      <c r="H380" s="26" t="n">
        <v>34</v>
      </c>
      <c r="I380" s="26" t="n">
        <f aca="false">H380*E380</f>
        <v>34</v>
      </c>
      <c r="J380" s="26"/>
      <c r="K380" s="37" t="n">
        <f aca="false">0.3*D380</f>
        <v>1.5</v>
      </c>
      <c r="L380" s="26"/>
      <c r="M380" s="61"/>
      <c r="N380" s="26"/>
      <c r="O380" s="26"/>
      <c r="P380" s="26"/>
      <c r="Q380" s="37" t="n">
        <f aca="false">IF(K380&gt;0,0.05*G380,IF(M380&gt;0,0.05*G380+1*E380,0))</f>
        <v>1.7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 t="n">
        <f aca="false">4*E380</f>
        <v>4</v>
      </c>
      <c r="AJ380" s="26" t="n">
        <f aca="false">SUM(G380,I380:AI380)</f>
        <v>75.2</v>
      </c>
      <c r="AK380" s="24" t="n">
        <v>8</v>
      </c>
      <c r="AL380" s="27"/>
    </row>
    <row r="381" customFormat="false" ht="32.95" hidden="false" customHeight="false" outlineLevel="0" collapsed="false">
      <c r="A381" s="24" t="s">
        <v>442</v>
      </c>
      <c r="B381" s="75" t="s">
        <v>443</v>
      </c>
      <c r="C381" s="24" t="s">
        <v>90</v>
      </c>
      <c r="D381" s="24" t="n">
        <f aca="false">Бюджет_Конт!$H$8</f>
        <v>5</v>
      </c>
      <c r="E381" s="24" t="n">
        <f aca="false">Бюджет_Конт!$H$18</f>
        <v>1</v>
      </c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37" t="n">
        <f aca="false">IF(K381&gt;0,0.05*G381,IF(M381&gt;0,0.05*G381+1*E381,0))</f>
        <v>0</v>
      </c>
      <c r="R381" s="26"/>
      <c r="S381" s="26"/>
      <c r="T381" s="26" t="n">
        <f aca="false">1*(6)*D381</f>
        <v>30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 t="n">
        <f aca="false">SUM(G381,I381:AI381)</f>
        <v>30</v>
      </c>
      <c r="AK381" s="24" t="s">
        <v>444</v>
      </c>
      <c r="AL381" s="48" t="s">
        <v>445</v>
      </c>
    </row>
    <row r="382" customFormat="false" ht="17.35" hidden="false" customHeight="false" outlineLevel="0" collapsed="false">
      <c r="A382" s="24" t="s">
        <v>446</v>
      </c>
      <c r="B382" s="42" t="s">
        <v>378</v>
      </c>
      <c r="C382" s="24" t="s">
        <v>93</v>
      </c>
      <c r="D382" s="24" t="n">
        <f aca="false">Бюджет_Конт!$H$8</f>
        <v>5</v>
      </c>
      <c r="E382" s="24" t="n">
        <f aca="false">Бюджет_Конт!$H$18</f>
        <v>1</v>
      </c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37" t="n">
        <f aca="false">IF(K382&gt;0,0.05*G382,IF(M382&gt;0,0.05*G382+1*E382,0))</f>
        <v>0</v>
      </c>
      <c r="R382" s="26"/>
      <c r="S382" s="26"/>
      <c r="T382" s="26" t="n">
        <f aca="false">1*(17+1/3)*D382</f>
        <v>86.6666666666667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 t="n">
        <f aca="false">SUM(G382,I382:AI382)</f>
        <v>86.6666666666667</v>
      </c>
      <c r="AK382" s="24" t="s">
        <v>444</v>
      </c>
      <c r="AL382" s="48" t="s">
        <v>445</v>
      </c>
    </row>
    <row r="383" customFormat="false" ht="17.35" hidden="false" customHeight="false" outlineLevel="0" collapsed="false">
      <c r="A383" s="24"/>
      <c r="B383" s="42" t="s">
        <v>447</v>
      </c>
      <c r="C383" s="24" t="s">
        <v>93</v>
      </c>
      <c r="D383" s="24" t="n">
        <f aca="false">Бюджет_Конт!$H$8</f>
        <v>5</v>
      </c>
      <c r="E383" s="24" t="n">
        <f aca="false">Бюджет_Конт!$H$18</f>
        <v>1</v>
      </c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37" t="n">
        <f aca="false">IF(K383&gt;0,0.05*G383,IF(M383&gt;0,0.05*G383+1*E383,0))</f>
        <v>0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 t="n">
        <f aca="false">0.5*D383*7</f>
        <v>17.5</v>
      </c>
      <c r="AC383" s="26"/>
      <c r="AD383" s="26"/>
      <c r="AE383" s="26"/>
      <c r="AF383" s="26"/>
      <c r="AG383" s="26"/>
      <c r="AH383" s="26"/>
      <c r="AI383" s="26"/>
      <c r="AJ383" s="26" t="n">
        <f aca="false">SUM(G383,I383:AI383)</f>
        <v>17.5</v>
      </c>
      <c r="AK383" s="24" t="n">
        <v>10</v>
      </c>
      <c r="AL383" s="27"/>
    </row>
    <row r="384" customFormat="false" ht="17.35" hidden="false" customHeight="false" outlineLevel="0" collapsed="false">
      <c r="A384" s="24"/>
      <c r="B384" s="42" t="s">
        <v>448</v>
      </c>
      <c r="C384" s="24" t="s">
        <v>93</v>
      </c>
      <c r="D384" s="24" t="n">
        <f aca="false">Бюджет_Конт!$H$8</f>
        <v>5</v>
      </c>
      <c r="E384" s="24" t="n">
        <f aca="false">Бюджет_Конт!$H$18</f>
        <v>1</v>
      </c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37" t="n">
        <f aca="false">IF(K384&gt;0,0.05*G384,IF(M384&gt;0,0.05*G384+1*E384,0))</f>
        <v>0</v>
      </c>
      <c r="R384" s="26"/>
      <c r="S384" s="26"/>
      <c r="T384" s="26"/>
      <c r="U384" s="26"/>
      <c r="V384" s="26"/>
      <c r="W384" s="26" t="n">
        <f aca="false">30*D384</f>
        <v>150</v>
      </c>
      <c r="X384" s="26" t="n">
        <f aca="false">5*D384</f>
        <v>25</v>
      </c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 t="n">
        <f aca="false">SUM(G384,I384:AI384)</f>
        <v>175</v>
      </c>
      <c r="AK384" s="24" t="s">
        <v>444</v>
      </c>
      <c r="AL384" s="48" t="s">
        <v>445</v>
      </c>
    </row>
    <row r="385" customFormat="false" ht="17.35" hidden="false" customHeight="false" outlineLevel="0" collapsed="false">
      <c r="A385" s="24"/>
      <c r="B385" s="44" t="s">
        <v>449</v>
      </c>
      <c r="C385" s="45"/>
      <c r="D385" s="45"/>
      <c r="E385" s="45"/>
      <c r="F385" s="46" t="n">
        <f aca="false">SUM(F365:F384)</f>
        <v>392</v>
      </c>
      <c r="G385" s="46" t="n">
        <f aca="false">SUM(G365:G384)</f>
        <v>392</v>
      </c>
      <c r="H385" s="46" t="n">
        <f aca="false">SUM(H365:H384)</f>
        <v>256</v>
      </c>
      <c r="I385" s="46" t="n">
        <f aca="false">SUM(I365:I384)</f>
        <v>256</v>
      </c>
      <c r="J385" s="46" t="n">
        <f aca="false">SUM(J365:J384)</f>
        <v>188</v>
      </c>
      <c r="K385" s="46" t="n">
        <f aca="false">SUM(K365:K384)</f>
        <v>15</v>
      </c>
      <c r="L385" s="46" t="n">
        <f aca="false">SUM(L365:L384)</f>
        <v>0</v>
      </c>
      <c r="M385" s="46" t="n">
        <f aca="false">SUM(M365:M384)</f>
        <v>14</v>
      </c>
      <c r="N385" s="46" t="n">
        <f aca="false">SUM(N365:N384)</f>
        <v>0</v>
      </c>
      <c r="O385" s="46" t="n">
        <f aca="false">SUM(O365:O384)</f>
        <v>0</v>
      </c>
      <c r="P385" s="46" t="n">
        <f aca="false">SUM(P365:P384)</f>
        <v>0</v>
      </c>
      <c r="Q385" s="46" t="n">
        <f aca="false">SUM(Q365:Q384)</f>
        <v>26.6</v>
      </c>
      <c r="R385" s="46" t="n">
        <f aca="false">SUM(R365:R384)</f>
        <v>0</v>
      </c>
      <c r="S385" s="46" t="n">
        <f aca="false">SUM(S365:S384)</f>
        <v>50</v>
      </c>
      <c r="T385" s="46" t="n">
        <f aca="false">SUM(T365:T384)</f>
        <v>116.666666666667</v>
      </c>
      <c r="U385" s="46" t="n">
        <f aca="false">SUM(U365:U384)</f>
        <v>0</v>
      </c>
      <c r="V385" s="46" t="n">
        <f aca="false">SUM(V365:V384)</f>
        <v>0</v>
      </c>
      <c r="W385" s="46" t="n">
        <f aca="false">SUM(W365:W384)</f>
        <v>150</v>
      </c>
      <c r="X385" s="46" t="n">
        <f aca="false">SUM(X365:X384)</f>
        <v>25</v>
      </c>
      <c r="Y385" s="46" t="n">
        <f aca="false">SUM(Y365:Y384)</f>
        <v>0</v>
      </c>
      <c r="Z385" s="46" t="n">
        <f aca="false">SUM(Z365:Z384)</f>
        <v>0</v>
      </c>
      <c r="AA385" s="46" t="n">
        <f aca="false">SUM(AA365:AA384)</f>
        <v>0</v>
      </c>
      <c r="AB385" s="46" t="n">
        <f aca="false">SUM(AB365:AB384)</f>
        <v>17.5</v>
      </c>
      <c r="AC385" s="46" t="n">
        <f aca="false">SUM(AC365:AC384)</f>
        <v>0</v>
      </c>
      <c r="AD385" s="46" t="n">
        <f aca="false">SUM(AD365:AD384)</f>
        <v>0</v>
      </c>
      <c r="AE385" s="46" t="n">
        <f aca="false">SUM(AE365:AE384)</f>
        <v>30</v>
      </c>
      <c r="AF385" s="46" t="n">
        <f aca="false">SUM(AF365:AF384)</f>
        <v>0</v>
      </c>
      <c r="AG385" s="46" t="n">
        <f aca="false">SUM(AG365:AG384)</f>
        <v>0</v>
      </c>
      <c r="AH385" s="46" t="n">
        <f aca="false">SUM(AH365:AH384)</f>
        <v>0</v>
      </c>
      <c r="AI385" s="46" t="n">
        <f aca="false">SUM(AI365:AI384)</f>
        <v>29</v>
      </c>
      <c r="AJ385" s="46" t="n">
        <f aca="false">SUM(AJ365:AJ384)</f>
        <v>1309.76666666667</v>
      </c>
      <c r="AK385" s="26"/>
      <c r="AL385" s="47" t="n">
        <f aca="false">AJ385-SUM(I385:AI385,G385)</f>
        <v>0</v>
      </c>
    </row>
    <row r="386" customFormat="false" ht="17.35" hidden="false" customHeight="false" outlineLevel="0" collapsed="false">
      <c r="A386" s="24"/>
      <c r="B386" s="34"/>
      <c r="C386" s="24"/>
      <c r="D386" s="24"/>
      <c r="E386" s="24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47"/>
    </row>
    <row r="387" customFormat="false" ht="17.35" hidden="false" customHeight="true" outlineLevel="0" collapsed="false">
      <c r="A387" s="24"/>
      <c r="B387" s="34"/>
      <c r="C387" s="24"/>
      <c r="D387" s="24"/>
      <c r="E387" s="24"/>
      <c r="F387" s="26"/>
      <c r="G387" s="26"/>
      <c r="H387" s="26"/>
      <c r="I387" s="26"/>
      <c r="J387" s="26"/>
      <c r="K387" s="30"/>
      <c r="L387" s="32" t="s">
        <v>450</v>
      </c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0"/>
      <c r="AC387" s="26"/>
      <c r="AD387" s="26"/>
      <c r="AE387" s="26"/>
      <c r="AF387" s="26"/>
      <c r="AG387" s="26"/>
      <c r="AH387" s="26"/>
      <c r="AI387" s="26"/>
      <c r="AJ387" s="26"/>
      <c r="AK387" s="26"/>
      <c r="AL387" s="47"/>
    </row>
    <row r="388" customFormat="false" ht="32.95" hidden="false" customHeight="false" outlineLevel="0" collapsed="false">
      <c r="A388" s="24" t="s">
        <v>184</v>
      </c>
      <c r="B388" s="34" t="s">
        <v>421</v>
      </c>
      <c r="C388" s="24" t="s">
        <v>73</v>
      </c>
      <c r="D388" s="24" t="n">
        <f aca="false">Бюджет_Конт!$J$7</f>
        <v>12</v>
      </c>
      <c r="E388" s="24" t="n">
        <f aca="false">Бюджет_Конт!$J$18</f>
        <v>1</v>
      </c>
      <c r="F388" s="26" t="n">
        <v>20</v>
      </c>
      <c r="G388" s="26"/>
      <c r="H388" s="26" t="n">
        <v>20</v>
      </c>
      <c r="I388" s="26"/>
      <c r="J388" s="26"/>
      <c r="K388" s="36" t="n">
        <f aca="false">0.3*D388</f>
        <v>3.6</v>
      </c>
      <c r="L388" s="64"/>
      <c r="M388" s="64"/>
      <c r="N388" s="64"/>
      <c r="O388" s="64"/>
      <c r="P388" s="64"/>
      <c r="Q388" s="36" t="n">
        <f aca="false">IF(K388&gt;0,0.05*G388,IF(M388&gt;0,0.05*G388+1*E388,0))</f>
        <v>0</v>
      </c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30"/>
      <c r="AC388" s="26"/>
      <c r="AD388" s="26"/>
      <c r="AE388" s="26"/>
      <c r="AF388" s="26"/>
      <c r="AG388" s="26"/>
      <c r="AH388" s="26"/>
      <c r="AI388" s="26"/>
      <c r="AJ388" s="26" t="n">
        <f aca="false">SUM(G388,I388:AI388)</f>
        <v>3.6</v>
      </c>
      <c r="AK388" s="24" t="n">
        <v>7</v>
      </c>
      <c r="AL388" s="47"/>
    </row>
    <row r="389" customFormat="false" ht="17.35" hidden="false" customHeight="false" outlineLevel="0" collapsed="false">
      <c r="A389" s="24" t="s">
        <v>422</v>
      </c>
      <c r="B389" s="75" t="s">
        <v>451</v>
      </c>
      <c r="C389" s="24" t="s">
        <v>73</v>
      </c>
      <c r="D389" s="24" t="n">
        <f aca="false">Бюджет_Конт!$J$7</f>
        <v>12</v>
      </c>
      <c r="E389" s="24" t="n">
        <f aca="false">Бюджет_Конт!$J$18</f>
        <v>1</v>
      </c>
      <c r="F389" s="26" t="n">
        <v>20</v>
      </c>
      <c r="G389" s="26" t="n">
        <f aca="false">F389</f>
        <v>20</v>
      </c>
      <c r="H389" s="26" t="n">
        <v>20</v>
      </c>
      <c r="I389" s="26" t="n">
        <f aca="false">H389*E389</f>
        <v>20</v>
      </c>
      <c r="J389" s="26"/>
      <c r="K389" s="36" t="n">
        <f aca="false">0.3*D389</f>
        <v>3.6</v>
      </c>
      <c r="L389" s="64"/>
      <c r="M389" s="64"/>
      <c r="N389" s="64"/>
      <c r="O389" s="64"/>
      <c r="P389" s="64"/>
      <c r="Q389" s="36" t="n">
        <f aca="false">IF(K389&gt;0,0.05*G389,IF(M389&gt;0,0.05*G389+1*E389,0))</f>
        <v>1</v>
      </c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30"/>
      <c r="AC389" s="26"/>
      <c r="AD389" s="26"/>
      <c r="AE389" s="26"/>
      <c r="AF389" s="26"/>
      <c r="AG389" s="26"/>
      <c r="AH389" s="26"/>
      <c r="AI389" s="26" t="n">
        <v>14</v>
      </c>
      <c r="AJ389" s="26" t="n">
        <f aca="false">SUM(G389,I389:AI389)</f>
        <v>58.6</v>
      </c>
      <c r="AK389" s="24" t="n">
        <v>8</v>
      </c>
      <c r="AL389" s="47"/>
    </row>
    <row r="390" customFormat="false" ht="17.35" hidden="false" customHeight="false" outlineLevel="0" collapsed="false">
      <c r="A390" s="24"/>
      <c r="B390" s="75"/>
      <c r="C390" s="24"/>
      <c r="D390" s="24"/>
      <c r="E390" s="24"/>
      <c r="F390" s="26"/>
      <c r="G390" s="26"/>
      <c r="H390" s="26"/>
      <c r="I390" s="26"/>
      <c r="J390" s="26"/>
      <c r="K390" s="76" t="s">
        <v>192</v>
      </c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26"/>
      <c r="AD390" s="26"/>
      <c r="AE390" s="26"/>
      <c r="AF390" s="26"/>
      <c r="AG390" s="26"/>
      <c r="AH390" s="26"/>
      <c r="AI390" s="26"/>
      <c r="AJ390" s="26"/>
      <c r="AK390" s="24"/>
      <c r="AL390" s="47"/>
    </row>
    <row r="391" customFormat="false" ht="17.25" hidden="false" customHeight="true" outlineLevel="0" collapsed="false">
      <c r="A391" s="24"/>
      <c r="B391" s="42" t="s">
        <v>435</v>
      </c>
      <c r="C391" s="24"/>
      <c r="D391" s="24"/>
      <c r="E391" s="73"/>
      <c r="F391" s="26"/>
      <c r="G391" s="26" t="n">
        <f aca="false">F391</f>
        <v>0</v>
      </c>
      <c r="H391" s="26"/>
      <c r="I391" s="26" t="n">
        <f aca="false">H391*E391</f>
        <v>0</v>
      </c>
      <c r="J391" s="26"/>
      <c r="K391" s="26"/>
      <c r="L391" s="26"/>
      <c r="M391" s="26"/>
      <c r="N391" s="26"/>
      <c r="O391" s="26"/>
      <c r="P391" s="26"/>
      <c r="Q391" s="37" t="n">
        <f aca="false">IF(K391&gt;0,0.05*G391,IF(M391&gt;0,0.05*G391+1*E391,0))</f>
        <v>0</v>
      </c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 t="n">
        <v>30</v>
      </c>
      <c r="AF391" s="26"/>
      <c r="AG391" s="26"/>
      <c r="AH391" s="26"/>
      <c r="AI391" s="26" t="n">
        <f aca="false">0*E391</f>
        <v>0</v>
      </c>
      <c r="AJ391" s="26" t="n">
        <f aca="false">SUM(G391,I391:AI391)</f>
        <v>30</v>
      </c>
      <c r="AK391" s="24" t="n">
        <v>7</v>
      </c>
      <c r="AL391" s="27"/>
    </row>
    <row r="392" customFormat="false" ht="32.95" hidden="false" customHeight="false" outlineLevel="0" collapsed="false">
      <c r="A392" s="24" t="s">
        <v>109</v>
      </c>
      <c r="B392" s="75" t="s">
        <v>452</v>
      </c>
      <c r="C392" s="24" t="s">
        <v>90</v>
      </c>
      <c r="D392" s="24" t="n">
        <f aca="false">Бюджет_Конт!$N$29</f>
        <v>8</v>
      </c>
      <c r="E392" s="24" t="n">
        <f aca="false">Бюджет_Конт!$J$18</f>
        <v>1</v>
      </c>
      <c r="F392" s="26" t="n">
        <v>16</v>
      </c>
      <c r="G392" s="26" t="n">
        <f aca="false">F392</f>
        <v>16</v>
      </c>
      <c r="H392" s="26"/>
      <c r="I392" s="26" t="n">
        <f aca="false">H392*E392</f>
        <v>0</v>
      </c>
      <c r="J392" s="26" t="n">
        <v>34</v>
      </c>
      <c r="K392" s="36" t="n">
        <f aca="false">0.3*D392</f>
        <v>2.4</v>
      </c>
      <c r="L392" s="64"/>
      <c r="M392" s="64"/>
      <c r="N392" s="64"/>
      <c r="O392" s="64"/>
      <c r="P392" s="64"/>
      <c r="Q392" s="36" t="n">
        <f aca="false">IF(K392&gt;0,0.05*G392,IF(M392&gt;0,0.05*G392+1*E392,0))</f>
        <v>0.8</v>
      </c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30"/>
      <c r="AC392" s="26"/>
      <c r="AD392" s="26"/>
      <c r="AE392" s="26"/>
      <c r="AF392" s="26"/>
      <c r="AG392" s="26"/>
      <c r="AH392" s="26"/>
      <c r="AI392" s="26" t="n">
        <v>14</v>
      </c>
      <c r="AJ392" s="26" t="n">
        <f aca="false">SUM(G392,I392:AI392)</f>
        <v>67.2</v>
      </c>
      <c r="AK392" s="24" t="n">
        <v>8</v>
      </c>
      <c r="AL392" s="47"/>
    </row>
    <row r="393" customFormat="false" ht="17.35" hidden="false" customHeight="false" outlineLevel="0" collapsed="false">
      <c r="A393" s="24" t="s">
        <v>226</v>
      </c>
      <c r="B393" s="75" t="s">
        <v>453</v>
      </c>
      <c r="C393" s="24" t="s">
        <v>90</v>
      </c>
      <c r="D393" s="24" t="n">
        <f aca="false">Бюджет_Конт!$N$29</f>
        <v>8</v>
      </c>
      <c r="E393" s="24" t="n">
        <f aca="false">Бюджет_Конт!$J$18</f>
        <v>1</v>
      </c>
      <c r="F393" s="26" t="n">
        <v>34</v>
      </c>
      <c r="G393" s="26" t="n">
        <f aca="false">F393</f>
        <v>34</v>
      </c>
      <c r="H393" s="26" t="n">
        <v>34</v>
      </c>
      <c r="I393" s="26" t="n">
        <f aca="false">H393*E393</f>
        <v>34</v>
      </c>
      <c r="J393" s="26"/>
      <c r="K393" s="36" t="n">
        <f aca="false">0.3*D393</f>
        <v>2.4</v>
      </c>
      <c r="L393" s="64"/>
      <c r="M393" s="64"/>
      <c r="N393" s="64"/>
      <c r="O393" s="64"/>
      <c r="P393" s="64"/>
      <c r="Q393" s="36" t="n">
        <f aca="false">IF(K393&gt;0,0.05*G393,IF(M393&gt;0,0.05*G393+1*E393,0))</f>
        <v>1.7</v>
      </c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30"/>
      <c r="AC393" s="26"/>
      <c r="AD393" s="26"/>
      <c r="AE393" s="26"/>
      <c r="AF393" s="26"/>
      <c r="AG393" s="26"/>
      <c r="AH393" s="26"/>
      <c r="AI393" s="26" t="n">
        <v>18</v>
      </c>
      <c r="AJ393" s="26" t="n">
        <f aca="false">SUM(G393,I393:AI393)</f>
        <v>90.1</v>
      </c>
      <c r="AK393" s="24" t="n">
        <v>7</v>
      </c>
      <c r="AL393" s="47"/>
    </row>
    <row r="394" customFormat="false" ht="17.35" hidden="false" customHeight="false" outlineLevel="0" collapsed="false">
      <c r="A394" s="24" t="s">
        <v>454</v>
      </c>
      <c r="B394" s="75" t="s">
        <v>455</v>
      </c>
      <c r="C394" s="24" t="s">
        <v>90</v>
      </c>
      <c r="D394" s="24" t="n">
        <f aca="false">Бюджет_Конт!$N$29</f>
        <v>8</v>
      </c>
      <c r="E394" s="24" t="n">
        <f aca="false">Бюджет_Конт!$J$18</f>
        <v>1</v>
      </c>
      <c r="F394" s="26" t="n">
        <v>34</v>
      </c>
      <c r="G394" s="26" t="n">
        <f aca="false">F394</f>
        <v>34</v>
      </c>
      <c r="H394" s="26" t="n">
        <v>34</v>
      </c>
      <c r="I394" s="26" t="n">
        <f aca="false">H394*E394</f>
        <v>34</v>
      </c>
      <c r="J394" s="26"/>
      <c r="K394" s="36"/>
      <c r="L394" s="64"/>
      <c r="M394" s="64" t="n">
        <f aca="false">0.4*D394</f>
        <v>3.2</v>
      </c>
      <c r="N394" s="64"/>
      <c r="O394" s="64"/>
      <c r="P394" s="64"/>
      <c r="Q394" s="36" t="n">
        <f aca="false">IF(K394&gt;0,0.05*G394,IF(M394&gt;0,0.05*G394+1*E394,0))</f>
        <v>2.7</v>
      </c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30"/>
      <c r="AC394" s="26"/>
      <c r="AD394" s="26"/>
      <c r="AE394" s="26"/>
      <c r="AF394" s="26"/>
      <c r="AG394" s="26"/>
      <c r="AH394" s="26"/>
      <c r="AI394" s="26" t="n">
        <v>12</v>
      </c>
      <c r="AJ394" s="26" t="n">
        <f aca="false">SUM(G394,I394:AI394)</f>
        <v>85.9</v>
      </c>
      <c r="AK394" s="24" t="n">
        <v>7</v>
      </c>
      <c r="AL394" s="47"/>
    </row>
    <row r="395" customFormat="false" ht="17.35" hidden="false" customHeight="false" outlineLevel="0" collapsed="false">
      <c r="A395" s="24" t="s">
        <v>176</v>
      </c>
      <c r="B395" s="75" t="s">
        <v>456</v>
      </c>
      <c r="C395" s="24" t="s">
        <v>90</v>
      </c>
      <c r="D395" s="24" t="n">
        <f aca="false">Бюджет_Конт!$N$29</f>
        <v>8</v>
      </c>
      <c r="E395" s="24" t="n">
        <f aca="false">Бюджет_Конт!$J$18</f>
        <v>1</v>
      </c>
      <c r="F395" s="26" t="n">
        <v>34</v>
      </c>
      <c r="G395" s="26" t="n">
        <f aca="false">F395</f>
        <v>34</v>
      </c>
      <c r="H395" s="26" t="n">
        <v>34</v>
      </c>
      <c r="I395" s="26" t="n">
        <f aca="false">H395*E395</f>
        <v>34</v>
      </c>
      <c r="J395" s="26"/>
      <c r="K395" s="36"/>
      <c r="L395" s="64"/>
      <c r="M395" s="64" t="n">
        <f aca="false">0.4*D395</f>
        <v>3.2</v>
      </c>
      <c r="N395" s="64"/>
      <c r="O395" s="64"/>
      <c r="P395" s="64"/>
      <c r="Q395" s="36" t="n">
        <f aca="false">IF(K395&gt;0,0.05*G395,IF(M395&gt;0,0.05*G395+1*E395,0))</f>
        <v>2.7</v>
      </c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30"/>
      <c r="AC395" s="26"/>
      <c r="AD395" s="26"/>
      <c r="AE395" s="26"/>
      <c r="AF395" s="26"/>
      <c r="AG395" s="26"/>
      <c r="AH395" s="26"/>
      <c r="AI395" s="26" t="n">
        <v>6</v>
      </c>
      <c r="AJ395" s="26" t="n">
        <f aca="false">SUM(G395,I395:AI395)</f>
        <v>79.9</v>
      </c>
      <c r="AK395" s="24" t="n">
        <v>7</v>
      </c>
      <c r="AL395" s="77"/>
    </row>
    <row r="396" customFormat="false" ht="17.35" hidden="false" customHeight="false" outlineLevel="0" collapsed="false">
      <c r="A396" s="78" t="s">
        <v>457</v>
      </c>
      <c r="B396" s="79" t="s">
        <v>434</v>
      </c>
      <c r="C396" s="78" t="s">
        <v>90</v>
      </c>
      <c r="D396" s="78" t="n">
        <f aca="false">Бюджет_Конт!$N$29</f>
        <v>8</v>
      </c>
      <c r="E396" s="78" t="n">
        <f aca="false">Бюджет_Конт!$J$18</f>
        <v>1</v>
      </c>
      <c r="F396" s="80"/>
      <c r="G396" s="80"/>
      <c r="H396" s="80"/>
      <c r="I396" s="80"/>
      <c r="J396" s="80"/>
      <c r="K396" s="81"/>
      <c r="L396" s="82"/>
      <c r="M396" s="82"/>
      <c r="N396" s="82"/>
      <c r="O396" s="82"/>
      <c r="P396" s="82"/>
      <c r="Q396" s="81" t="n">
        <f aca="false">IF(K396&gt;0,0.05*G396,IF(M396&gt;0,0.05*G396+1*E396,0))</f>
        <v>0</v>
      </c>
      <c r="R396" s="82"/>
      <c r="S396" s="26" t="n">
        <f aca="false">1*(6)*D396</f>
        <v>48</v>
      </c>
      <c r="T396" s="82"/>
      <c r="U396" s="82"/>
      <c r="V396" s="82"/>
      <c r="W396" s="82"/>
      <c r="X396" s="82"/>
      <c r="Y396" s="82"/>
      <c r="Z396" s="82"/>
      <c r="AA396" s="82"/>
      <c r="AB396" s="83"/>
      <c r="AC396" s="80"/>
      <c r="AD396" s="80"/>
      <c r="AE396" s="80"/>
      <c r="AF396" s="80"/>
      <c r="AG396" s="80"/>
      <c r="AH396" s="80"/>
      <c r="AI396" s="80"/>
      <c r="AJ396" s="80" t="n">
        <f aca="false">SUM(G396,I396:AI396)</f>
        <v>48</v>
      </c>
      <c r="AK396" s="78" t="n">
        <v>7</v>
      </c>
      <c r="AL396" s="47"/>
    </row>
    <row r="397" customFormat="false" ht="17.35" hidden="false" customHeight="false" outlineLevel="0" collapsed="false">
      <c r="A397" s="24" t="s">
        <v>458</v>
      </c>
      <c r="B397" s="75" t="s">
        <v>459</v>
      </c>
      <c r="C397" s="24" t="s">
        <v>93</v>
      </c>
      <c r="D397" s="24" t="n">
        <f aca="false">Бюджет_Конт!$N$29</f>
        <v>8</v>
      </c>
      <c r="E397" s="24" t="n">
        <f aca="false">Бюджет_Конт!$J$18</f>
        <v>1</v>
      </c>
      <c r="F397" s="26"/>
      <c r="G397" s="26" t="n">
        <f aca="false">F397</f>
        <v>0</v>
      </c>
      <c r="H397" s="26"/>
      <c r="I397" s="26" t="n">
        <f aca="false">H397*E397</f>
        <v>0</v>
      </c>
      <c r="J397" s="26"/>
      <c r="K397" s="36"/>
      <c r="L397" s="64"/>
      <c r="M397" s="64"/>
      <c r="N397" s="64"/>
      <c r="O397" s="64"/>
      <c r="P397" s="64"/>
      <c r="Q397" s="36" t="n">
        <f aca="false">IF(K397&gt;0,0.05*G397,IF(M397&gt;0,0.05*G397+1*E397,0))</f>
        <v>0</v>
      </c>
      <c r="R397" s="64"/>
      <c r="S397" s="64"/>
      <c r="T397" s="64" t="n">
        <f aca="false">1*(17+1/3)*D397</f>
        <v>138.666666666667</v>
      </c>
      <c r="U397" s="64"/>
      <c r="V397" s="64"/>
      <c r="W397" s="64"/>
      <c r="X397" s="64"/>
      <c r="Y397" s="64"/>
      <c r="Z397" s="64"/>
      <c r="AA397" s="64"/>
      <c r="AB397" s="30"/>
      <c r="AC397" s="26"/>
      <c r="AD397" s="26"/>
      <c r="AE397" s="26"/>
      <c r="AF397" s="26"/>
      <c r="AG397" s="26"/>
      <c r="AH397" s="26"/>
      <c r="AI397" s="26"/>
      <c r="AJ397" s="26" t="n">
        <f aca="false">SUM(G397,I397:AI397)</f>
        <v>138.666666666667</v>
      </c>
      <c r="AK397" s="24" t="n">
        <v>7</v>
      </c>
      <c r="AL397" s="47"/>
    </row>
    <row r="398" customFormat="false" ht="17.35" hidden="false" customHeight="false" outlineLevel="0" collapsed="false">
      <c r="A398" s="24"/>
      <c r="B398" s="42" t="s">
        <v>447</v>
      </c>
      <c r="C398" s="24" t="s">
        <v>93</v>
      </c>
      <c r="D398" s="24" t="n">
        <f aca="false">Бюджет_Конт!$N$29</f>
        <v>8</v>
      </c>
      <c r="E398" s="24" t="n">
        <f aca="false">Бюджет_Конт!$J$18</f>
        <v>1</v>
      </c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37" t="n">
        <f aca="false">IF(K398&gt;0,0.05*G398,IF(M398&gt;0,0.05*G398+1*E398,0))</f>
        <v>0</v>
      </c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 t="n">
        <f aca="false">0.5*D398*7</f>
        <v>28</v>
      </c>
      <c r="AC398" s="26"/>
      <c r="AD398" s="26"/>
      <c r="AE398" s="26"/>
      <c r="AF398" s="26"/>
      <c r="AG398" s="26"/>
      <c r="AH398" s="26"/>
      <c r="AI398" s="26"/>
      <c r="AJ398" s="26" t="n">
        <f aca="false">SUM(G398,I398:AI398)</f>
        <v>28</v>
      </c>
      <c r="AK398" s="24" t="s">
        <v>460</v>
      </c>
      <c r="AL398" s="48" t="s">
        <v>225</v>
      </c>
    </row>
    <row r="399" customFormat="false" ht="17.35" hidden="false" customHeight="false" outlineLevel="0" collapsed="false">
      <c r="A399" s="24"/>
      <c r="B399" s="42" t="s">
        <v>448</v>
      </c>
      <c r="C399" s="24" t="s">
        <v>93</v>
      </c>
      <c r="D399" s="24" t="n">
        <f aca="false">Бюджет_Конт!$N$29</f>
        <v>8</v>
      </c>
      <c r="E399" s="24" t="n">
        <f aca="false">Бюджет_Конт!$J$18</f>
        <v>1</v>
      </c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37" t="n">
        <f aca="false">IF(K399&gt;0,0.05*G399,IF(M399&gt;0,0.05*G399+1*E399,0))</f>
        <v>0</v>
      </c>
      <c r="R399" s="26"/>
      <c r="S399" s="26"/>
      <c r="T399" s="26"/>
      <c r="U399" s="26"/>
      <c r="V399" s="26"/>
      <c r="W399" s="26" t="n">
        <f aca="false">30*D399</f>
        <v>240</v>
      </c>
      <c r="X399" s="26" t="n">
        <f aca="false">5*D399</f>
        <v>40</v>
      </c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 t="n">
        <f aca="false">SUM(G399,I399:AI399)</f>
        <v>280</v>
      </c>
      <c r="AK399" s="24" t="n">
        <v>7</v>
      </c>
      <c r="AL399" s="27"/>
    </row>
    <row r="400" customFormat="false" ht="17.25" hidden="false" customHeight="true" outlineLevel="0" collapsed="false">
      <c r="A400" s="24"/>
      <c r="B400" s="42"/>
      <c r="C400" s="24"/>
      <c r="D400" s="24"/>
      <c r="E400" s="24"/>
      <c r="F400" s="26"/>
      <c r="G400" s="26"/>
      <c r="H400" s="26"/>
      <c r="I400" s="26"/>
      <c r="J400" s="26"/>
      <c r="K400" s="76" t="s">
        <v>461</v>
      </c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26"/>
      <c r="AD400" s="26"/>
      <c r="AE400" s="26"/>
      <c r="AF400" s="26"/>
      <c r="AG400" s="26"/>
      <c r="AH400" s="26"/>
      <c r="AI400" s="26"/>
      <c r="AJ400" s="84"/>
      <c r="AK400" s="50"/>
      <c r="AL400" s="47"/>
    </row>
    <row r="401" customFormat="false" ht="17.25" hidden="false" customHeight="true" outlineLevel="0" collapsed="false">
      <c r="A401" s="24" t="s">
        <v>423</v>
      </c>
      <c r="B401" s="42" t="s">
        <v>462</v>
      </c>
      <c r="C401" s="24" t="s">
        <v>73</v>
      </c>
      <c r="D401" s="24" t="n">
        <f aca="false">Бюджет_Конт!$L$28</f>
        <v>9</v>
      </c>
      <c r="E401" s="24" t="n">
        <f aca="false">Бюджет_Конт!$J$18</f>
        <v>1</v>
      </c>
      <c r="F401" s="26"/>
      <c r="G401" s="26"/>
      <c r="H401" s="26"/>
      <c r="I401" s="26"/>
      <c r="J401" s="26" t="n">
        <v>60</v>
      </c>
      <c r="K401" s="36" t="n">
        <f aca="false">0.3*D401</f>
        <v>2.7</v>
      </c>
      <c r="L401" s="30"/>
      <c r="M401" s="30"/>
      <c r="N401" s="30"/>
      <c r="O401" s="30"/>
      <c r="P401" s="30"/>
      <c r="Q401" s="37" t="n">
        <f aca="false">IF(K401&gt;0,0.05*G401,IF(M401&gt;0,0.05*G401+1*E401,0))</f>
        <v>0</v>
      </c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26"/>
      <c r="AD401" s="26"/>
      <c r="AE401" s="26"/>
      <c r="AF401" s="26"/>
      <c r="AG401" s="26"/>
      <c r="AH401" s="26"/>
      <c r="AI401" s="26" t="n">
        <v>6</v>
      </c>
      <c r="AJ401" s="26" t="n">
        <f aca="false">SUM(G401,I401:AI401)</f>
        <v>68.7</v>
      </c>
      <c r="AK401" s="24" t="n">
        <v>7</v>
      </c>
      <c r="AL401" s="47"/>
    </row>
    <row r="402" customFormat="false" ht="17.25" hidden="false" customHeight="true" outlineLevel="0" collapsed="false">
      <c r="A402" s="24" t="s">
        <v>427</v>
      </c>
      <c r="B402" s="42" t="s">
        <v>463</v>
      </c>
      <c r="C402" s="24" t="s">
        <v>66</v>
      </c>
      <c r="D402" s="24" t="n">
        <f aca="false">Бюджет_Конт!$L$28</f>
        <v>9</v>
      </c>
      <c r="E402" s="24" t="n">
        <f aca="false">Бюджет_Конт!$J$18</f>
        <v>1</v>
      </c>
      <c r="F402" s="26" t="n">
        <v>36</v>
      </c>
      <c r="G402" s="26" t="n">
        <f aca="false">F402</f>
        <v>36</v>
      </c>
      <c r="H402" s="26" t="n">
        <v>36</v>
      </c>
      <c r="I402" s="26" t="n">
        <f aca="false">H402*E402</f>
        <v>36</v>
      </c>
      <c r="J402" s="26"/>
      <c r="K402" s="36" t="n">
        <f aca="false">0.3*D402</f>
        <v>2.7</v>
      </c>
      <c r="L402" s="30"/>
      <c r="M402" s="30"/>
      <c r="N402" s="30"/>
      <c r="O402" s="30"/>
      <c r="P402" s="30"/>
      <c r="Q402" s="37" t="n">
        <f aca="false">IF(K402&gt;0,0.05*G402,IF(M402&gt;0,0.05*G402+1*E402,0))</f>
        <v>1.8</v>
      </c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26"/>
      <c r="AD402" s="26"/>
      <c r="AE402" s="26"/>
      <c r="AF402" s="26"/>
      <c r="AG402" s="26"/>
      <c r="AH402" s="26"/>
      <c r="AI402" s="26"/>
      <c r="AJ402" s="26" t="n">
        <f aca="false">SUM(G402,I402:AI402)</f>
        <v>76.5</v>
      </c>
      <c r="AK402" s="24" t="n">
        <v>7</v>
      </c>
      <c r="AL402" s="47"/>
    </row>
    <row r="403" customFormat="false" ht="17.25" hidden="false" customHeight="true" outlineLevel="0" collapsed="false">
      <c r="A403" s="24" t="s">
        <v>464</v>
      </c>
      <c r="B403" s="42" t="s">
        <v>465</v>
      </c>
      <c r="C403" s="24" t="s">
        <v>73</v>
      </c>
      <c r="D403" s="24" t="n">
        <f aca="false">Бюджет_Конт!$L$28</f>
        <v>9</v>
      </c>
      <c r="E403" s="24" t="n">
        <f aca="false">Бюджет_Конт!$J$18</f>
        <v>1</v>
      </c>
      <c r="F403" s="26" t="n">
        <v>40</v>
      </c>
      <c r="G403" s="26" t="n">
        <f aca="false">F403</f>
        <v>40</v>
      </c>
      <c r="H403" s="26"/>
      <c r="I403" s="26" t="n">
        <f aca="false">H403*E403</f>
        <v>0</v>
      </c>
      <c r="J403" s="26" t="n">
        <v>20</v>
      </c>
      <c r="K403" s="36" t="n">
        <f aca="false">0.3*D403</f>
        <v>2.7</v>
      </c>
      <c r="L403" s="30"/>
      <c r="M403" s="30"/>
      <c r="N403" s="30"/>
      <c r="O403" s="30"/>
      <c r="P403" s="30"/>
      <c r="Q403" s="37" t="n">
        <f aca="false">IF(K403&gt;0,0.05*G403,IF(M403&gt;0,0.05*G403+1*E403,0))</f>
        <v>2</v>
      </c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26"/>
      <c r="AD403" s="26"/>
      <c r="AE403" s="26"/>
      <c r="AF403" s="26"/>
      <c r="AG403" s="26"/>
      <c r="AH403" s="26"/>
      <c r="AI403" s="26" t="n">
        <v>4</v>
      </c>
      <c r="AJ403" s="26" t="n">
        <f aca="false">SUM(G403,I403:AI403)</f>
        <v>68.7</v>
      </c>
      <c r="AK403" s="24" t="n">
        <v>7</v>
      </c>
      <c r="AL403" s="47"/>
    </row>
    <row r="404" customFormat="false" ht="17.25" hidden="false" customHeight="true" outlineLevel="0" collapsed="false">
      <c r="A404" s="24" t="s">
        <v>111</v>
      </c>
      <c r="B404" s="42" t="s">
        <v>466</v>
      </c>
      <c r="C404" s="24" t="s">
        <v>66</v>
      </c>
      <c r="D404" s="24" t="n">
        <f aca="false">Бюджет_Конт!$L$28</f>
        <v>9</v>
      </c>
      <c r="E404" s="24" t="n">
        <f aca="false">Бюджет_Конт!$J$18</f>
        <v>1</v>
      </c>
      <c r="F404" s="26" t="n">
        <v>36</v>
      </c>
      <c r="G404" s="26" t="n">
        <f aca="false">F404</f>
        <v>36</v>
      </c>
      <c r="H404" s="26"/>
      <c r="I404" s="26" t="n">
        <f aca="false">H404*E404</f>
        <v>0</v>
      </c>
      <c r="J404" s="26" t="n">
        <v>36</v>
      </c>
      <c r="K404" s="30"/>
      <c r="L404" s="30"/>
      <c r="M404" s="64" t="n">
        <f aca="false">0.4*D404</f>
        <v>3.6</v>
      </c>
      <c r="N404" s="30"/>
      <c r="O404" s="30"/>
      <c r="P404" s="30"/>
      <c r="Q404" s="37" t="n">
        <f aca="false">IF(K404&gt;0,0.05*G404,IF(M404&gt;0,0.05*G404+1*E404,0))</f>
        <v>2.8</v>
      </c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26"/>
      <c r="AD404" s="26"/>
      <c r="AE404" s="26"/>
      <c r="AF404" s="26"/>
      <c r="AG404" s="26"/>
      <c r="AH404" s="26"/>
      <c r="AI404" s="26" t="n">
        <v>8</v>
      </c>
      <c r="AJ404" s="26" t="n">
        <f aca="false">SUM(G404,I404:AI404)</f>
        <v>86.4</v>
      </c>
      <c r="AK404" s="24" t="n">
        <v>7</v>
      </c>
      <c r="AL404" s="47"/>
    </row>
    <row r="405" customFormat="false" ht="17.25" hidden="false" customHeight="true" outlineLevel="0" collapsed="false">
      <c r="A405" s="24" t="s">
        <v>140</v>
      </c>
      <c r="B405" s="42" t="s">
        <v>467</v>
      </c>
      <c r="C405" s="24" t="s">
        <v>66</v>
      </c>
      <c r="D405" s="24" t="n">
        <f aca="false">Бюджет_Конт!$L$28</f>
        <v>9</v>
      </c>
      <c r="E405" s="24" t="n">
        <f aca="false">Бюджет_Конт!$J$18</f>
        <v>1</v>
      </c>
      <c r="F405" s="26" t="n">
        <v>36</v>
      </c>
      <c r="G405" s="26" t="n">
        <f aca="false">F405</f>
        <v>36</v>
      </c>
      <c r="H405" s="26" t="n">
        <v>36</v>
      </c>
      <c r="I405" s="26" t="n">
        <f aca="false">H405*E405</f>
        <v>36</v>
      </c>
      <c r="J405" s="26"/>
      <c r="K405" s="36" t="n">
        <f aca="false">0.3*D405</f>
        <v>2.7</v>
      </c>
      <c r="L405" s="30"/>
      <c r="M405" s="30"/>
      <c r="N405" s="30"/>
      <c r="O405" s="30"/>
      <c r="P405" s="30"/>
      <c r="Q405" s="37" t="n">
        <f aca="false">IF(K405&gt;0,0.05*G405,IF(M405&gt;0,0.05*G405+1*E405,0))</f>
        <v>1.8</v>
      </c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26"/>
      <c r="AD405" s="26"/>
      <c r="AE405" s="26"/>
      <c r="AF405" s="26"/>
      <c r="AG405" s="26"/>
      <c r="AH405" s="26"/>
      <c r="AI405" s="26" t="n">
        <v>14</v>
      </c>
      <c r="AJ405" s="26" t="n">
        <f aca="false">SUM(G405,I405:AI405)</f>
        <v>90.5</v>
      </c>
      <c r="AK405" s="24" t="n">
        <v>7</v>
      </c>
      <c r="AL405" s="47"/>
    </row>
    <row r="406" customFormat="false" ht="17.25" hidden="false" customHeight="true" outlineLevel="0" collapsed="false">
      <c r="A406" s="24" t="s">
        <v>140</v>
      </c>
      <c r="B406" s="42" t="s">
        <v>467</v>
      </c>
      <c r="C406" s="24" t="s">
        <v>73</v>
      </c>
      <c r="D406" s="24" t="n">
        <f aca="false">Бюджет_Конт!$L$28</f>
        <v>9</v>
      </c>
      <c r="E406" s="24" t="n">
        <f aca="false">Бюджет_Конт!$J$18</f>
        <v>1</v>
      </c>
      <c r="F406" s="26" t="n">
        <v>40</v>
      </c>
      <c r="G406" s="26" t="n">
        <f aca="false">F406</f>
        <v>40</v>
      </c>
      <c r="H406" s="26" t="n">
        <v>40</v>
      </c>
      <c r="I406" s="26" t="n">
        <f aca="false">H406*E406</f>
        <v>40</v>
      </c>
      <c r="J406" s="26"/>
      <c r="K406" s="36"/>
      <c r="L406" s="30"/>
      <c r="M406" s="64" t="n">
        <f aca="false">0.4*D406</f>
        <v>3.6</v>
      </c>
      <c r="N406" s="30"/>
      <c r="O406" s="30"/>
      <c r="P406" s="30"/>
      <c r="Q406" s="37" t="n">
        <f aca="false">IF(K406&gt;0,0.05*G406,IF(M406&gt;0,0.05*G406+1*E406,0))</f>
        <v>3</v>
      </c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26"/>
      <c r="AD406" s="26"/>
      <c r="AE406" s="26"/>
      <c r="AF406" s="26"/>
      <c r="AG406" s="26"/>
      <c r="AH406" s="26"/>
      <c r="AI406" s="26"/>
      <c r="AJ406" s="26" t="n">
        <f aca="false">SUM(G406,I406:AI406)</f>
        <v>86.6</v>
      </c>
      <c r="AK406" s="24" t="n">
        <v>7</v>
      </c>
      <c r="AL406" s="47"/>
    </row>
    <row r="407" customFormat="false" ht="17.25" hidden="false" customHeight="true" outlineLevel="0" collapsed="false">
      <c r="A407" s="24" t="s">
        <v>442</v>
      </c>
      <c r="B407" s="42" t="s">
        <v>434</v>
      </c>
      <c r="C407" s="24" t="s">
        <v>66</v>
      </c>
      <c r="D407" s="24" t="n">
        <f aca="false">Бюджет_Конт!$L$28</f>
        <v>9</v>
      </c>
      <c r="E407" s="24" t="n">
        <f aca="false">Бюджет_Конт!$J$18</f>
        <v>1</v>
      </c>
      <c r="F407" s="26"/>
      <c r="G407" s="26" t="n">
        <f aca="false">F407</f>
        <v>0</v>
      </c>
      <c r="H407" s="26"/>
      <c r="I407" s="26" t="n">
        <f aca="false">H407*E407</f>
        <v>0</v>
      </c>
      <c r="J407" s="26"/>
      <c r="K407" s="30"/>
      <c r="L407" s="30"/>
      <c r="M407" s="30"/>
      <c r="N407" s="30"/>
      <c r="O407" s="30"/>
      <c r="P407" s="30"/>
      <c r="Q407" s="37" t="n">
        <f aca="false">IF(K407&gt;0,0.05*G407,IF(M407&gt;0,0.05*G407+1*E407,0))</f>
        <v>0</v>
      </c>
      <c r="R407" s="30"/>
      <c r="S407" s="64" t="n">
        <f aca="false">1*(6)*D407</f>
        <v>54</v>
      </c>
      <c r="T407" s="30"/>
      <c r="U407" s="30"/>
      <c r="V407" s="30"/>
      <c r="W407" s="30"/>
      <c r="X407" s="30"/>
      <c r="Y407" s="30"/>
      <c r="Z407" s="30"/>
      <c r="AA407" s="30"/>
      <c r="AB407" s="30"/>
      <c r="AC407" s="26"/>
      <c r="AD407" s="26"/>
      <c r="AE407" s="26"/>
      <c r="AF407" s="26"/>
      <c r="AG407" s="26"/>
      <c r="AH407" s="26"/>
      <c r="AI407" s="26"/>
      <c r="AJ407" s="26" t="n">
        <f aca="false">SUM(G407,I407:AI407)</f>
        <v>54</v>
      </c>
      <c r="AK407" s="24" t="n">
        <v>7</v>
      </c>
      <c r="AL407" s="47"/>
    </row>
    <row r="408" customFormat="false" ht="32.95" hidden="false" customHeight="false" outlineLevel="0" collapsed="false">
      <c r="A408" s="24" t="s">
        <v>142</v>
      </c>
      <c r="B408" s="42" t="s">
        <v>443</v>
      </c>
      <c r="C408" s="24" t="s">
        <v>73</v>
      </c>
      <c r="D408" s="24" t="n">
        <f aca="false">Бюджет_Конт!$L$28</f>
        <v>9</v>
      </c>
      <c r="E408" s="24" t="n">
        <f aca="false">Бюджет_Конт!$J$18</f>
        <v>1</v>
      </c>
      <c r="F408" s="26"/>
      <c r="G408" s="26" t="n">
        <f aca="false">F408</f>
        <v>0</v>
      </c>
      <c r="H408" s="26"/>
      <c r="I408" s="26" t="n">
        <f aca="false">H408*E408</f>
        <v>0</v>
      </c>
      <c r="J408" s="26"/>
      <c r="K408" s="30"/>
      <c r="L408" s="30"/>
      <c r="M408" s="30"/>
      <c r="N408" s="30"/>
      <c r="O408" s="30"/>
      <c r="P408" s="30"/>
      <c r="Q408" s="37" t="n">
        <f aca="false">IF(K408&gt;0,0.05*G408,IF(M408&gt;0,0.05*G408+1*E408,0))</f>
        <v>0</v>
      </c>
      <c r="R408" s="30"/>
      <c r="S408" s="30"/>
      <c r="T408" s="64" t="n">
        <f aca="false">1*(7+1/3)*D408</f>
        <v>66</v>
      </c>
      <c r="U408" s="30"/>
      <c r="V408" s="30"/>
      <c r="W408" s="30"/>
      <c r="X408" s="30"/>
      <c r="Y408" s="30"/>
      <c r="Z408" s="30"/>
      <c r="AA408" s="30"/>
      <c r="AB408" s="30"/>
      <c r="AC408" s="26"/>
      <c r="AD408" s="26"/>
      <c r="AE408" s="26"/>
      <c r="AF408" s="26"/>
      <c r="AG408" s="26"/>
      <c r="AH408" s="26"/>
      <c r="AI408" s="26"/>
      <c r="AJ408" s="26" t="n">
        <f aca="false">SUM(G408,I408:AI408)</f>
        <v>66</v>
      </c>
      <c r="AK408" s="24" t="n">
        <v>7</v>
      </c>
      <c r="AL408" s="47"/>
    </row>
    <row r="409" customFormat="false" ht="17.25" hidden="false" customHeight="true" outlineLevel="0" collapsed="false">
      <c r="A409" s="24"/>
      <c r="B409" s="42" t="s">
        <v>435</v>
      </c>
      <c r="C409" s="24"/>
      <c r="D409" s="24"/>
      <c r="E409" s="73"/>
      <c r="F409" s="26"/>
      <c r="G409" s="26" t="n">
        <f aca="false">F409</f>
        <v>0</v>
      </c>
      <c r="H409" s="26"/>
      <c r="I409" s="26" t="n">
        <f aca="false">H409*E409</f>
        <v>0</v>
      </c>
      <c r="J409" s="26"/>
      <c r="K409" s="26"/>
      <c r="L409" s="26"/>
      <c r="M409" s="26"/>
      <c r="N409" s="26"/>
      <c r="O409" s="26"/>
      <c r="P409" s="26"/>
      <c r="Q409" s="37" t="n">
        <f aca="false">IF(K409&gt;0,0.05*G409,IF(M409&gt;0,0.05*G409+1*E409,0))</f>
        <v>0</v>
      </c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 t="n">
        <v>30</v>
      </c>
      <c r="AF409" s="26"/>
      <c r="AG409" s="26"/>
      <c r="AH409" s="26"/>
      <c r="AI409" s="26" t="n">
        <f aca="false">0*E409</f>
        <v>0</v>
      </c>
      <c r="AJ409" s="26" t="n">
        <f aca="false">SUM(G409,I409:AI409)</f>
        <v>30</v>
      </c>
      <c r="AK409" s="24" t="n">
        <v>7</v>
      </c>
      <c r="AL409" s="27"/>
    </row>
    <row r="410" customFormat="false" ht="17.35" hidden="false" customHeight="false" outlineLevel="0" collapsed="false">
      <c r="A410" s="24"/>
      <c r="B410" s="42"/>
      <c r="C410" s="24"/>
      <c r="D410" s="24"/>
      <c r="E410" s="24"/>
      <c r="F410" s="26"/>
      <c r="G410" s="26"/>
      <c r="H410" s="26"/>
      <c r="I410" s="26"/>
      <c r="J410" s="26"/>
      <c r="K410" s="76" t="s">
        <v>468</v>
      </c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26"/>
      <c r="AD410" s="26"/>
      <c r="AE410" s="26"/>
      <c r="AF410" s="26"/>
      <c r="AG410" s="26"/>
      <c r="AH410" s="26"/>
      <c r="AI410" s="26"/>
      <c r="AJ410" s="26" t="n">
        <f aca="false">SUM(G410,I410:AI410)</f>
        <v>0</v>
      </c>
      <c r="AK410" s="50"/>
      <c r="AL410" s="47"/>
    </row>
    <row r="411" customFormat="false" ht="32.95" hidden="false" customHeight="false" outlineLevel="0" collapsed="false">
      <c r="A411" s="24" t="s">
        <v>423</v>
      </c>
      <c r="B411" s="75" t="s">
        <v>469</v>
      </c>
      <c r="C411" s="24" t="s">
        <v>66</v>
      </c>
      <c r="D411" s="24" t="n">
        <f aca="false">Бюджет_Конт!$M$28</f>
        <v>3</v>
      </c>
      <c r="E411" s="24" t="n">
        <f aca="false">Бюджет_Конт!$J$18</f>
        <v>1</v>
      </c>
      <c r="F411" s="26" t="n">
        <v>16</v>
      </c>
      <c r="G411" s="26" t="n">
        <f aca="false">F411</f>
        <v>16</v>
      </c>
      <c r="H411" s="26"/>
      <c r="I411" s="26" t="n">
        <f aca="false">H411*E411</f>
        <v>0</v>
      </c>
      <c r="J411" s="26" t="n">
        <v>34</v>
      </c>
      <c r="K411" s="36" t="n">
        <f aca="false">0.3*D411</f>
        <v>0.9</v>
      </c>
      <c r="L411" s="64"/>
      <c r="M411" s="64"/>
      <c r="N411" s="64"/>
      <c r="O411" s="64"/>
      <c r="P411" s="64"/>
      <c r="Q411" s="36" t="n">
        <f aca="false">IF(K411&gt;0,0.05*G411,IF(M411&gt;0,0.05*G411+1*E411,0))</f>
        <v>0.8</v>
      </c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30"/>
      <c r="AC411" s="26"/>
      <c r="AD411" s="26"/>
      <c r="AE411" s="26"/>
      <c r="AF411" s="26"/>
      <c r="AG411" s="26"/>
      <c r="AH411" s="26"/>
      <c r="AI411" s="26"/>
      <c r="AJ411" s="26" t="n">
        <f aca="false">SUM(G411,I411:AI411)</f>
        <v>51.7</v>
      </c>
      <c r="AK411" s="24" t="n">
        <v>8</v>
      </c>
      <c r="AL411" s="47"/>
    </row>
    <row r="412" customFormat="false" ht="32.95" hidden="false" customHeight="false" outlineLevel="0" collapsed="false">
      <c r="A412" s="24" t="s">
        <v>423</v>
      </c>
      <c r="B412" s="75" t="s">
        <v>469</v>
      </c>
      <c r="C412" s="24" t="s">
        <v>73</v>
      </c>
      <c r="D412" s="24" t="n">
        <f aca="false">Бюджет_Конт!$M$28</f>
        <v>3</v>
      </c>
      <c r="E412" s="24" t="n">
        <f aca="false">Бюджет_Конт!$J$18</f>
        <v>1</v>
      </c>
      <c r="F412" s="26" t="n">
        <v>20</v>
      </c>
      <c r="G412" s="26" t="n">
        <f aca="false">F412</f>
        <v>20</v>
      </c>
      <c r="H412" s="26"/>
      <c r="I412" s="26" t="n">
        <f aca="false">H412*E412</f>
        <v>0</v>
      </c>
      <c r="J412" s="26" t="n">
        <v>40</v>
      </c>
      <c r="K412" s="36"/>
      <c r="L412" s="64"/>
      <c r="M412" s="64" t="n">
        <f aca="false">0.4*D412</f>
        <v>1.2</v>
      </c>
      <c r="N412" s="64"/>
      <c r="O412" s="64"/>
      <c r="P412" s="64"/>
      <c r="Q412" s="36" t="n">
        <f aca="false">IF(K412&gt;0,0.05*G412,IF(M412&gt;0,0.05*G412+1*E412,0))</f>
        <v>2</v>
      </c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30"/>
      <c r="AC412" s="26"/>
      <c r="AD412" s="26"/>
      <c r="AE412" s="26"/>
      <c r="AF412" s="26"/>
      <c r="AG412" s="26"/>
      <c r="AH412" s="26"/>
      <c r="AI412" s="26"/>
      <c r="AJ412" s="26" t="n">
        <f aca="false">SUM(G412,I412:AI412)</f>
        <v>63.2</v>
      </c>
      <c r="AK412" s="24" t="n">
        <v>8</v>
      </c>
      <c r="AL412" s="47"/>
    </row>
    <row r="413" customFormat="false" ht="17.35" hidden="false" customHeight="false" outlineLevel="0" collapsed="false">
      <c r="A413" s="24" t="s">
        <v>109</v>
      </c>
      <c r="B413" s="42" t="s">
        <v>470</v>
      </c>
      <c r="C413" s="24" t="s">
        <v>66</v>
      </c>
      <c r="D413" s="24" t="n">
        <f aca="false">Бюджет_Конт!$M$28</f>
        <v>3</v>
      </c>
      <c r="E413" s="24" t="n">
        <f aca="false">Бюджет_Конт!$J$18</f>
        <v>1</v>
      </c>
      <c r="F413" s="26" t="n">
        <v>34</v>
      </c>
      <c r="G413" s="26" t="n">
        <f aca="false">F413</f>
        <v>34</v>
      </c>
      <c r="H413" s="26"/>
      <c r="I413" s="26" t="n">
        <f aca="false">H413*E413</f>
        <v>0</v>
      </c>
      <c r="J413" s="26"/>
      <c r="K413" s="64"/>
      <c r="L413" s="64"/>
      <c r="M413" s="36" t="n">
        <f aca="false">0.4*D413</f>
        <v>1.2</v>
      </c>
      <c r="N413" s="64"/>
      <c r="O413" s="64"/>
      <c r="P413" s="64"/>
      <c r="Q413" s="37" t="n">
        <f aca="false">IF(K413&gt;0,0.05*G413,IF(M413&gt;0,0.05*G413+1*E413,0))</f>
        <v>2.7</v>
      </c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26"/>
      <c r="AD413" s="26"/>
      <c r="AE413" s="26"/>
      <c r="AF413" s="26"/>
      <c r="AG413" s="26"/>
      <c r="AH413" s="26"/>
      <c r="AI413" s="26"/>
      <c r="AJ413" s="26" t="n">
        <f aca="false">SUM(G413,I413:AI413)</f>
        <v>37.9</v>
      </c>
      <c r="AK413" s="50" t="n">
        <v>8</v>
      </c>
      <c r="AL413" s="47"/>
    </row>
    <row r="414" customFormat="false" ht="17.35" hidden="false" customHeight="false" outlineLevel="0" collapsed="false">
      <c r="A414" s="24" t="s">
        <v>138</v>
      </c>
      <c r="B414" s="42" t="s">
        <v>471</v>
      </c>
      <c r="C414" s="24" t="s">
        <v>73</v>
      </c>
      <c r="D414" s="24" t="n">
        <f aca="false">Бюджет_Конт!$M$28</f>
        <v>3</v>
      </c>
      <c r="E414" s="24" t="n">
        <f aca="false">Бюджет_Конт!$J$18</f>
        <v>1</v>
      </c>
      <c r="F414" s="26" t="n">
        <v>20</v>
      </c>
      <c r="G414" s="26" t="n">
        <f aca="false">F414</f>
        <v>20</v>
      </c>
      <c r="H414" s="26"/>
      <c r="I414" s="26"/>
      <c r="J414" s="37" t="n">
        <v>40</v>
      </c>
      <c r="K414" s="64" t="n">
        <f aca="false">0.3*D414</f>
        <v>0.9</v>
      </c>
      <c r="L414" s="64"/>
      <c r="M414" s="64"/>
      <c r="N414" s="64"/>
      <c r="O414" s="64"/>
      <c r="P414" s="64"/>
      <c r="Q414" s="37" t="n">
        <f aca="false">IF(K414&gt;0,0.05*G414,IF(M414&gt;0,0.05*G414+1*E414,0))</f>
        <v>1</v>
      </c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26"/>
      <c r="AD414" s="26"/>
      <c r="AE414" s="26"/>
      <c r="AF414" s="26"/>
      <c r="AG414" s="26"/>
      <c r="AH414" s="26"/>
      <c r="AI414" s="26"/>
      <c r="AJ414" s="26" t="n">
        <f aca="false">SUM(G414,I414:AI414)</f>
        <v>61.9</v>
      </c>
      <c r="AK414" s="50" t="n">
        <v>8</v>
      </c>
      <c r="AL414" s="47"/>
    </row>
    <row r="415" customFormat="false" ht="17.35" hidden="false" customHeight="false" outlineLevel="0" collapsed="false">
      <c r="A415" s="24" t="s">
        <v>159</v>
      </c>
      <c r="B415" s="42" t="s">
        <v>472</v>
      </c>
      <c r="C415" s="24" t="s">
        <v>73</v>
      </c>
      <c r="D415" s="24" t="n">
        <f aca="false">Бюджет_Конт!$M$28</f>
        <v>3</v>
      </c>
      <c r="E415" s="24" t="n">
        <f aca="false">Бюджет_Конт!$J$18</f>
        <v>1</v>
      </c>
      <c r="F415" s="26" t="n">
        <v>20</v>
      </c>
      <c r="G415" s="26" t="n">
        <f aca="false">F415</f>
        <v>20</v>
      </c>
      <c r="H415" s="26" t="n">
        <v>20</v>
      </c>
      <c r="I415" s="26" t="n">
        <f aca="false">H415*E415</f>
        <v>20</v>
      </c>
      <c r="J415" s="26"/>
      <c r="K415" s="64" t="n">
        <f aca="false">0.3*D415</f>
        <v>0.9</v>
      </c>
      <c r="L415" s="64"/>
      <c r="M415" s="64"/>
      <c r="N415" s="64"/>
      <c r="O415" s="64"/>
      <c r="P415" s="64"/>
      <c r="Q415" s="37" t="n">
        <f aca="false">IF(K415&gt;0,0.05*G415,IF(M415&gt;0,0.05*G415+1*E415,0))</f>
        <v>1</v>
      </c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26"/>
      <c r="AD415" s="26"/>
      <c r="AE415" s="26"/>
      <c r="AF415" s="26"/>
      <c r="AG415" s="26"/>
      <c r="AH415" s="26"/>
      <c r="AI415" s="26"/>
      <c r="AJ415" s="26" t="n">
        <f aca="false">SUM(G415,I415:AI415)</f>
        <v>41.9</v>
      </c>
      <c r="AK415" s="50" t="n">
        <v>12</v>
      </c>
      <c r="AL415" s="47"/>
    </row>
    <row r="416" customFormat="false" ht="17.35" hidden="false" customHeight="false" outlineLevel="0" collapsed="false">
      <c r="A416" s="24" t="s">
        <v>161</v>
      </c>
      <c r="B416" s="42" t="s">
        <v>473</v>
      </c>
      <c r="C416" s="24" t="s">
        <v>73</v>
      </c>
      <c r="D416" s="24" t="n">
        <f aca="false">Бюджет_Конт!$M$28</f>
        <v>3</v>
      </c>
      <c r="E416" s="24" t="n">
        <f aca="false">Бюджет_Конт!$J$18</f>
        <v>1</v>
      </c>
      <c r="F416" s="26" t="n">
        <v>20</v>
      </c>
      <c r="G416" s="26" t="n">
        <f aca="false">F416</f>
        <v>20</v>
      </c>
      <c r="H416" s="26" t="n">
        <v>20</v>
      </c>
      <c r="I416" s="26" t="n">
        <f aca="false">H416*E416</f>
        <v>20</v>
      </c>
      <c r="J416" s="26"/>
      <c r="K416" s="64" t="n">
        <f aca="false">0.3*D416</f>
        <v>0.9</v>
      </c>
      <c r="L416" s="64"/>
      <c r="M416" s="64"/>
      <c r="N416" s="64"/>
      <c r="O416" s="64"/>
      <c r="P416" s="64"/>
      <c r="Q416" s="37" t="n">
        <f aca="false">IF(K416&gt;0,0.05*G416,IF(M416&gt;0,0.05*G416+1*E416,0))</f>
        <v>1</v>
      </c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26"/>
      <c r="AD416" s="26"/>
      <c r="AE416" s="26"/>
      <c r="AF416" s="26"/>
      <c r="AG416" s="26"/>
      <c r="AH416" s="26"/>
      <c r="AI416" s="26"/>
      <c r="AJ416" s="26" t="n">
        <f aca="false">SUM(G416,I416:AI416)</f>
        <v>41.9</v>
      </c>
      <c r="AK416" s="50" t="n">
        <v>8</v>
      </c>
      <c r="AL416" s="47"/>
    </row>
    <row r="417" customFormat="false" ht="17.35" hidden="false" customHeight="false" outlineLevel="0" collapsed="false">
      <c r="A417" s="24" t="s">
        <v>176</v>
      </c>
      <c r="B417" s="42" t="s">
        <v>474</v>
      </c>
      <c r="C417" s="24" t="s">
        <v>73</v>
      </c>
      <c r="D417" s="24" t="n">
        <f aca="false">Бюджет_Конт!$M$28</f>
        <v>3</v>
      </c>
      <c r="E417" s="24" t="n">
        <f aca="false">Бюджет_Конт!$J$18</f>
        <v>1</v>
      </c>
      <c r="F417" s="26" t="n">
        <v>20</v>
      </c>
      <c r="G417" s="26" t="n">
        <f aca="false">F417</f>
        <v>20</v>
      </c>
      <c r="H417" s="26" t="n">
        <v>20</v>
      </c>
      <c r="I417" s="26" t="n">
        <f aca="false">H417*E417</f>
        <v>20</v>
      </c>
      <c r="J417" s="26"/>
      <c r="K417" s="64"/>
      <c r="L417" s="64"/>
      <c r="M417" s="36" t="n">
        <f aca="false">0.4*D417</f>
        <v>1.2</v>
      </c>
      <c r="N417" s="64"/>
      <c r="O417" s="64"/>
      <c r="P417" s="64"/>
      <c r="Q417" s="37" t="n">
        <f aca="false">IF(K417&gt;0,0.05*G417,IF(M417&gt;0,0.05*G417+1*E417,0))</f>
        <v>2</v>
      </c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26"/>
      <c r="AD417" s="26"/>
      <c r="AE417" s="26"/>
      <c r="AF417" s="26"/>
      <c r="AG417" s="26"/>
      <c r="AH417" s="26"/>
      <c r="AI417" s="26" t="n">
        <f aca="false">6*E417</f>
        <v>6</v>
      </c>
      <c r="AJ417" s="26" t="n">
        <f aca="false">SUM(G417,I417:AI417)</f>
        <v>49.2</v>
      </c>
      <c r="AK417" s="50" t="n">
        <v>12</v>
      </c>
      <c r="AL417" s="47"/>
    </row>
    <row r="418" customFormat="false" ht="32.95" hidden="false" customHeight="false" outlineLevel="0" collapsed="false">
      <c r="A418" s="24" t="s">
        <v>475</v>
      </c>
      <c r="B418" s="42" t="s">
        <v>476</v>
      </c>
      <c r="C418" s="24" t="s">
        <v>66</v>
      </c>
      <c r="D418" s="24" t="n">
        <f aca="false">Бюджет_Конт!$M$28</f>
        <v>3</v>
      </c>
      <c r="E418" s="24" t="n">
        <f aca="false">Бюджет_Конт!$J$18</f>
        <v>1</v>
      </c>
      <c r="F418" s="26"/>
      <c r="G418" s="26" t="n">
        <f aca="false">F418</f>
        <v>0</v>
      </c>
      <c r="H418" s="26"/>
      <c r="I418" s="26" t="n">
        <f aca="false">H418*E418</f>
        <v>0</v>
      </c>
      <c r="J418" s="26" t="n">
        <v>68</v>
      </c>
      <c r="K418" s="64" t="n">
        <f aca="false">0.3*D418</f>
        <v>0.9</v>
      </c>
      <c r="L418" s="64"/>
      <c r="M418" s="64"/>
      <c r="N418" s="64"/>
      <c r="O418" s="64"/>
      <c r="P418" s="64"/>
      <c r="Q418" s="37" t="n">
        <f aca="false">IF(K418&gt;0,0.05*G418,IF(M418&gt;0,0.05*G418+1*E418,0))</f>
        <v>0</v>
      </c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26"/>
      <c r="AD418" s="26"/>
      <c r="AE418" s="26"/>
      <c r="AF418" s="26"/>
      <c r="AG418" s="26"/>
      <c r="AH418" s="26"/>
      <c r="AI418" s="26" t="n">
        <f aca="false">2*E418</f>
        <v>2</v>
      </c>
      <c r="AJ418" s="26" t="n">
        <f aca="false">SUM(G418,I418:AI418)</f>
        <v>70.9</v>
      </c>
      <c r="AK418" s="50" t="n">
        <v>8</v>
      </c>
      <c r="AL418" s="47"/>
    </row>
    <row r="419" customFormat="false" ht="17.35" hidden="false" customHeight="false" outlineLevel="0" collapsed="false">
      <c r="A419" s="24" t="s">
        <v>457</v>
      </c>
      <c r="B419" s="42" t="s">
        <v>434</v>
      </c>
      <c r="C419" s="24" t="s">
        <v>66</v>
      </c>
      <c r="D419" s="24" t="n">
        <f aca="false">Бюджет_Конт!$M$28</f>
        <v>3</v>
      </c>
      <c r="E419" s="24" t="n">
        <f aca="false">Бюджет_Конт!$J$18</f>
        <v>1</v>
      </c>
      <c r="F419" s="26"/>
      <c r="G419" s="26"/>
      <c r="H419" s="26"/>
      <c r="I419" s="26"/>
      <c r="J419" s="26"/>
      <c r="K419" s="64"/>
      <c r="L419" s="64"/>
      <c r="M419" s="64"/>
      <c r="N419" s="64"/>
      <c r="O419" s="64"/>
      <c r="P419" s="64"/>
      <c r="Q419" s="37"/>
      <c r="R419" s="64"/>
      <c r="S419" s="26" t="n">
        <f aca="false">1*(6+2/3)*D419</f>
        <v>20</v>
      </c>
      <c r="T419" s="36"/>
      <c r="U419" s="64"/>
      <c r="V419" s="64"/>
      <c r="W419" s="64"/>
      <c r="X419" s="64"/>
      <c r="Y419" s="64"/>
      <c r="Z419" s="64"/>
      <c r="AA419" s="64"/>
      <c r="AB419" s="64"/>
      <c r="AC419" s="26"/>
      <c r="AD419" s="26"/>
      <c r="AE419" s="26"/>
      <c r="AF419" s="26"/>
      <c r="AG419" s="26"/>
      <c r="AH419" s="26"/>
      <c r="AI419" s="26"/>
      <c r="AJ419" s="26" t="n">
        <f aca="false">SUM(G419,I419:AI419)</f>
        <v>20</v>
      </c>
      <c r="AK419" s="50" t="n">
        <v>8</v>
      </c>
      <c r="AL419" s="47"/>
    </row>
    <row r="420" customFormat="false" ht="32.95" hidden="false" customHeight="false" outlineLevel="0" collapsed="false">
      <c r="A420" s="24" t="s">
        <v>142</v>
      </c>
      <c r="B420" s="42" t="s">
        <v>443</v>
      </c>
      <c r="C420" s="24" t="s">
        <v>73</v>
      </c>
      <c r="D420" s="24" t="n">
        <f aca="false">Бюджет_Конт!$M$28</f>
        <v>3</v>
      </c>
      <c r="E420" s="24" t="n">
        <f aca="false">Бюджет_Конт!$J$18</f>
        <v>1</v>
      </c>
      <c r="F420" s="26"/>
      <c r="G420" s="26"/>
      <c r="H420" s="26"/>
      <c r="I420" s="26"/>
      <c r="J420" s="26"/>
      <c r="K420" s="64"/>
      <c r="L420" s="64"/>
      <c r="M420" s="64"/>
      <c r="N420" s="64"/>
      <c r="O420" s="64"/>
      <c r="P420" s="64"/>
      <c r="Q420" s="37"/>
      <c r="R420" s="64"/>
      <c r="S420" s="26"/>
      <c r="T420" s="26" t="n">
        <f aca="false">1*(6+2/3)*D420</f>
        <v>20</v>
      </c>
      <c r="U420" s="64"/>
      <c r="V420" s="64"/>
      <c r="W420" s="64"/>
      <c r="X420" s="64"/>
      <c r="Y420" s="64"/>
      <c r="Z420" s="64"/>
      <c r="AA420" s="64"/>
      <c r="AB420" s="64"/>
      <c r="AC420" s="26"/>
      <c r="AD420" s="26"/>
      <c r="AE420" s="26"/>
      <c r="AF420" s="26"/>
      <c r="AG420" s="26"/>
      <c r="AH420" s="26"/>
      <c r="AI420" s="26"/>
      <c r="AJ420" s="26" t="n">
        <f aca="false">SUM(G420,I420:AI420)</f>
        <v>20</v>
      </c>
      <c r="AK420" s="50" t="n">
        <v>8</v>
      </c>
      <c r="AL420" s="47"/>
    </row>
    <row r="421" customFormat="false" ht="17.25" hidden="false" customHeight="true" outlineLevel="0" collapsed="false">
      <c r="A421" s="24"/>
      <c r="B421" s="42" t="s">
        <v>435</v>
      </c>
      <c r="C421" s="24"/>
      <c r="D421" s="24"/>
      <c r="E421" s="73"/>
      <c r="F421" s="26"/>
      <c r="G421" s="26" t="n">
        <f aca="false">F421</f>
        <v>0</v>
      </c>
      <c r="H421" s="26"/>
      <c r="I421" s="26" t="n">
        <f aca="false">H421*E421</f>
        <v>0</v>
      </c>
      <c r="J421" s="26"/>
      <c r="K421" s="26"/>
      <c r="L421" s="26"/>
      <c r="M421" s="26"/>
      <c r="N421" s="26"/>
      <c r="O421" s="26"/>
      <c r="P421" s="26"/>
      <c r="Q421" s="37" t="n">
        <f aca="false">IF(K421&gt;0,0.05*G421,IF(M421&gt;0,0.05*G421+1*E421,0))</f>
        <v>0</v>
      </c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 t="n">
        <v>30</v>
      </c>
      <c r="AF421" s="26"/>
      <c r="AG421" s="26"/>
      <c r="AH421" s="26"/>
      <c r="AI421" s="26" t="n">
        <f aca="false">0*E421</f>
        <v>0</v>
      </c>
      <c r="AJ421" s="26" t="n">
        <f aca="false">SUM(G421,I421:AI421)</f>
        <v>30</v>
      </c>
      <c r="AK421" s="24" t="n">
        <v>8</v>
      </c>
      <c r="AL421" s="27"/>
    </row>
    <row r="422" customFormat="false" ht="32.95" hidden="false" customHeight="false" outlineLevel="0" collapsed="false">
      <c r="A422" s="62" t="s">
        <v>226</v>
      </c>
      <c r="B422" s="75" t="s">
        <v>477</v>
      </c>
      <c r="C422" s="62" t="s">
        <v>90</v>
      </c>
      <c r="D422" s="62" t="n">
        <f aca="false">Бюджет_Конт!$M$29</f>
        <v>5</v>
      </c>
      <c r="E422" s="62" t="n">
        <f aca="false">Бюджет_Конт!$J$19</f>
        <v>1</v>
      </c>
      <c r="F422" s="64" t="n">
        <v>16</v>
      </c>
      <c r="G422" s="64"/>
      <c r="H422" s="64"/>
      <c r="I422" s="64" t="n">
        <f aca="false">H422*E422</f>
        <v>0</v>
      </c>
      <c r="J422" s="64"/>
      <c r="K422" s="36" t="n">
        <f aca="false">0.3*D422</f>
        <v>1.5</v>
      </c>
      <c r="L422" s="36"/>
      <c r="M422" s="36"/>
      <c r="N422" s="36"/>
      <c r="O422" s="36"/>
      <c r="P422" s="36"/>
      <c r="Q422" s="37" t="n">
        <f aca="false">IF(K422&gt;0,0.05*G422,IF(M422&gt;0,0.05*G422+1*E422,0))</f>
        <v>0</v>
      </c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64"/>
      <c r="AD422" s="64"/>
      <c r="AE422" s="64"/>
      <c r="AF422" s="64"/>
      <c r="AG422" s="64"/>
      <c r="AH422" s="64"/>
      <c r="AI422" s="64" t="n">
        <v>4</v>
      </c>
      <c r="AJ422" s="26" t="n">
        <f aca="false">SUM(G422,I422:AI422)</f>
        <v>5.5</v>
      </c>
      <c r="AK422" s="62" t="n">
        <v>8</v>
      </c>
      <c r="AL422" s="85"/>
    </row>
    <row r="423" customFormat="false" ht="17.35" hidden="false" customHeight="false" outlineLevel="0" collapsed="false">
      <c r="A423" s="62" t="s">
        <v>140</v>
      </c>
      <c r="B423" s="75" t="s">
        <v>272</v>
      </c>
      <c r="C423" s="62" t="s">
        <v>90</v>
      </c>
      <c r="D423" s="62" t="n">
        <f aca="false">Бюджет_Конт!$M$29</f>
        <v>5</v>
      </c>
      <c r="E423" s="62" t="n">
        <f aca="false">Бюджет_Конт!$J$19</f>
        <v>1</v>
      </c>
      <c r="F423" s="64" t="n">
        <v>34</v>
      </c>
      <c r="G423" s="64" t="n">
        <f aca="false">F423</f>
        <v>34</v>
      </c>
      <c r="H423" s="64" t="n">
        <v>16</v>
      </c>
      <c r="I423" s="64" t="n">
        <f aca="false">H423*E423</f>
        <v>16</v>
      </c>
      <c r="J423" s="64"/>
      <c r="K423" s="36" t="n">
        <f aca="false">0.3*D423</f>
        <v>1.5</v>
      </c>
      <c r="L423" s="36"/>
      <c r="M423" s="36"/>
      <c r="N423" s="36"/>
      <c r="O423" s="36"/>
      <c r="P423" s="36"/>
      <c r="Q423" s="37" t="n">
        <f aca="false">IF(K423&gt;0,0.05*G423,IF(M423&gt;0,0.05*G423+1*E423,0))</f>
        <v>1.7</v>
      </c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64"/>
      <c r="AD423" s="64"/>
      <c r="AE423" s="64"/>
      <c r="AF423" s="64"/>
      <c r="AG423" s="64"/>
      <c r="AH423" s="64"/>
      <c r="AI423" s="64"/>
      <c r="AJ423" s="26" t="n">
        <f aca="false">SUM(G423,I423:AI423)</f>
        <v>53.2</v>
      </c>
      <c r="AK423" s="62" t="n">
        <v>12</v>
      </c>
      <c r="AL423" s="85"/>
    </row>
    <row r="424" customFormat="false" ht="17.35" hidden="false" customHeight="false" outlineLevel="0" collapsed="false">
      <c r="A424" s="62" t="s">
        <v>159</v>
      </c>
      <c r="B424" s="75" t="s">
        <v>478</v>
      </c>
      <c r="C424" s="62" t="s">
        <v>90</v>
      </c>
      <c r="D424" s="62" t="n">
        <f aca="false">Бюджет_Конт!$M$29</f>
        <v>5</v>
      </c>
      <c r="E424" s="62" t="n">
        <f aca="false">Бюджет_Конт!$J$19</f>
        <v>1</v>
      </c>
      <c r="F424" s="64" t="n">
        <v>34</v>
      </c>
      <c r="G424" s="64" t="n">
        <f aca="false">F424</f>
        <v>34</v>
      </c>
      <c r="H424" s="64"/>
      <c r="I424" s="64" t="n">
        <f aca="false">H424*E424</f>
        <v>0</v>
      </c>
      <c r="J424" s="64"/>
      <c r="K424" s="36" t="n">
        <f aca="false">0.3*D424</f>
        <v>1.5</v>
      </c>
      <c r="L424" s="36"/>
      <c r="M424" s="36"/>
      <c r="N424" s="36"/>
      <c r="O424" s="36"/>
      <c r="P424" s="36"/>
      <c r="Q424" s="37" t="n">
        <f aca="false">IF(K424&gt;0,0.05*G424,IF(M424&gt;0,0.05*G424+1*E424,0))</f>
        <v>1.7</v>
      </c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64"/>
      <c r="AD424" s="64"/>
      <c r="AE424" s="64"/>
      <c r="AF424" s="64"/>
      <c r="AG424" s="64"/>
      <c r="AH424" s="64"/>
      <c r="AI424" s="64"/>
      <c r="AJ424" s="26" t="n">
        <f aca="false">SUM(G424,I424:AI424)</f>
        <v>37.2</v>
      </c>
      <c r="AK424" s="62" t="n">
        <v>8</v>
      </c>
      <c r="AL424" s="85"/>
    </row>
    <row r="425" customFormat="false" ht="17.35" hidden="false" customHeight="false" outlineLevel="0" collapsed="false">
      <c r="A425" s="62" t="s">
        <v>163</v>
      </c>
      <c r="B425" s="75" t="s">
        <v>479</v>
      </c>
      <c r="C425" s="62" t="s">
        <v>90</v>
      </c>
      <c r="D425" s="62" t="n">
        <f aca="false">Бюджет_Конт!$M$29</f>
        <v>5</v>
      </c>
      <c r="E425" s="62" t="n">
        <f aca="false">Бюджет_Конт!$J$19</f>
        <v>1</v>
      </c>
      <c r="F425" s="64" t="n">
        <v>34</v>
      </c>
      <c r="G425" s="64" t="n">
        <f aca="false">F425</f>
        <v>34</v>
      </c>
      <c r="H425" s="64" t="n">
        <v>16</v>
      </c>
      <c r="I425" s="64" t="n">
        <f aca="false">H425*E425</f>
        <v>16</v>
      </c>
      <c r="J425" s="64"/>
      <c r="K425" s="36" t="n">
        <f aca="false">0.3*D425</f>
        <v>1.5</v>
      </c>
      <c r="L425" s="36"/>
      <c r="M425" s="36"/>
      <c r="N425" s="36"/>
      <c r="O425" s="36"/>
      <c r="P425" s="36"/>
      <c r="Q425" s="37" t="n">
        <f aca="false">IF(K425&gt;0,0.05*G425,IF(M425&gt;0,0.05*G425+1*E425,0))</f>
        <v>1.7</v>
      </c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64"/>
      <c r="AD425" s="64"/>
      <c r="AE425" s="64"/>
      <c r="AF425" s="64"/>
      <c r="AG425" s="64"/>
      <c r="AH425" s="64"/>
      <c r="AI425" s="64" t="n">
        <v>4</v>
      </c>
      <c r="AJ425" s="26" t="n">
        <f aca="false">SUM(G425,I425:AI425)</f>
        <v>57.2</v>
      </c>
      <c r="AK425" s="62" t="n">
        <v>12</v>
      </c>
      <c r="AL425" s="85"/>
    </row>
    <row r="426" customFormat="false" ht="32.95" hidden="false" customHeight="false" outlineLevel="0" collapsed="false">
      <c r="A426" s="62" t="s">
        <v>174</v>
      </c>
      <c r="B426" s="75" t="s">
        <v>480</v>
      </c>
      <c r="C426" s="62" t="s">
        <v>90</v>
      </c>
      <c r="D426" s="62" t="n">
        <f aca="false">Бюджет_Конт!$M$29</f>
        <v>5</v>
      </c>
      <c r="E426" s="62" t="n">
        <f aca="false">Бюджет_Конт!$J$19</f>
        <v>1</v>
      </c>
      <c r="F426" s="64" t="n">
        <v>34</v>
      </c>
      <c r="G426" s="64"/>
      <c r="H426" s="64" t="n">
        <v>34</v>
      </c>
      <c r="I426" s="64"/>
      <c r="J426" s="64"/>
      <c r="K426" s="36" t="n">
        <f aca="false">0.3*D426</f>
        <v>1.5</v>
      </c>
      <c r="L426" s="36"/>
      <c r="M426" s="36"/>
      <c r="N426" s="36"/>
      <c r="O426" s="36"/>
      <c r="P426" s="36"/>
      <c r="Q426" s="37" t="n">
        <f aca="false">IF(K426&gt;0,0.05*G426,IF(M426&gt;0,0.05*G426+1*E426,0))</f>
        <v>0</v>
      </c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64"/>
      <c r="AD426" s="64"/>
      <c r="AE426" s="64"/>
      <c r="AF426" s="64"/>
      <c r="AG426" s="64"/>
      <c r="AH426" s="64"/>
      <c r="AI426" s="64"/>
      <c r="AJ426" s="26" t="n">
        <f aca="false">SUM(G426,I426:AI426)</f>
        <v>1.5</v>
      </c>
      <c r="AK426" s="62" t="n">
        <v>8</v>
      </c>
      <c r="AL426" s="85"/>
    </row>
    <row r="427" customFormat="false" ht="32.95" hidden="false" customHeight="false" outlineLevel="0" collapsed="false">
      <c r="A427" s="62" t="s">
        <v>481</v>
      </c>
      <c r="B427" s="75" t="s">
        <v>443</v>
      </c>
      <c r="C427" s="62" t="s">
        <v>90</v>
      </c>
      <c r="D427" s="62" t="n">
        <f aca="false">Бюджет_Конт!$M$29</f>
        <v>5</v>
      </c>
      <c r="E427" s="62" t="n">
        <f aca="false">Бюджет_Конт!$J$19</f>
        <v>1</v>
      </c>
      <c r="F427" s="64"/>
      <c r="G427" s="64" t="n">
        <f aca="false">F427</f>
        <v>0</v>
      </c>
      <c r="H427" s="64"/>
      <c r="I427" s="64" t="n">
        <f aca="false">H427*E427</f>
        <v>0</v>
      </c>
      <c r="J427" s="64"/>
      <c r="K427" s="36"/>
      <c r="L427" s="36"/>
      <c r="M427" s="36"/>
      <c r="N427" s="36"/>
      <c r="O427" s="36"/>
      <c r="P427" s="36"/>
      <c r="Q427" s="37" t="n">
        <f aca="false">IF(K427&gt;0,0.05*G427,IF(M427&gt;0,0.05*G427+1*E427,0))</f>
        <v>0</v>
      </c>
      <c r="R427" s="36"/>
      <c r="S427" s="36"/>
      <c r="T427" s="36" t="n">
        <f aca="false">1*(6)*D427</f>
        <v>30</v>
      </c>
      <c r="U427" s="36"/>
      <c r="V427" s="36"/>
      <c r="W427" s="36"/>
      <c r="X427" s="36"/>
      <c r="Y427" s="36"/>
      <c r="Z427" s="36"/>
      <c r="AA427" s="36"/>
      <c r="AB427" s="36"/>
      <c r="AC427" s="64"/>
      <c r="AD427" s="64"/>
      <c r="AE427" s="64"/>
      <c r="AF427" s="64"/>
      <c r="AG427" s="64"/>
      <c r="AH427" s="64"/>
      <c r="AI427" s="64"/>
      <c r="AJ427" s="26" t="n">
        <f aca="false">SUM(G427,I427:AI427)</f>
        <v>30</v>
      </c>
      <c r="AK427" s="62" t="n">
        <v>8</v>
      </c>
      <c r="AL427" s="85"/>
    </row>
    <row r="428" customFormat="false" ht="17.35" hidden="false" customHeight="false" outlineLevel="0" collapsed="false">
      <c r="A428" s="62" t="s">
        <v>446</v>
      </c>
      <c r="B428" s="75" t="s">
        <v>459</v>
      </c>
      <c r="C428" s="62" t="s">
        <v>93</v>
      </c>
      <c r="D428" s="62" t="n">
        <f aca="false">Бюджет_Конт!$M$29</f>
        <v>5</v>
      </c>
      <c r="E428" s="62" t="n">
        <f aca="false">Бюджет_Конт!$J$19</f>
        <v>1</v>
      </c>
      <c r="F428" s="64"/>
      <c r="G428" s="64" t="n">
        <f aca="false">F428</f>
        <v>0</v>
      </c>
      <c r="H428" s="64"/>
      <c r="I428" s="64" t="n">
        <f aca="false">H428*E428</f>
        <v>0</v>
      </c>
      <c r="J428" s="64"/>
      <c r="K428" s="36"/>
      <c r="L428" s="36"/>
      <c r="M428" s="36"/>
      <c r="N428" s="36"/>
      <c r="O428" s="36"/>
      <c r="P428" s="36"/>
      <c r="Q428" s="37" t="n">
        <f aca="false">IF(K428&gt;0,0.05*G428,IF(M428&gt;0,0.05*G428+1*E428,0))</f>
        <v>0</v>
      </c>
      <c r="R428" s="36"/>
      <c r="S428" s="36"/>
      <c r="T428" s="36" t="n">
        <f aca="false">1*(17+1/3)*D428</f>
        <v>86.6666666666667</v>
      </c>
      <c r="U428" s="36"/>
      <c r="V428" s="36"/>
      <c r="W428" s="36"/>
      <c r="X428" s="36"/>
      <c r="Y428" s="36"/>
      <c r="Z428" s="36"/>
      <c r="AA428" s="36"/>
      <c r="AB428" s="36"/>
      <c r="AC428" s="64"/>
      <c r="AD428" s="64"/>
      <c r="AE428" s="64"/>
      <c r="AF428" s="64"/>
      <c r="AG428" s="64"/>
      <c r="AH428" s="64"/>
      <c r="AI428" s="64"/>
      <c r="AJ428" s="26" t="n">
        <f aca="false">SUM(G428,I428:AI428)</f>
        <v>86.6666666666667</v>
      </c>
      <c r="AK428" s="62" t="n">
        <v>8</v>
      </c>
      <c r="AL428" s="85"/>
    </row>
    <row r="429" customFormat="false" ht="17.35" hidden="false" customHeight="false" outlineLevel="0" collapsed="false">
      <c r="A429" s="24"/>
      <c r="B429" s="42" t="s">
        <v>447</v>
      </c>
      <c r="C429" s="24" t="s">
        <v>93</v>
      </c>
      <c r="D429" s="62" t="n">
        <f aca="false">Бюджет_Конт!$M$29</f>
        <v>5</v>
      </c>
      <c r="E429" s="62" t="n">
        <f aca="false">Бюджет_Конт!$J$19</f>
        <v>1</v>
      </c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37" t="n">
        <f aca="false">IF(K429&gt;0,0.05*G429,IF(M429&gt;0,0.05*G429+1*E429,0))</f>
        <v>0</v>
      </c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 t="n">
        <f aca="false">0.5*D429*7</f>
        <v>17.5</v>
      </c>
      <c r="AC429" s="26"/>
      <c r="AD429" s="26"/>
      <c r="AE429" s="26"/>
      <c r="AF429" s="26"/>
      <c r="AG429" s="26"/>
      <c r="AH429" s="26"/>
      <c r="AI429" s="26"/>
      <c r="AJ429" s="26" t="n">
        <f aca="false">SUM(G429,I429:AI429)</f>
        <v>17.5</v>
      </c>
      <c r="AK429" s="24" t="s">
        <v>460</v>
      </c>
      <c r="AL429" s="48" t="s">
        <v>225</v>
      </c>
    </row>
    <row r="430" customFormat="false" ht="17.35" hidden="false" customHeight="false" outlineLevel="0" collapsed="false">
      <c r="A430" s="24"/>
      <c r="B430" s="42" t="s">
        <v>448</v>
      </c>
      <c r="C430" s="24" t="s">
        <v>93</v>
      </c>
      <c r="D430" s="62" t="n">
        <f aca="false">Бюджет_Конт!$M$29</f>
        <v>5</v>
      </c>
      <c r="E430" s="62" t="n">
        <f aca="false">Бюджет_Конт!$J$19</f>
        <v>1</v>
      </c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37" t="n">
        <f aca="false">IF(K430&gt;0,0.05*G430,IF(M430&gt;0,0.05*G430+1*E430,0))</f>
        <v>0</v>
      </c>
      <c r="R430" s="26"/>
      <c r="S430" s="26"/>
      <c r="T430" s="26"/>
      <c r="U430" s="26"/>
      <c r="V430" s="26"/>
      <c r="W430" s="26" t="n">
        <f aca="false">30*D430</f>
        <v>150</v>
      </c>
      <c r="X430" s="26" t="n">
        <f aca="false">5*D430</f>
        <v>25</v>
      </c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 t="n">
        <f aca="false">SUM(G430,I430:AI430)</f>
        <v>175</v>
      </c>
      <c r="AK430" s="24" t="n">
        <v>8</v>
      </c>
      <c r="AL430" s="27"/>
    </row>
    <row r="431" customFormat="false" ht="17.35" hidden="false" customHeight="false" outlineLevel="0" collapsed="false">
      <c r="A431" s="24"/>
      <c r="B431" s="44" t="s">
        <v>482</v>
      </c>
      <c r="C431" s="45"/>
      <c r="D431" s="45"/>
      <c r="E431" s="45"/>
      <c r="F431" s="46" t="n">
        <f aca="false">SUM(F388:F430)</f>
        <v>648</v>
      </c>
      <c r="G431" s="46" t="n">
        <f aca="false">SUM(G388:G430)</f>
        <v>578</v>
      </c>
      <c r="H431" s="46" t="n">
        <f aca="false">SUM(H388:H430)</f>
        <v>380</v>
      </c>
      <c r="I431" s="46" t="n">
        <f aca="false">SUM(I388:I430)</f>
        <v>326</v>
      </c>
      <c r="J431" s="46" t="n">
        <f aca="false">SUM(J388:J430)</f>
        <v>332</v>
      </c>
      <c r="K431" s="46" t="n">
        <f aca="false">SUM(K388:K430)</f>
        <v>34.8</v>
      </c>
      <c r="L431" s="46" t="n">
        <f aca="false">SUM(L388:L430)</f>
        <v>0</v>
      </c>
      <c r="M431" s="46" t="n">
        <f aca="false">SUM(M388:M430)</f>
        <v>17.2</v>
      </c>
      <c r="N431" s="46" t="n">
        <f aca="false">SUM(N388:N430)</f>
        <v>0</v>
      </c>
      <c r="O431" s="46" t="n">
        <f aca="false">SUM(O388:O430)</f>
        <v>0</v>
      </c>
      <c r="P431" s="46" t="n">
        <f aca="false">SUM(P388:P430)</f>
        <v>0</v>
      </c>
      <c r="Q431" s="46" t="n">
        <f aca="false">SUM(Q388:Q430)</f>
        <v>35.9</v>
      </c>
      <c r="R431" s="46" t="n">
        <f aca="false">SUM(R388:R430)</f>
        <v>0</v>
      </c>
      <c r="S431" s="46" t="n">
        <f aca="false">SUM(S388:S430)</f>
        <v>122</v>
      </c>
      <c r="T431" s="46" t="n">
        <f aca="false">SUM(T388:T430)</f>
        <v>341.333333333333</v>
      </c>
      <c r="U431" s="46" t="n">
        <f aca="false">SUM(U388:U430)</f>
        <v>0</v>
      </c>
      <c r="V431" s="46" t="n">
        <f aca="false">SUM(V388:V430)</f>
        <v>0</v>
      </c>
      <c r="W431" s="46" t="n">
        <f aca="false">SUM(W388:W430)</f>
        <v>390</v>
      </c>
      <c r="X431" s="46" t="n">
        <f aca="false">SUM(X388:X430)</f>
        <v>65</v>
      </c>
      <c r="Y431" s="46" t="n">
        <f aca="false">SUM(Y388:Y430)</f>
        <v>0</v>
      </c>
      <c r="Z431" s="46" t="n">
        <f aca="false">SUM(Z388:Z430)</f>
        <v>0</v>
      </c>
      <c r="AA431" s="46" t="n">
        <f aca="false">SUM(AA388:AA430)</f>
        <v>0</v>
      </c>
      <c r="AB431" s="46" t="n">
        <f aca="false">SUM(AB388:AB430)</f>
        <v>45.5</v>
      </c>
      <c r="AC431" s="46" t="n">
        <f aca="false">SUM(AC388:AC430)</f>
        <v>0</v>
      </c>
      <c r="AD431" s="46" t="n">
        <f aca="false">SUM(AD388:AD430)</f>
        <v>0</v>
      </c>
      <c r="AE431" s="46" t="n">
        <f aca="false">SUM(AE388:AE430)</f>
        <v>90</v>
      </c>
      <c r="AF431" s="46" t="n">
        <f aca="false">SUM(AF388:AF430)</f>
        <v>0</v>
      </c>
      <c r="AG431" s="46" t="n">
        <f aca="false">SUM(AG388:AG430)</f>
        <v>0</v>
      </c>
      <c r="AH431" s="46" t="n">
        <f aca="false">SUM(AH388:AH430)</f>
        <v>0</v>
      </c>
      <c r="AI431" s="46" t="n">
        <f aca="false">SUM(AI388:AI430)</f>
        <v>112</v>
      </c>
      <c r="AJ431" s="46" t="n">
        <f aca="false">SUM(AJ388:AJ430)</f>
        <v>2489.73333333333</v>
      </c>
      <c r="AK431" s="26"/>
      <c r="AL431" s="47" t="n">
        <f aca="false">AJ431-SUM(I431:AI431,G431)</f>
        <v>0</v>
      </c>
    </row>
    <row r="432" customFormat="false" ht="17.35" hidden="false" customHeight="false" outlineLevel="0" collapsed="false">
      <c r="A432" s="24"/>
      <c r="B432" s="34"/>
      <c r="C432" s="24"/>
      <c r="D432" s="24"/>
      <c r="E432" s="24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47"/>
    </row>
    <row r="433" customFormat="false" ht="17.35" hidden="false" customHeight="false" outlineLevel="0" collapsed="false">
      <c r="A433" s="24"/>
      <c r="B433" s="34"/>
      <c r="C433" s="24"/>
      <c r="D433" s="24"/>
      <c r="E433" s="24"/>
      <c r="F433" s="26"/>
      <c r="G433" s="26"/>
      <c r="H433" s="26"/>
      <c r="I433" s="26"/>
      <c r="J433" s="26"/>
      <c r="K433" s="26"/>
      <c r="L433" s="86" t="s">
        <v>483</v>
      </c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47"/>
    </row>
    <row r="434" customFormat="false" ht="17.35" hidden="false" customHeight="false" outlineLevel="0" collapsed="false">
      <c r="A434" s="24"/>
      <c r="B434" s="34"/>
      <c r="C434" s="24"/>
      <c r="D434" s="24"/>
      <c r="E434" s="24"/>
      <c r="F434" s="26"/>
      <c r="G434" s="26"/>
      <c r="H434" s="26"/>
      <c r="I434" s="26"/>
      <c r="J434" s="26"/>
      <c r="K434" s="76" t="s">
        <v>285</v>
      </c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26"/>
      <c r="AD434" s="26"/>
      <c r="AE434" s="26"/>
      <c r="AF434" s="26"/>
      <c r="AG434" s="26"/>
      <c r="AH434" s="26"/>
      <c r="AI434" s="26"/>
      <c r="AJ434" s="26"/>
      <c r="AK434" s="26"/>
      <c r="AL434" s="47"/>
    </row>
    <row r="435" customFormat="false" ht="17.25" hidden="false" customHeight="true" outlineLevel="0" collapsed="false">
      <c r="A435" s="24"/>
      <c r="B435" s="42" t="s">
        <v>484</v>
      </c>
      <c r="C435" s="24" t="n">
        <v>1</v>
      </c>
      <c r="D435" s="24"/>
      <c r="E435" s="73"/>
      <c r="F435" s="26"/>
      <c r="G435" s="26" t="n">
        <f aca="false">F435</f>
        <v>0</v>
      </c>
      <c r="H435" s="26"/>
      <c r="I435" s="26" t="n">
        <f aca="false">H435*E435</f>
        <v>0</v>
      </c>
      <c r="J435" s="26"/>
      <c r="K435" s="26"/>
      <c r="L435" s="26"/>
      <c r="M435" s="26"/>
      <c r="N435" s="26"/>
      <c r="O435" s="26"/>
      <c r="P435" s="26"/>
      <c r="Q435" s="37" t="n">
        <f aca="false">IF(K435&gt;0,0.05*G435,IF(M435&gt;0,0.05*G435+1*E435,0))</f>
        <v>0</v>
      </c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 t="n">
        <v>30</v>
      </c>
      <c r="AF435" s="26"/>
      <c r="AG435" s="26"/>
      <c r="AH435" s="26"/>
      <c r="AI435" s="26" t="n">
        <f aca="false">0*E435</f>
        <v>0</v>
      </c>
      <c r="AJ435" s="26" t="n">
        <f aca="false">SUM(G435,I435:AI435)</f>
        <v>30</v>
      </c>
      <c r="AK435" s="24" t="n">
        <v>7</v>
      </c>
      <c r="AL435" s="27"/>
    </row>
    <row r="436" customFormat="false" ht="32.95" hidden="false" customHeight="false" outlineLevel="0" collapsed="false">
      <c r="A436" s="24" t="s">
        <v>184</v>
      </c>
      <c r="B436" s="34" t="s">
        <v>421</v>
      </c>
      <c r="C436" s="24" t="s">
        <v>73</v>
      </c>
      <c r="D436" s="24" t="n">
        <f aca="false">Бюджет_Конт!$I$7</f>
        <v>5</v>
      </c>
      <c r="E436" s="24" t="n">
        <f aca="false">Бюджет_Конт!$I$18</f>
        <v>1</v>
      </c>
      <c r="F436" s="26" t="n">
        <v>20</v>
      </c>
      <c r="G436" s="26"/>
      <c r="H436" s="26" t="n">
        <v>20</v>
      </c>
      <c r="I436" s="26"/>
      <c r="J436" s="26"/>
      <c r="K436" s="36" t="n">
        <f aca="false">0.3*D436</f>
        <v>1.5</v>
      </c>
      <c r="L436" s="64"/>
      <c r="M436" s="64"/>
      <c r="N436" s="64"/>
      <c r="O436" s="64"/>
      <c r="P436" s="64"/>
      <c r="Q436" s="36" t="n">
        <f aca="false">IF(K436&gt;0,0.05*G436,IF(M436&gt;0,0.05*G436+1*E436,0))</f>
        <v>0</v>
      </c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30"/>
      <c r="AC436" s="26"/>
      <c r="AD436" s="26"/>
      <c r="AE436" s="26"/>
      <c r="AF436" s="26"/>
      <c r="AG436" s="26"/>
      <c r="AH436" s="26"/>
      <c r="AI436" s="26"/>
      <c r="AJ436" s="26" t="n">
        <f aca="false">SUM(G436,I436:AI436)</f>
        <v>1.5</v>
      </c>
      <c r="AK436" s="24" t="n">
        <v>7</v>
      </c>
      <c r="AL436" s="47"/>
    </row>
    <row r="437" customFormat="false" ht="17.35" hidden="false" customHeight="false" outlineLevel="0" collapsed="false">
      <c r="A437" s="24" t="s">
        <v>422</v>
      </c>
      <c r="B437" s="34" t="s">
        <v>485</v>
      </c>
      <c r="C437" s="24" t="s">
        <v>73</v>
      </c>
      <c r="D437" s="24" t="n">
        <f aca="false">Бюджет_Конт!$I$7</f>
        <v>5</v>
      </c>
      <c r="E437" s="24" t="n">
        <f aca="false">Бюджет_Конт!$I$18</f>
        <v>1</v>
      </c>
      <c r="F437" s="26"/>
      <c r="G437" s="64" t="n">
        <f aca="false">F437</f>
        <v>0</v>
      </c>
      <c r="H437" s="26" t="n">
        <v>40</v>
      </c>
      <c r="I437" s="26" t="n">
        <f aca="false">H437*E437</f>
        <v>40</v>
      </c>
      <c r="J437" s="26"/>
      <c r="K437" s="36" t="n">
        <f aca="false">0.3*D437</f>
        <v>1.5</v>
      </c>
      <c r="L437" s="26"/>
      <c r="M437" s="36"/>
      <c r="N437" s="26"/>
      <c r="O437" s="26"/>
      <c r="P437" s="26"/>
      <c r="Q437" s="37" t="n">
        <f aca="false">IF(K437&gt;0,0.05*G437,IF(M437&gt;0,0.05*G437+1*E437,0))</f>
        <v>0</v>
      </c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 t="n">
        <f aca="false">SUM(G437,I437:AI437)</f>
        <v>41.5</v>
      </c>
      <c r="AK437" s="24" t="n">
        <v>7</v>
      </c>
      <c r="AL437" s="47"/>
    </row>
    <row r="438" customFormat="false" ht="17.35" hidden="false" customHeight="false" outlineLevel="0" collapsed="false">
      <c r="A438" s="24" t="s">
        <v>109</v>
      </c>
      <c r="B438" s="34" t="s">
        <v>486</v>
      </c>
      <c r="C438" s="24" t="s">
        <v>90</v>
      </c>
      <c r="D438" s="24" t="n">
        <f aca="false">Бюджет_Конт!$I$7</f>
        <v>5</v>
      </c>
      <c r="E438" s="24" t="n">
        <f aca="false">Бюджет_Конт!$I$18</f>
        <v>1</v>
      </c>
      <c r="F438" s="26" t="n">
        <v>72</v>
      </c>
      <c r="G438" s="64" t="n">
        <f aca="false">F438</f>
        <v>72</v>
      </c>
      <c r="H438" s="26"/>
      <c r="I438" s="26"/>
      <c r="J438" s="26" t="n">
        <v>90</v>
      </c>
      <c r="K438" s="36"/>
      <c r="L438" s="26"/>
      <c r="M438" s="36" t="n">
        <f aca="false">0.4*D438</f>
        <v>2</v>
      </c>
      <c r="N438" s="26"/>
      <c r="O438" s="26"/>
      <c r="P438" s="26"/>
      <c r="Q438" s="37" t="n">
        <f aca="false">IF(K438&gt;0,0.05*G438,IF(M438&gt;0,0.05*G438+1*E438,0))</f>
        <v>4.6</v>
      </c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 t="n">
        <f aca="false">SUM(G438,I438:AI438)</f>
        <v>168.6</v>
      </c>
      <c r="AK438" s="24" t="n">
        <v>7</v>
      </c>
      <c r="AL438" s="47"/>
    </row>
    <row r="439" customFormat="false" ht="17.35" hidden="false" customHeight="false" outlineLevel="0" collapsed="false">
      <c r="A439" s="24" t="s">
        <v>487</v>
      </c>
      <c r="B439" s="34" t="s">
        <v>488</v>
      </c>
      <c r="C439" s="24" t="s">
        <v>73</v>
      </c>
      <c r="D439" s="24" t="n">
        <f aca="false">Бюджет_Конт!$I$7</f>
        <v>5</v>
      </c>
      <c r="E439" s="24" t="n">
        <f aca="false">Бюджет_Конт!$I$18</f>
        <v>1</v>
      </c>
      <c r="F439" s="26"/>
      <c r="G439" s="64" t="n">
        <f aca="false">F439</f>
        <v>0</v>
      </c>
      <c r="H439" s="26"/>
      <c r="I439" s="26" t="n">
        <f aca="false">H439*E439</f>
        <v>0</v>
      </c>
      <c r="J439" s="26" t="n">
        <v>40</v>
      </c>
      <c r="K439" s="36" t="n">
        <f aca="false">0.3*D439</f>
        <v>1.5</v>
      </c>
      <c r="L439" s="26"/>
      <c r="M439" s="36"/>
      <c r="N439" s="26"/>
      <c r="O439" s="26"/>
      <c r="P439" s="26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 t="n">
        <f aca="false">SUM(G439,I439:AI439)</f>
        <v>41.5</v>
      </c>
      <c r="AK439" s="24" t="n">
        <v>7</v>
      </c>
      <c r="AL439" s="47"/>
    </row>
    <row r="440" customFormat="false" ht="32.95" hidden="false" customHeight="false" outlineLevel="0" collapsed="false">
      <c r="A440" s="24" t="s">
        <v>423</v>
      </c>
      <c r="B440" s="34" t="s">
        <v>489</v>
      </c>
      <c r="C440" s="24" t="s">
        <v>66</v>
      </c>
      <c r="D440" s="24" t="n">
        <f aca="false">Бюджет_Конт!$I$7</f>
        <v>5</v>
      </c>
      <c r="E440" s="24" t="n">
        <f aca="false">Бюджет_Конт!$I$18</f>
        <v>1</v>
      </c>
      <c r="F440" s="26" t="n">
        <v>36</v>
      </c>
      <c r="G440" s="64" t="n">
        <f aca="false">F440</f>
        <v>36</v>
      </c>
      <c r="H440" s="26" t="n">
        <v>36</v>
      </c>
      <c r="I440" s="26" t="n">
        <f aca="false">H440*E440</f>
        <v>36</v>
      </c>
      <c r="J440" s="26"/>
      <c r="K440" s="36"/>
      <c r="L440" s="26"/>
      <c r="M440" s="36" t="n">
        <f aca="false">0.4*D440</f>
        <v>2</v>
      </c>
      <c r="N440" s="26"/>
      <c r="O440" s="26"/>
      <c r="P440" s="26"/>
      <c r="Q440" s="37" t="n">
        <f aca="false">IF(K440&gt;0,0.05*G440,IF(M440&gt;0,0.05*G440+1*E440,0))</f>
        <v>2.8</v>
      </c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 t="n">
        <f aca="false">SUM(G440,I440:AI440)</f>
        <v>76.8</v>
      </c>
      <c r="AK440" s="24" t="n">
        <v>7</v>
      </c>
      <c r="AL440" s="47"/>
    </row>
    <row r="441" customFormat="false" ht="17.35" hidden="false" customHeight="false" outlineLevel="0" collapsed="false">
      <c r="A441" s="24" t="s">
        <v>425</v>
      </c>
      <c r="B441" s="34" t="s">
        <v>490</v>
      </c>
      <c r="C441" s="24" t="s">
        <v>73</v>
      </c>
      <c r="D441" s="24" t="n">
        <f aca="false">Бюджет_Конт!$I$7</f>
        <v>5</v>
      </c>
      <c r="E441" s="24" t="n">
        <f aca="false">Бюджет_Конт!$I$18</f>
        <v>1</v>
      </c>
      <c r="F441" s="26" t="n">
        <v>40</v>
      </c>
      <c r="G441" s="64" t="n">
        <f aca="false">F441</f>
        <v>40</v>
      </c>
      <c r="H441" s="26" t="n">
        <v>20</v>
      </c>
      <c r="I441" s="26" t="n">
        <f aca="false">H441*E441</f>
        <v>20</v>
      </c>
      <c r="J441" s="26"/>
      <c r="K441" s="36"/>
      <c r="L441" s="26"/>
      <c r="M441" s="36" t="n">
        <f aca="false">0.4*D441</f>
        <v>2</v>
      </c>
      <c r="N441" s="26"/>
      <c r="O441" s="26"/>
      <c r="P441" s="26"/>
      <c r="Q441" s="37" t="n">
        <f aca="false">IF(K441&gt;0,0.05*G441,IF(M441&gt;0,0.05*G441+1*E441,0))</f>
        <v>3</v>
      </c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 t="n">
        <f aca="false">SUM(G441,I441:AI441)</f>
        <v>65</v>
      </c>
      <c r="AK441" s="24" t="n">
        <v>7</v>
      </c>
      <c r="AL441" s="47"/>
    </row>
    <row r="442" customFormat="false" ht="17.35" hidden="false" customHeight="false" outlineLevel="0" collapsed="false">
      <c r="A442" s="24" t="s">
        <v>427</v>
      </c>
      <c r="B442" s="34" t="s">
        <v>308</v>
      </c>
      <c r="C442" s="24" t="s">
        <v>66</v>
      </c>
      <c r="D442" s="24" t="n">
        <f aca="false">Бюджет_Конт!$I$7</f>
        <v>5</v>
      </c>
      <c r="E442" s="24" t="n">
        <f aca="false">Бюджет_Конт!$I$18</f>
        <v>1</v>
      </c>
      <c r="F442" s="26" t="n">
        <v>36</v>
      </c>
      <c r="G442" s="64" t="n">
        <f aca="false">F442</f>
        <v>36</v>
      </c>
      <c r="H442" s="26" t="n">
        <v>36</v>
      </c>
      <c r="I442" s="26" t="n">
        <f aca="false">H442*E442</f>
        <v>36</v>
      </c>
      <c r="J442" s="26"/>
      <c r="K442" s="36"/>
      <c r="L442" s="26"/>
      <c r="M442" s="36" t="n">
        <f aca="false">0.4*D442</f>
        <v>2</v>
      </c>
      <c r="N442" s="26"/>
      <c r="O442" s="26"/>
      <c r="P442" s="26"/>
      <c r="Q442" s="37" t="n">
        <f aca="false">IF(K442&gt;0,0.05*G442,IF(M442&gt;0,0.05*G442+1*E442,0))</f>
        <v>2.8</v>
      </c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 t="n">
        <f aca="false">SUM(G442,I442:AI442)</f>
        <v>76.8</v>
      </c>
      <c r="AK442" s="24" t="n">
        <v>7</v>
      </c>
      <c r="AL442" s="47"/>
    </row>
    <row r="443" customFormat="false" ht="32.95" hidden="false" customHeight="false" outlineLevel="0" collapsed="false">
      <c r="A443" s="24" t="s">
        <v>64</v>
      </c>
      <c r="B443" s="34" t="s">
        <v>491</v>
      </c>
      <c r="C443" s="24" t="s">
        <v>73</v>
      </c>
      <c r="D443" s="24" t="n">
        <f aca="false">Бюджет_Конт!$I$7</f>
        <v>5</v>
      </c>
      <c r="E443" s="24" t="n">
        <f aca="false">Бюджет_Конт!$I$18</f>
        <v>1</v>
      </c>
      <c r="F443" s="26" t="n">
        <v>40</v>
      </c>
      <c r="G443" s="64" t="n">
        <f aca="false">F443</f>
        <v>40</v>
      </c>
      <c r="H443" s="26" t="n">
        <v>40</v>
      </c>
      <c r="I443" s="26" t="n">
        <f aca="false">H443*E443</f>
        <v>40</v>
      </c>
      <c r="J443" s="26"/>
      <c r="K443" s="36"/>
      <c r="L443" s="26"/>
      <c r="M443" s="36" t="n">
        <f aca="false">0.4*D443</f>
        <v>2</v>
      </c>
      <c r="N443" s="26"/>
      <c r="O443" s="26"/>
      <c r="P443" s="26"/>
      <c r="Q443" s="37" t="n">
        <f aca="false">IF(K443&gt;0,0.05*G443,IF(M443&gt;0,0.05*G443+1*E443,0))</f>
        <v>3</v>
      </c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 t="n">
        <f aca="false">SUM(G443,I443:AI443)</f>
        <v>85</v>
      </c>
      <c r="AK443" s="24" t="n">
        <v>7</v>
      </c>
      <c r="AL443" s="47"/>
    </row>
    <row r="444" customFormat="false" ht="17.35" hidden="false" customHeight="false" outlineLevel="0" collapsed="false">
      <c r="A444" s="24" t="s">
        <v>111</v>
      </c>
      <c r="B444" s="34" t="s">
        <v>492</v>
      </c>
      <c r="C444" s="24" t="s">
        <v>73</v>
      </c>
      <c r="D444" s="24" t="n">
        <f aca="false">Бюджет_Конт!$I$7</f>
        <v>5</v>
      </c>
      <c r="E444" s="24" t="n">
        <f aca="false">Бюджет_Конт!$I$18</f>
        <v>1</v>
      </c>
      <c r="F444" s="26"/>
      <c r="G444" s="64" t="n">
        <f aca="false">F444</f>
        <v>0</v>
      </c>
      <c r="H444" s="26"/>
      <c r="I444" s="26" t="n">
        <f aca="false">H444*E444</f>
        <v>0</v>
      </c>
      <c r="J444" s="26" t="n">
        <v>40</v>
      </c>
      <c r="K444" s="36" t="n">
        <f aca="false">0.3*D444</f>
        <v>1.5</v>
      </c>
      <c r="L444" s="26"/>
      <c r="M444" s="36"/>
      <c r="N444" s="26"/>
      <c r="O444" s="26"/>
      <c r="P444" s="26"/>
      <c r="Q444" s="37" t="n">
        <f aca="false">IF(K444&gt;0,0.05*G444,IF(M444&gt;0,0.05*G444+1*E444,0))</f>
        <v>0</v>
      </c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 t="n">
        <f aca="false">SUM(G444,I444:AI444)</f>
        <v>41.5</v>
      </c>
      <c r="AK444" s="24" t="n">
        <v>8</v>
      </c>
      <c r="AL444" s="47"/>
    </row>
    <row r="445" customFormat="false" ht="17.35" hidden="false" customHeight="false" outlineLevel="0" collapsed="false">
      <c r="A445" s="24" t="s">
        <v>226</v>
      </c>
      <c r="B445" s="34" t="s">
        <v>332</v>
      </c>
      <c r="C445" s="24" t="s">
        <v>66</v>
      </c>
      <c r="D445" s="24" t="n">
        <f aca="false">Бюджет_Конт!$I$7</f>
        <v>5</v>
      </c>
      <c r="E445" s="24" t="n">
        <f aca="false">Бюджет_Конт!$I$18</f>
        <v>1</v>
      </c>
      <c r="F445" s="26" t="n">
        <v>36</v>
      </c>
      <c r="G445" s="64" t="n">
        <f aca="false">F445</f>
        <v>36</v>
      </c>
      <c r="H445" s="26" t="n">
        <v>36</v>
      </c>
      <c r="I445" s="26" t="n">
        <f aca="false">H445*E445</f>
        <v>36</v>
      </c>
      <c r="J445" s="26"/>
      <c r="K445" s="36" t="n">
        <f aca="false">0.3*D445</f>
        <v>1.5</v>
      </c>
      <c r="L445" s="26"/>
      <c r="M445" s="36"/>
      <c r="N445" s="26"/>
      <c r="O445" s="26"/>
      <c r="P445" s="26"/>
      <c r="Q445" s="37" t="n">
        <f aca="false">IF(K445&gt;0,0.05*G445,IF(M445&gt;0,0.05*G445+1*E445,0))</f>
        <v>1.8</v>
      </c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 t="n">
        <f aca="false">SUM(G445,I445:AI445)</f>
        <v>75.3</v>
      </c>
      <c r="AK445" s="24" t="n">
        <v>7</v>
      </c>
      <c r="AL445" s="47"/>
    </row>
    <row r="446" customFormat="false" ht="17.35" hidden="false" customHeight="false" outlineLevel="0" collapsed="false">
      <c r="A446" s="24" t="s">
        <v>138</v>
      </c>
      <c r="B446" s="34" t="s">
        <v>493</v>
      </c>
      <c r="C446" s="24" t="s">
        <v>66</v>
      </c>
      <c r="D446" s="24" t="n">
        <f aca="false">Бюджет_Конт!$I$7</f>
        <v>5</v>
      </c>
      <c r="E446" s="24" t="n">
        <f aca="false">Бюджет_Конт!$I$18</f>
        <v>1</v>
      </c>
      <c r="F446" s="26" t="n">
        <v>18</v>
      </c>
      <c r="G446" s="64" t="n">
        <f aca="false">F446</f>
        <v>18</v>
      </c>
      <c r="H446" s="26" t="n">
        <v>18</v>
      </c>
      <c r="I446" s="26" t="n">
        <f aca="false">H446*E446</f>
        <v>18</v>
      </c>
      <c r="J446" s="26"/>
      <c r="K446" s="36" t="n">
        <f aca="false">0.3*D446</f>
        <v>1.5</v>
      </c>
      <c r="L446" s="26"/>
      <c r="M446" s="36"/>
      <c r="N446" s="26"/>
      <c r="O446" s="26"/>
      <c r="P446" s="26"/>
      <c r="Q446" s="37" t="n">
        <f aca="false">IF(K446&gt;0,0.05*G446,IF(M446&gt;0,0.05*G446+1*E446,0))</f>
        <v>0.9</v>
      </c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 t="n">
        <f aca="false">SUM(G446,I446:AI446)</f>
        <v>38.4</v>
      </c>
      <c r="AK446" s="24" t="n">
        <v>7</v>
      </c>
      <c r="AL446" s="47"/>
    </row>
    <row r="447" customFormat="false" ht="17.35" hidden="false" customHeight="false" outlineLevel="0" collapsed="false">
      <c r="A447" s="24" t="s">
        <v>140</v>
      </c>
      <c r="B447" s="34" t="s">
        <v>494</v>
      </c>
      <c r="C447" s="24" t="s">
        <v>66</v>
      </c>
      <c r="D447" s="24" t="n">
        <f aca="false">Бюджет_Конт!$I$7</f>
        <v>5</v>
      </c>
      <c r="E447" s="24" t="n">
        <f aca="false">Бюджет_Конт!$I$18</f>
        <v>1</v>
      </c>
      <c r="F447" s="26" t="n">
        <v>18</v>
      </c>
      <c r="G447" s="64" t="n">
        <f aca="false">F447</f>
        <v>18</v>
      </c>
      <c r="H447" s="26"/>
      <c r="I447" s="26" t="n">
        <f aca="false">H447*E447</f>
        <v>0</v>
      </c>
      <c r="J447" s="26" t="n">
        <v>36</v>
      </c>
      <c r="K447" s="36" t="n">
        <f aca="false">0.3*D447</f>
        <v>1.5</v>
      </c>
      <c r="L447" s="26"/>
      <c r="M447" s="36"/>
      <c r="N447" s="26"/>
      <c r="O447" s="26"/>
      <c r="P447" s="26"/>
      <c r="Q447" s="37" t="n">
        <f aca="false">IF(K447&gt;0,0.05*G447,IF(M447&gt;0,0.05*G447+1*E447,0))</f>
        <v>0.9</v>
      </c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 t="n">
        <f aca="false">SUM(G447,I447:AI447)</f>
        <v>56.4</v>
      </c>
      <c r="AK447" s="24" t="n">
        <v>8</v>
      </c>
      <c r="AL447" s="47"/>
    </row>
    <row r="448" customFormat="false" ht="32.95" hidden="false" customHeight="false" outlineLevel="0" collapsed="false">
      <c r="A448" s="24" t="s">
        <v>159</v>
      </c>
      <c r="B448" s="34" t="s">
        <v>495</v>
      </c>
      <c r="C448" s="24" t="s">
        <v>73</v>
      </c>
      <c r="D448" s="24" t="n">
        <f aca="false">Бюджет_Конт!$I$7</f>
        <v>5</v>
      </c>
      <c r="E448" s="24" t="n">
        <f aca="false">Бюджет_Конт!$I$18</f>
        <v>1</v>
      </c>
      <c r="F448" s="26" t="n">
        <v>40</v>
      </c>
      <c r="G448" s="64" t="n">
        <f aca="false">F448</f>
        <v>40</v>
      </c>
      <c r="H448" s="26"/>
      <c r="I448" s="26" t="n">
        <f aca="false">H448*E448</f>
        <v>0</v>
      </c>
      <c r="J448" s="26" t="n">
        <v>40</v>
      </c>
      <c r="K448" s="36" t="n">
        <f aca="false">0.3*D448</f>
        <v>1.5</v>
      </c>
      <c r="L448" s="26"/>
      <c r="M448" s="36"/>
      <c r="N448" s="26"/>
      <c r="O448" s="26"/>
      <c r="P448" s="26"/>
      <c r="Q448" s="37" t="n">
        <f aca="false">IF(K448&gt;0,0.05*G448,IF(M448&gt;0,0.05*G448+1*E448,0))</f>
        <v>2</v>
      </c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 t="n">
        <f aca="false">SUM(G448,I448:AI448)</f>
        <v>83.5</v>
      </c>
      <c r="AK448" s="24" t="n">
        <v>7</v>
      </c>
      <c r="AL448" s="47"/>
    </row>
    <row r="449" customFormat="false" ht="32.95" hidden="false" customHeight="false" outlineLevel="0" collapsed="false">
      <c r="A449" s="24" t="s">
        <v>302</v>
      </c>
      <c r="B449" s="34" t="s">
        <v>496</v>
      </c>
      <c r="C449" s="24" t="s">
        <v>73</v>
      </c>
      <c r="D449" s="24" t="n">
        <f aca="false">Бюджет_Конт!$I$7</f>
        <v>5</v>
      </c>
      <c r="E449" s="24" t="n">
        <f aca="false">Бюджет_Конт!$I$18</f>
        <v>1</v>
      </c>
      <c r="F449" s="26"/>
      <c r="G449" s="64" t="n">
        <f aca="false">F449</f>
        <v>0</v>
      </c>
      <c r="H449" s="26" t="n">
        <v>20</v>
      </c>
      <c r="I449" s="26" t="n">
        <f aca="false">H449*E449</f>
        <v>20</v>
      </c>
      <c r="J449" s="26"/>
      <c r="K449" s="36" t="n">
        <f aca="false">0.3*D449</f>
        <v>1.5</v>
      </c>
      <c r="L449" s="26"/>
      <c r="M449" s="36"/>
      <c r="N449" s="26"/>
      <c r="O449" s="26"/>
      <c r="P449" s="26"/>
      <c r="Q449" s="37" t="n">
        <f aca="false">IF(K449&gt;0,0.05*G449,IF(M449&gt;0,0.05*G449+1*E449,0))</f>
        <v>0</v>
      </c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 t="n">
        <f aca="false">SUM(G449,I449:AI449)</f>
        <v>21.5</v>
      </c>
      <c r="AK449" s="24" t="n">
        <v>7</v>
      </c>
      <c r="AL449" s="47"/>
    </row>
    <row r="450" customFormat="false" ht="17.35" hidden="false" customHeight="false" outlineLevel="0" collapsed="false">
      <c r="A450" s="24"/>
      <c r="B450" s="44" t="s">
        <v>497</v>
      </c>
      <c r="C450" s="45"/>
      <c r="D450" s="45"/>
      <c r="E450" s="45"/>
      <c r="F450" s="46" t="n">
        <f aca="false">SUM(F435:F449)</f>
        <v>356</v>
      </c>
      <c r="G450" s="46" t="n">
        <f aca="false">SUM(G435:G449)</f>
        <v>336</v>
      </c>
      <c r="H450" s="46" t="n">
        <f aca="false">SUM(H435:H449)</f>
        <v>266</v>
      </c>
      <c r="I450" s="46" t="n">
        <f aca="false">SUM(I435:I449)</f>
        <v>246</v>
      </c>
      <c r="J450" s="46" t="n">
        <f aca="false">SUM(J435:J449)</f>
        <v>246</v>
      </c>
      <c r="K450" s="46" t="n">
        <f aca="false">SUM(K435:K449)</f>
        <v>13.5</v>
      </c>
      <c r="L450" s="46" t="n">
        <f aca="false">SUM(L435:L449)</f>
        <v>0</v>
      </c>
      <c r="M450" s="46" t="n">
        <f aca="false">SUM(M435:M449)</f>
        <v>10</v>
      </c>
      <c r="N450" s="46" t="n">
        <f aca="false">SUM(N435:N449)</f>
        <v>0</v>
      </c>
      <c r="O450" s="46" t="n">
        <f aca="false">SUM(O435:O449)</f>
        <v>0</v>
      </c>
      <c r="P450" s="46" t="n">
        <f aca="false">SUM(P435:P449)</f>
        <v>0</v>
      </c>
      <c r="Q450" s="46" t="n">
        <f aca="false">SUM(Q435:Q449)</f>
        <v>21.8</v>
      </c>
      <c r="R450" s="46" t="n">
        <f aca="false">SUM(R435:R449)</f>
        <v>0</v>
      </c>
      <c r="S450" s="46" t="n">
        <f aca="false">SUM(S435:S449)</f>
        <v>0</v>
      </c>
      <c r="T450" s="46" t="n">
        <f aca="false">SUM(T435:T449)</f>
        <v>0</v>
      </c>
      <c r="U450" s="46" t="n">
        <f aca="false">SUM(U435:U449)</f>
        <v>0</v>
      </c>
      <c r="V450" s="46" t="n">
        <f aca="false">SUM(V435:V449)</f>
        <v>0</v>
      </c>
      <c r="W450" s="46" t="n">
        <f aca="false">SUM(W435:W449)</f>
        <v>0</v>
      </c>
      <c r="X450" s="46" t="n">
        <f aca="false">SUM(X435:X449)</f>
        <v>0</v>
      </c>
      <c r="Y450" s="46" t="n">
        <f aca="false">SUM(Y435:Y449)</f>
        <v>0</v>
      </c>
      <c r="Z450" s="46" t="n">
        <f aca="false">SUM(Z435:Z449)</f>
        <v>0</v>
      </c>
      <c r="AA450" s="46" t="n">
        <f aca="false">SUM(AA435:AA449)</f>
        <v>0</v>
      </c>
      <c r="AB450" s="46" t="n">
        <f aca="false">SUM(AB435:AB449)</f>
        <v>0</v>
      </c>
      <c r="AC450" s="46" t="n">
        <f aca="false">SUM(AC435:AC449)</f>
        <v>0</v>
      </c>
      <c r="AD450" s="46" t="n">
        <f aca="false">SUM(AD435:AD449)</f>
        <v>0</v>
      </c>
      <c r="AE450" s="46" t="n">
        <f aca="false">SUM(AE435:AE449)</f>
        <v>30</v>
      </c>
      <c r="AF450" s="46" t="n">
        <f aca="false">SUM(AF435:AF449)</f>
        <v>0</v>
      </c>
      <c r="AG450" s="46" t="n">
        <f aca="false">SUM(AG435:AG449)</f>
        <v>0</v>
      </c>
      <c r="AH450" s="46" t="n">
        <f aca="false">SUM(AH435:AH449)</f>
        <v>0</v>
      </c>
      <c r="AI450" s="46" t="n">
        <f aca="false">SUM(AI435:AI449)</f>
        <v>0</v>
      </c>
      <c r="AJ450" s="46" t="n">
        <f aca="false">SUM(AJ435:AJ449)</f>
        <v>903.3</v>
      </c>
      <c r="AK450" s="26"/>
      <c r="AL450" s="47" t="n">
        <f aca="false">AJ450-SUM(I450:AI450,G450)</f>
        <v>0</v>
      </c>
    </row>
    <row r="451" customFormat="false" ht="17.35" hidden="false" customHeight="false" outlineLevel="0" collapsed="false">
      <c r="A451" s="24"/>
      <c r="B451" s="67"/>
      <c r="C451" s="68"/>
      <c r="D451" s="68"/>
      <c r="E451" s="68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26"/>
      <c r="AL451" s="47"/>
    </row>
    <row r="452" customFormat="false" ht="17.35" hidden="false" customHeight="false" outlineLevel="0" collapsed="false">
      <c r="A452" s="73"/>
      <c r="B452" s="87" t="s">
        <v>498</v>
      </c>
      <c r="C452" s="88"/>
      <c r="D452" s="88"/>
      <c r="E452" s="88"/>
      <c r="F452" s="89" t="n">
        <f aca="false">SUM(F385,F321,F257,F201,F88,F431,F337,F450,F361)</f>
        <v>8460</v>
      </c>
      <c r="G452" s="89" t="n">
        <f aca="false">SUM(G385,G321,G257,G201,G88,G431,G337,G450,G361)</f>
        <v>6494</v>
      </c>
      <c r="H452" s="89" t="n">
        <f aca="false">SUM(H385,H321,H257,H201,H88,H431,H337,H450,H361)</f>
        <v>6764</v>
      </c>
      <c r="I452" s="89" t="n">
        <f aca="false">SUM(I385,I321,I257,I201,I88,I431,I337,I450,I361)</f>
        <v>6522</v>
      </c>
      <c r="J452" s="89" t="n">
        <f aca="false">SUM(J385,J321,J257,J201,J88,J431,J337,J450,J361)</f>
        <v>9570</v>
      </c>
      <c r="K452" s="89" t="n">
        <f aca="false">SUM(K385,K321,K257,K201,K88,K431,K337,K450,K361)</f>
        <v>962.1</v>
      </c>
      <c r="L452" s="89" t="n">
        <f aca="false">SUM(L385,L321,L257,L201,L88,L431,L337,L450,L361)</f>
        <v>0</v>
      </c>
      <c r="M452" s="89" t="n">
        <f aca="false">SUM(M385,M321,M257,M201,M88,M431,M337,M450,M361)</f>
        <v>771.6</v>
      </c>
      <c r="N452" s="89" t="n">
        <f aca="false">SUM(N385,N321,N257,N201,N88,N431,N337,N450,N361)</f>
        <v>0</v>
      </c>
      <c r="O452" s="89" t="n">
        <f aca="false">SUM(O385,O321,O257,O201,O88,O431,O337,O450,O361)</f>
        <v>0</v>
      </c>
      <c r="P452" s="89" t="n">
        <f aca="false">SUM(P385,P321,P257,P201,P88,P431,P337,P450,P361)</f>
        <v>0</v>
      </c>
      <c r="Q452" s="89" t="n">
        <f aca="false">SUM(Q385,Q321,Q257,Q201,Q88,Q431,Q337,Q450,Q361)</f>
        <v>402.7</v>
      </c>
      <c r="R452" s="89" t="n">
        <f aca="false">SUM(R385,R321,R257,R201,R88,R431,R337,R450,R361)</f>
        <v>0</v>
      </c>
      <c r="S452" s="89" t="n">
        <f aca="false">SUM(S385,S321,S257,S201,S88,S431,S337,S450,S361)</f>
        <v>244</v>
      </c>
      <c r="T452" s="89" t="n">
        <f aca="false">SUM(T385,T321,T257,T201,T88,T431,T337,T450,T361)</f>
        <v>1338</v>
      </c>
      <c r="U452" s="89" t="n">
        <f aca="false">SUM(U385,U321,U257,U201,U88,U431,U337,U450,U361)</f>
        <v>292.5</v>
      </c>
      <c r="V452" s="89" t="n">
        <f aca="false">SUM(V385,V321,V257,V201,V88,V431,V337,V450,V361)</f>
        <v>87</v>
      </c>
      <c r="W452" s="89" t="n">
        <f aca="false">SUM(W385,W321,W257,W201,W88,W431,W337,W450,W361)</f>
        <v>1900</v>
      </c>
      <c r="X452" s="89" t="n">
        <f aca="false">SUM(X385,X321,X257,X201,X88,X431,X337,X450,X361)</f>
        <v>90</v>
      </c>
      <c r="Y452" s="89" t="n">
        <f aca="false">SUM(Y385,Y321,Y257,Y201,Y88,Y431,Y337,Y450,Y361)</f>
        <v>0</v>
      </c>
      <c r="Z452" s="89" t="n">
        <f aca="false">SUM(Z385,Z321,Z257,Z201,Z88,Z431,Z337,Z450,Z361)</f>
        <v>0</v>
      </c>
      <c r="AA452" s="89" t="n">
        <f aca="false">SUM(AA385,AA321,AA257,AA201,AA88,AA431,AA337,AA450,AA361)</f>
        <v>0</v>
      </c>
      <c r="AB452" s="89" t="n">
        <f aca="false">SUM(AB385,AB321,AB257,AB201,AB88,AB431,AB337,AB450,AB361)</f>
        <v>360.5</v>
      </c>
      <c r="AC452" s="89" t="n">
        <f aca="false">SUM(AC385,AC321,AC257,AC201,AC88,AC431,AC337,AC450,AC361)</f>
        <v>0</v>
      </c>
      <c r="AD452" s="89" t="n">
        <f aca="false">SUM(AD385,AD321,AD257,AD201,AD88,AD431,AD337,AD450,AD361)</f>
        <v>0</v>
      </c>
      <c r="AE452" s="89" t="n">
        <f aca="false">SUM(AE385,AE321,AE257,AE201,AE88,AE431,AE337,AE450,AE361)</f>
        <v>150</v>
      </c>
      <c r="AF452" s="89" t="n">
        <f aca="false">SUM(AF385,AF321,AF257,AF201,AF88,AF431,AF337,AF450,AF361)</f>
        <v>0</v>
      </c>
      <c r="AG452" s="89" t="n">
        <f aca="false">SUM(AG385,AG321,AG257,AG201,AG88,AG431,AG337,AG450,AG361)</f>
        <v>0</v>
      </c>
      <c r="AH452" s="89" t="n">
        <f aca="false">SUM(AH385,AH321,AH257,AH201,AH88,AH431,AH337,AH450,AH361)</f>
        <v>0</v>
      </c>
      <c r="AI452" s="89" t="n">
        <f aca="false">SUM(AI385,AI321,AI257,AI201,AI88,AI431,AI337,AI450,AI361)</f>
        <v>667</v>
      </c>
      <c r="AJ452" s="89" t="n">
        <f aca="false">SUM(AJ385,AJ321,AJ257,AJ201,AJ88,AJ431,AJ337,AJ450,AJ361)</f>
        <v>29851.4</v>
      </c>
      <c r="AK452" s="51"/>
      <c r="AL452" s="47" t="n">
        <f aca="false">AJ452-SUM(I452:AI452,G452)</f>
        <v>0</v>
      </c>
    </row>
    <row r="453" customFormat="false" ht="17.35" hidden="false" customHeight="false" outlineLevel="0" collapsed="false">
      <c r="A453" s="73"/>
      <c r="B453" s="42"/>
      <c r="C453" s="73"/>
      <c r="D453" s="73"/>
      <c r="E453" s="73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51"/>
      <c r="AL453" s="27"/>
    </row>
    <row r="454" customFormat="false" ht="17.35" hidden="false" customHeight="true" outlineLevel="0" collapsed="false">
      <c r="A454" s="73"/>
      <c r="B454" s="42"/>
      <c r="C454" s="73"/>
      <c r="D454" s="73"/>
      <c r="E454" s="73"/>
      <c r="F454" s="26"/>
      <c r="G454" s="26"/>
      <c r="H454" s="26"/>
      <c r="I454" s="26"/>
      <c r="J454" s="26"/>
      <c r="K454" s="70" t="s">
        <v>499</v>
      </c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26"/>
      <c r="AD454" s="26"/>
      <c r="AE454" s="26"/>
      <c r="AF454" s="26"/>
      <c r="AG454" s="26"/>
      <c r="AH454" s="26"/>
      <c r="AI454" s="26"/>
      <c r="AJ454" s="26"/>
      <c r="AK454" s="24"/>
      <c r="AL454" s="27"/>
    </row>
    <row r="455" customFormat="false" ht="17.35" hidden="false" customHeight="true" outlineLevel="0" collapsed="false">
      <c r="A455" s="73"/>
      <c r="B455" s="42"/>
      <c r="C455" s="73"/>
      <c r="D455" s="73"/>
      <c r="E455" s="73"/>
      <c r="F455" s="26"/>
      <c r="G455" s="26"/>
      <c r="H455" s="26"/>
      <c r="I455" s="26"/>
      <c r="J455" s="26"/>
      <c r="K455" s="35"/>
      <c r="L455" s="35"/>
      <c r="M455" s="35"/>
      <c r="N455" s="35"/>
      <c r="O455" s="35"/>
      <c r="P455" s="35"/>
      <c r="Q455" s="35"/>
      <c r="R455" s="35" t="s">
        <v>500</v>
      </c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26"/>
      <c r="AD455" s="26"/>
      <c r="AE455" s="26"/>
      <c r="AF455" s="26"/>
      <c r="AG455" s="26"/>
      <c r="AH455" s="26"/>
      <c r="AI455" s="26"/>
      <c r="AJ455" s="64" t="n">
        <f aca="false">SUM(G455,I455:AI455)</f>
        <v>0</v>
      </c>
      <c r="AK455" s="24"/>
      <c r="AL455" s="27"/>
    </row>
    <row r="456" customFormat="false" ht="17.35" hidden="false" customHeight="true" outlineLevel="0" collapsed="false">
      <c r="A456" s="73"/>
      <c r="B456" s="42"/>
      <c r="C456" s="73"/>
      <c r="D456" s="73"/>
      <c r="E456" s="73"/>
      <c r="F456" s="26"/>
      <c r="G456" s="26"/>
      <c r="H456" s="26"/>
      <c r="I456" s="26"/>
      <c r="J456" s="26"/>
      <c r="K456" s="66" t="s">
        <v>501</v>
      </c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26"/>
      <c r="AD456" s="26"/>
      <c r="AE456" s="26"/>
      <c r="AF456" s="26"/>
      <c r="AG456" s="26"/>
      <c r="AH456" s="26"/>
      <c r="AI456" s="26"/>
      <c r="AJ456" s="64" t="n">
        <f aca="false">SUM(G456,I456:AI456)</f>
        <v>0</v>
      </c>
      <c r="AK456" s="24"/>
      <c r="AL456" s="27"/>
    </row>
    <row r="457" customFormat="false" ht="17.35" hidden="false" customHeight="false" outlineLevel="0" collapsed="false">
      <c r="A457" s="90" t="s">
        <v>502</v>
      </c>
      <c r="B457" s="53" t="s">
        <v>503</v>
      </c>
      <c r="C457" s="91" t="s">
        <v>504</v>
      </c>
      <c r="D457" s="92" t="n">
        <v>84</v>
      </c>
      <c r="E457" s="92" t="n">
        <v>3</v>
      </c>
      <c r="F457" s="36" t="n">
        <v>16</v>
      </c>
      <c r="G457" s="36" t="n">
        <v>16</v>
      </c>
      <c r="H457" s="36"/>
      <c r="I457" s="36"/>
      <c r="J457" s="36" t="n">
        <v>96</v>
      </c>
      <c r="K457" s="36" t="n">
        <v>25.2</v>
      </c>
      <c r="L457" s="36"/>
      <c r="M457" s="36"/>
      <c r="N457" s="36"/>
      <c r="O457" s="36"/>
      <c r="P457" s="36"/>
      <c r="Q457" s="36" t="n">
        <v>0.8</v>
      </c>
      <c r="R457" s="36"/>
      <c r="S457" s="36"/>
      <c r="T457" s="36"/>
      <c r="U457" s="36"/>
      <c r="V457" s="36"/>
      <c r="W457" s="36"/>
      <c r="X457" s="36"/>
      <c r="Y457" s="36"/>
      <c r="Z457" s="36"/>
      <c r="AA457" s="93"/>
      <c r="AB457" s="93"/>
      <c r="AC457" s="36"/>
      <c r="AD457" s="36"/>
      <c r="AE457" s="93"/>
      <c r="AF457" s="93"/>
      <c r="AG457" s="93"/>
      <c r="AH457" s="93"/>
      <c r="AI457" s="36" t="n">
        <v>6</v>
      </c>
      <c r="AJ457" s="64" t="n">
        <f aca="false">SUM(G457,I457:AI457)</f>
        <v>144</v>
      </c>
      <c r="AK457" s="92"/>
      <c r="AL457" s="94"/>
    </row>
    <row r="458" customFormat="false" ht="18" hidden="false" customHeight="true" outlineLevel="0" collapsed="false">
      <c r="A458" s="24"/>
      <c r="B458" s="42"/>
      <c r="C458" s="73"/>
      <c r="D458" s="73"/>
      <c r="E458" s="73"/>
      <c r="F458" s="26"/>
      <c r="G458" s="26"/>
      <c r="H458" s="26"/>
      <c r="I458" s="26"/>
      <c r="J458" s="26"/>
      <c r="K458" s="66" t="s">
        <v>505</v>
      </c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26"/>
      <c r="AD458" s="26"/>
      <c r="AE458" s="26"/>
      <c r="AF458" s="26"/>
      <c r="AG458" s="26"/>
      <c r="AH458" s="26"/>
      <c r="AI458" s="26"/>
      <c r="AJ458" s="64" t="n">
        <f aca="false">SUM(G458,I458:AI458)</f>
        <v>0</v>
      </c>
      <c r="AK458" s="24"/>
      <c r="AL458" s="27"/>
    </row>
    <row r="459" customFormat="false" ht="17.35" hidden="false" customHeight="false" outlineLevel="0" collapsed="false">
      <c r="A459" s="90" t="s">
        <v>502</v>
      </c>
      <c r="B459" s="53" t="s">
        <v>503</v>
      </c>
      <c r="C459" s="91" t="s">
        <v>504</v>
      </c>
      <c r="D459" s="92" t="n">
        <v>16</v>
      </c>
      <c r="E459" s="92" t="n">
        <v>1</v>
      </c>
      <c r="F459" s="36" t="n">
        <v>16</v>
      </c>
      <c r="G459" s="36"/>
      <c r="H459" s="36"/>
      <c r="I459" s="36"/>
      <c r="J459" s="36" t="n">
        <v>32</v>
      </c>
      <c r="K459" s="36" t="n">
        <v>4.8</v>
      </c>
      <c r="L459" s="36"/>
      <c r="M459" s="36"/>
      <c r="N459" s="36"/>
      <c r="O459" s="36"/>
      <c r="P459" s="36"/>
      <c r="Q459" s="36" t="n">
        <v>0</v>
      </c>
      <c r="R459" s="36"/>
      <c r="S459" s="36"/>
      <c r="T459" s="36"/>
      <c r="U459" s="36"/>
      <c r="V459" s="36"/>
      <c r="W459" s="36"/>
      <c r="X459" s="36"/>
      <c r="Y459" s="36"/>
      <c r="Z459" s="36"/>
      <c r="AA459" s="93"/>
      <c r="AB459" s="93"/>
      <c r="AC459" s="36"/>
      <c r="AD459" s="36"/>
      <c r="AE459" s="93"/>
      <c r="AF459" s="93"/>
      <c r="AG459" s="93"/>
      <c r="AH459" s="93"/>
      <c r="AI459" s="36" t="n">
        <v>4</v>
      </c>
      <c r="AJ459" s="64" t="n">
        <f aca="false">SUM(G459,I459:AI459)</f>
        <v>40.8</v>
      </c>
      <c r="AK459" s="92"/>
      <c r="AL459" s="94"/>
    </row>
    <row r="460" customFormat="false" ht="18" hidden="false" customHeight="true" outlineLevel="0" collapsed="false">
      <c r="A460" s="24"/>
      <c r="B460" s="42"/>
      <c r="C460" s="24"/>
      <c r="D460" s="24"/>
      <c r="E460" s="24"/>
      <c r="F460" s="26"/>
      <c r="G460" s="26"/>
      <c r="H460" s="26"/>
      <c r="I460" s="26"/>
      <c r="J460" s="26"/>
      <c r="K460" s="66" t="s">
        <v>506</v>
      </c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26"/>
      <c r="AD460" s="26"/>
      <c r="AE460" s="26"/>
      <c r="AF460" s="26"/>
      <c r="AG460" s="26"/>
      <c r="AH460" s="26"/>
      <c r="AI460" s="26"/>
      <c r="AJ460" s="64" t="n">
        <f aca="false">SUM(G460,I460:AI460)</f>
        <v>0</v>
      </c>
      <c r="AK460" s="24"/>
      <c r="AL460" s="27"/>
    </row>
    <row r="461" customFormat="false" ht="17.35" hidden="false" customHeight="false" outlineLevel="0" collapsed="false">
      <c r="A461" s="90" t="s">
        <v>414</v>
      </c>
      <c r="B461" s="53" t="s">
        <v>503</v>
      </c>
      <c r="C461" s="91" t="s">
        <v>504</v>
      </c>
      <c r="D461" s="92" t="n">
        <v>12</v>
      </c>
      <c r="E461" s="92" t="n">
        <v>1</v>
      </c>
      <c r="F461" s="36" t="n">
        <v>16</v>
      </c>
      <c r="G461" s="36"/>
      <c r="H461" s="36"/>
      <c r="I461" s="36"/>
      <c r="J461" s="36" t="n">
        <v>16</v>
      </c>
      <c r="K461" s="36" t="n">
        <v>3.6</v>
      </c>
      <c r="L461" s="36"/>
      <c r="M461" s="36"/>
      <c r="N461" s="64"/>
      <c r="O461" s="64"/>
      <c r="P461" s="64"/>
      <c r="Q461" s="36"/>
      <c r="R461" s="64"/>
      <c r="S461" s="64"/>
      <c r="T461" s="64"/>
      <c r="U461" s="64"/>
      <c r="V461" s="64"/>
      <c r="W461" s="64"/>
      <c r="X461" s="64"/>
      <c r="Y461" s="64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 t="n">
        <v>1</v>
      </c>
      <c r="AJ461" s="64" t="n">
        <f aca="false">SUM(G461,I461:AI461)</f>
        <v>20.6</v>
      </c>
      <c r="AK461" s="92"/>
      <c r="AL461" s="94"/>
    </row>
    <row r="462" customFormat="false" ht="18" hidden="false" customHeight="true" outlineLevel="0" collapsed="false">
      <c r="A462" s="24"/>
      <c r="B462" s="42"/>
      <c r="C462" s="24"/>
      <c r="D462" s="24"/>
      <c r="E462" s="24"/>
      <c r="F462" s="26"/>
      <c r="G462" s="26"/>
      <c r="H462" s="26"/>
      <c r="I462" s="26"/>
      <c r="J462" s="26"/>
      <c r="K462" s="66" t="s">
        <v>507</v>
      </c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26"/>
      <c r="AD462" s="26"/>
      <c r="AE462" s="26"/>
      <c r="AF462" s="26"/>
      <c r="AG462" s="26"/>
      <c r="AH462" s="26"/>
      <c r="AI462" s="26"/>
      <c r="AJ462" s="64" t="n">
        <f aca="false">SUM(G462,I462:AI462)</f>
        <v>0</v>
      </c>
      <c r="AK462" s="24"/>
      <c r="AL462" s="27"/>
    </row>
    <row r="463" customFormat="false" ht="17.35" hidden="false" customHeight="false" outlineLevel="0" collapsed="false">
      <c r="A463" s="90" t="s">
        <v>502</v>
      </c>
      <c r="B463" s="53" t="s">
        <v>503</v>
      </c>
      <c r="C463" s="91" t="s">
        <v>504</v>
      </c>
      <c r="D463" s="92" t="n">
        <v>13</v>
      </c>
      <c r="E463" s="92" t="n">
        <v>1</v>
      </c>
      <c r="F463" s="36" t="n">
        <v>16</v>
      </c>
      <c r="G463" s="36"/>
      <c r="H463" s="36"/>
      <c r="I463" s="36"/>
      <c r="J463" s="36" t="n">
        <v>16</v>
      </c>
      <c r="K463" s="36" t="n">
        <v>3.9</v>
      </c>
      <c r="L463" s="36"/>
      <c r="M463" s="36"/>
      <c r="N463" s="64"/>
      <c r="O463" s="64"/>
      <c r="P463" s="64"/>
      <c r="Q463" s="36" t="n">
        <v>0</v>
      </c>
      <c r="R463" s="64"/>
      <c r="S463" s="64"/>
      <c r="T463" s="64"/>
      <c r="U463" s="64"/>
      <c r="V463" s="64"/>
      <c r="W463" s="64"/>
      <c r="X463" s="64"/>
      <c r="Y463" s="64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 t="n">
        <v>2</v>
      </c>
      <c r="AJ463" s="64" t="n">
        <f aca="false">SUM(G463,I463:AI463)</f>
        <v>21.9</v>
      </c>
      <c r="AK463" s="92"/>
      <c r="AL463" s="94"/>
    </row>
    <row r="464" customFormat="false" ht="17.35" hidden="false" customHeight="false" outlineLevel="0" collapsed="false">
      <c r="A464" s="24"/>
      <c r="B464" s="95" t="s">
        <v>508</v>
      </c>
      <c r="C464" s="96"/>
      <c r="D464" s="96"/>
      <c r="E464" s="96"/>
      <c r="F464" s="46" t="n">
        <f aca="false">SUM(F457:F463)</f>
        <v>64</v>
      </c>
      <c r="G464" s="46" t="n">
        <f aca="false">SUM(G457:G463)</f>
        <v>16</v>
      </c>
      <c r="H464" s="46" t="n">
        <f aca="false">SUM(H457:H463)</f>
        <v>0</v>
      </c>
      <c r="I464" s="46" t="n">
        <f aca="false">SUM(I457:I463)</f>
        <v>0</v>
      </c>
      <c r="J464" s="46" t="n">
        <f aca="false">SUM(J457:J463)</f>
        <v>160</v>
      </c>
      <c r="K464" s="46" t="n">
        <f aca="false">SUM(K457:K463)</f>
        <v>37.5</v>
      </c>
      <c r="L464" s="46" t="n">
        <f aca="false">SUM(L457:L463)</f>
        <v>0</v>
      </c>
      <c r="M464" s="46" t="n">
        <f aca="false">SUM(M457:M463)</f>
        <v>0</v>
      </c>
      <c r="N464" s="46" t="n">
        <f aca="false">SUM(N457:N463)</f>
        <v>0</v>
      </c>
      <c r="O464" s="46" t="n">
        <f aca="false">SUM(O457:O463)</f>
        <v>0</v>
      </c>
      <c r="P464" s="46" t="n">
        <f aca="false">SUM(P457:P463)</f>
        <v>0</v>
      </c>
      <c r="Q464" s="46" t="n">
        <f aca="false">SUM(Q457:Q463)</f>
        <v>0.8</v>
      </c>
      <c r="R464" s="46" t="n">
        <f aca="false">SUM(R457:R463)</f>
        <v>0</v>
      </c>
      <c r="S464" s="46" t="n">
        <f aca="false">SUM(S457:S463)</f>
        <v>0</v>
      </c>
      <c r="T464" s="46" t="n">
        <f aca="false">SUM(T457:T463)</f>
        <v>0</v>
      </c>
      <c r="U464" s="46" t="n">
        <f aca="false">SUM(U457:U463)</f>
        <v>0</v>
      </c>
      <c r="V464" s="46" t="n">
        <f aca="false">SUM(V457:V463)</f>
        <v>0</v>
      </c>
      <c r="W464" s="46" t="n">
        <f aca="false">SUM(W457:W463)</f>
        <v>0</v>
      </c>
      <c r="X464" s="46" t="n">
        <f aca="false">SUM(X457:X463)</f>
        <v>0</v>
      </c>
      <c r="Y464" s="46" t="n">
        <f aca="false">SUM(Y457:Y463)</f>
        <v>0</v>
      </c>
      <c r="Z464" s="46" t="n">
        <f aca="false">SUM(Z457:Z463)</f>
        <v>0</v>
      </c>
      <c r="AA464" s="46" t="n">
        <f aca="false">SUM(AA457:AA463)</f>
        <v>0</v>
      </c>
      <c r="AB464" s="46" t="n">
        <f aca="false">SUM(AB457:AB463)</f>
        <v>0</v>
      </c>
      <c r="AC464" s="46" t="n">
        <f aca="false">SUM(AC457:AC463)</f>
        <v>0</v>
      </c>
      <c r="AD464" s="46" t="n">
        <f aca="false">SUM(AD457:AD463)</f>
        <v>0</v>
      </c>
      <c r="AE464" s="46" t="n">
        <f aca="false">SUM(AE457:AE463)</f>
        <v>0</v>
      </c>
      <c r="AF464" s="46" t="n">
        <f aca="false">SUM(AF457:AF463)</f>
        <v>0</v>
      </c>
      <c r="AG464" s="46" t="n">
        <f aca="false">SUM(AG457:AG463)</f>
        <v>0</v>
      </c>
      <c r="AH464" s="46" t="n">
        <f aca="false">SUM(AH457:AH463)</f>
        <v>0</v>
      </c>
      <c r="AI464" s="46" t="n">
        <f aca="false">SUM(AI457:AI463)</f>
        <v>13</v>
      </c>
      <c r="AJ464" s="46" t="n">
        <f aca="false">SUM(AJ457:AJ463)</f>
        <v>227.3</v>
      </c>
      <c r="AK464" s="24"/>
      <c r="AL464" s="47"/>
    </row>
    <row r="465" customFormat="false" ht="17.35" hidden="false" customHeight="false" outlineLevel="0" collapsed="false">
      <c r="A465" s="24"/>
      <c r="B465" s="42"/>
      <c r="C465" s="73"/>
      <c r="D465" s="73"/>
      <c r="E465" s="73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4"/>
      <c r="AL465" s="27"/>
    </row>
    <row r="466" customFormat="false" ht="17.35" hidden="false" customHeight="false" outlineLevel="0" collapsed="false">
      <c r="A466" s="73"/>
      <c r="B466" s="42"/>
      <c r="C466" s="73"/>
      <c r="D466" s="73"/>
      <c r="E466" s="73"/>
      <c r="F466" s="26"/>
      <c r="G466" s="26"/>
      <c r="H466" s="26"/>
      <c r="I466" s="26"/>
      <c r="J466" s="26"/>
      <c r="K466" s="86" t="s">
        <v>509</v>
      </c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26"/>
      <c r="AD466" s="26"/>
      <c r="AE466" s="26"/>
      <c r="AF466" s="26"/>
      <c r="AG466" s="26"/>
      <c r="AH466" s="26"/>
      <c r="AI466" s="26"/>
      <c r="AJ466" s="26"/>
      <c r="AK466" s="24"/>
      <c r="AL466" s="27"/>
    </row>
    <row r="467" customFormat="false" ht="17.35" hidden="false" customHeight="false" outlineLevel="0" collapsed="false">
      <c r="A467" s="73"/>
      <c r="B467" s="42"/>
      <c r="C467" s="73"/>
      <c r="D467" s="73"/>
      <c r="E467" s="73"/>
      <c r="F467" s="26"/>
      <c r="G467" s="26"/>
      <c r="H467" s="26"/>
      <c r="I467" s="26"/>
      <c r="J467" s="26"/>
      <c r="K467" s="69"/>
      <c r="L467" s="69"/>
      <c r="M467" s="69"/>
      <c r="N467" s="69"/>
      <c r="O467" s="69"/>
      <c r="P467" s="69"/>
      <c r="Q467" s="69"/>
      <c r="R467" s="69" t="s">
        <v>510</v>
      </c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26"/>
      <c r="AD467" s="26"/>
      <c r="AE467" s="26"/>
      <c r="AF467" s="26"/>
      <c r="AG467" s="26"/>
      <c r="AH467" s="26"/>
      <c r="AI467" s="26"/>
      <c r="AJ467" s="26"/>
      <c r="AK467" s="97"/>
      <c r="AL467" s="98"/>
    </row>
    <row r="468" customFormat="false" ht="18" hidden="false" customHeight="true" outlineLevel="0" collapsed="false">
      <c r="A468" s="73"/>
      <c r="B468" s="42"/>
      <c r="C468" s="73"/>
      <c r="D468" s="73"/>
      <c r="E468" s="73"/>
      <c r="F468" s="26"/>
      <c r="G468" s="26"/>
      <c r="H468" s="26"/>
      <c r="I468" s="26"/>
      <c r="J468" s="26"/>
      <c r="K468" s="66" t="s">
        <v>511</v>
      </c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26"/>
      <c r="AD468" s="26"/>
      <c r="AE468" s="26"/>
      <c r="AF468" s="26"/>
      <c r="AG468" s="26"/>
      <c r="AH468" s="26"/>
      <c r="AI468" s="26"/>
      <c r="AJ468" s="26"/>
      <c r="AK468" s="24"/>
      <c r="AL468" s="27"/>
    </row>
    <row r="469" customFormat="false" ht="17.35" hidden="false" customHeight="false" outlineLevel="0" collapsed="false">
      <c r="A469" s="99" t="s">
        <v>286</v>
      </c>
      <c r="B469" s="100" t="s">
        <v>512</v>
      </c>
      <c r="C469" s="101" t="s">
        <v>513</v>
      </c>
      <c r="D469" s="102" t="n">
        <v>20</v>
      </c>
      <c r="E469" s="102" t="n">
        <v>2</v>
      </c>
      <c r="F469" s="103" t="n">
        <v>34</v>
      </c>
      <c r="G469" s="103" t="n">
        <v>34</v>
      </c>
      <c r="H469" s="103"/>
      <c r="I469" s="103"/>
      <c r="J469" s="103" t="n">
        <v>34</v>
      </c>
      <c r="K469" s="103" t="n">
        <v>6</v>
      </c>
      <c r="L469" s="103"/>
      <c r="M469" s="103"/>
      <c r="N469" s="103"/>
      <c r="O469" s="103"/>
      <c r="P469" s="103"/>
      <c r="Q469" s="104" t="n">
        <v>1.7</v>
      </c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 t="n">
        <v>2</v>
      </c>
      <c r="AJ469" s="64" t="n">
        <f aca="false">SUM(G469,I469:AI469)</f>
        <v>77.7</v>
      </c>
      <c r="AK469" s="99" t="n">
        <v>8</v>
      </c>
      <c r="AL469" s="85"/>
    </row>
    <row r="470" customFormat="false" ht="17.35" hidden="false" customHeight="true" outlineLevel="0" collapsed="false">
      <c r="A470" s="62"/>
      <c r="B470" s="53"/>
      <c r="C470" s="105"/>
      <c r="D470" s="106"/>
      <c r="E470" s="106"/>
      <c r="F470" s="64"/>
      <c r="G470" s="64" t="n">
        <f aca="false">F470</f>
        <v>0</v>
      </c>
      <c r="H470" s="64"/>
      <c r="I470" s="66" t="s">
        <v>514</v>
      </c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4"/>
      <c r="AF470" s="64"/>
      <c r="AG470" s="64"/>
      <c r="AH470" s="64"/>
      <c r="AI470" s="64"/>
      <c r="AJ470" s="64" t="n">
        <f aca="false">SUM(G470,I470:AI470)</f>
        <v>0</v>
      </c>
      <c r="AK470" s="62"/>
      <c r="AL470" s="65"/>
    </row>
    <row r="471" customFormat="false" ht="17.35" hidden="false" customHeight="false" outlineLevel="0" collapsed="false">
      <c r="A471" s="99" t="s">
        <v>414</v>
      </c>
      <c r="B471" s="100" t="s">
        <v>512</v>
      </c>
      <c r="C471" s="101" t="s">
        <v>513</v>
      </c>
      <c r="D471" s="102" t="n">
        <v>18</v>
      </c>
      <c r="E471" s="102" t="n">
        <v>1</v>
      </c>
      <c r="F471" s="103" t="n">
        <v>34</v>
      </c>
      <c r="G471" s="103" t="n">
        <v>0</v>
      </c>
      <c r="H471" s="103"/>
      <c r="I471" s="103"/>
      <c r="J471" s="103" t="n">
        <v>17</v>
      </c>
      <c r="K471" s="103"/>
      <c r="L471" s="103"/>
      <c r="M471" s="103" t="n">
        <v>7.2</v>
      </c>
      <c r="N471" s="103"/>
      <c r="O471" s="103"/>
      <c r="P471" s="103"/>
      <c r="Q471" s="104" t="n">
        <v>0</v>
      </c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64" t="n">
        <f aca="false">SUM(G471,I471:AI471)</f>
        <v>24.2</v>
      </c>
      <c r="AK471" s="99" t="n">
        <v>8</v>
      </c>
      <c r="AL471" s="85"/>
    </row>
    <row r="472" customFormat="false" ht="20.25" hidden="false" customHeight="true" outlineLevel="0" collapsed="false">
      <c r="A472" s="62"/>
      <c r="B472" s="53"/>
      <c r="C472" s="105"/>
      <c r="D472" s="106"/>
      <c r="E472" s="106"/>
      <c r="F472" s="64"/>
      <c r="G472" s="64" t="n">
        <f aca="false">F472</f>
        <v>0</v>
      </c>
      <c r="H472" s="64"/>
      <c r="I472" s="66" t="s">
        <v>515</v>
      </c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4"/>
      <c r="AF472" s="64"/>
      <c r="AG472" s="64"/>
      <c r="AH472" s="64"/>
      <c r="AI472" s="64"/>
      <c r="AJ472" s="64" t="n">
        <f aca="false">SUM(G472,I472:AI472)</f>
        <v>0</v>
      </c>
      <c r="AK472" s="62"/>
      <c r="AL472" s="65"/>
    </row>
    <row r="473" customFormat="false" ht="20.25" hidden="false" customHeight="true" outlineLevel="0" collapsed="false">
      <c r="A473" s="62"/>
      <c r="B473" s="53"/>
      <c r="C473" s="105"/>
      <c r="D473" s="106"/>
      <c r="E473" s="106"/>
      <c r="F473" s="64"/>
      <c r="G473" s="64"/>
      <c r="H473" s="64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 t="s">
        <v>500</v>
      </c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64"/>
      <c r="AF473" s="64"/>
      <c r="AG473" s="64"/>
      <c r="AH473" s="64"/>
      <c r="AI473" s="64"/>
      <c r="AJ473" s="64" t="n">
        <f aca="false">SUM(G473,I473:AI473)</f>
        <v>0</v>
      </c>
      <c r="AK473" s="62"/>
      <c r="AL473" s="65"/>
    </row>
    <row r="474" customFormat="false" ht="17.35" hidden="false" customHeight="false" outlineLevel="0" collapsed="false">
      <c r="A474" s="99" t="s">
        <v>414</v>
      </c>
      <c r="B474" s="100" t="s">
        <v>503</v>
      </c>
      <c r="C474" s="108" t="s">
        <v>513</v>
      </c>
      <c r="D474" s="109" t="n">
        <v>28</v>
      </c>
      <c r="E474" s="109" t="n">
        <v>2</v>
      </c>
      <c r="F474" s="110" t="n">
        <v>34</v>
      </c>
      <c r="G474" s="110" t="n">
        <v>34</v>
      </c>
      <c r="H474" s="110"/>
      <c r="I474" s="110"/>
      <c r="J474" s="103" t="n">
        <v>34</v>
      </c>
      <c r="K474" s="103" t="n">
        <v>8.4</v>
      </c>
      <c r="L474" s="110"/>
      <c r="M474" s="103"/>
      <c r="N474" s="110"/>
      <c r="O474" s="110"/>
      <c r="P474" s="110"/>
      <c r="Q474" s="104" t="n">
        <v>1.7</v>
      </c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  <c r="AC474" s="110"/>
      <c r="AD474" s="110"/>
      <c r="AE474" s="110"/>
      <c r="AF474" s="110"/>
      <c r="AG474" s="110"/>
      <c r="AH474" s="110"/>
      <c r="AI474" s="110" t="n">
        <v>4</v>
      </c>
      <c r="AJ474" s="64" t="n">
        <f aca="false">SUM(G474,I474:AI474)</f>
        <v>82.1</v>
      </c>
      <c r="AK474" s="111" t="n">
        <v>8</v>
      </c>
      <c r="AL474" s="85"/>
    </row>
    <row r="475" customFormat="false" ht="17.35" hidden="false" customHeight="false" outlineLevel="0" collapsed="false">
      <c r="A475" s="99" t="s">
        <v>414</v>
      </c>
      <c r="B475" s="100" t="s">
        <v>503</v>
      </c>
      <c r="C475" s="108" t="s">
        <v>516</v>
      </c>
      <c r="D475" s="109" t="n">
        <v>28</v>
      </c>
      <c r="E475" s="109" t="n">
        <v>2</v>
      </c>
      <c r="F475" s="110" t="n">
        <v>32</v>
      </c>
      <c r="G475" s="110" t="n">
        <v>32</v>
      </c>
      <c r="H475" s="110"/>
      <c r="I475" s="110"/>
      <c r="J475" s="110" t="n">
        <v>32</v>
      </c>
      <c r="K475" s="103"/>
      <c r="L475" s="112"/>
      <c r="M475" s="103" t="n">
        <v>11.2</v>
      </c>
      <c r="N475" s="110"/>
      <c r="O475" s="110"/>
      <c r="P475" s="112"/>
      <c r="Q475" s="104" t="n">
        <v>2.6</v>
      </c>
      <c r="R475" s="110"/>
      <c r="S475" s="110"/>
      <c r="T475" s="110"/>
      <c r="U475" s="110"/>
      <c r="V475" s="110"/>
      <c r="W475" s="110"/>
      <c r="X475" s="110"/>
      <c r="Y475" s="110"/>
      <c r="Z475" s="110"/>
      <c r="AA475" s="112"/>
      <c r="AB475" s="110"/>
      <c r="AC475" s="110"/>
      <c r="AD475" s="110"/>
      <c r="AE475" s="110"/>
      <c r="AF475" s="112"/>
      <c r="AG475" s="112"/>
      <c r="AH475" s="110"/>
      <c r="AI475" s="110" t="n">
        <v>1</v>
      </c>
      <c r="AJ475" s="64" t="n">
        <f aca="false">SUM(G475,I475:AI475)</f>
        <v>78.8</v>
      </c>
      <c r="AK475" s="111" t="n">
        <v>8</v>
      </c>
      <c r="AL475" s="85"/>
    </row>
    <row r="476" customFormat="false" ht="17.35" hidden="false" customHeight="true" outlineLevel="0" collapsed="false">
      <c r="A476" s="99"/>
      <c r="B476" s="100"/>
      <c r="C476" s="108"/>
      <c r="D476" s="109"/>
      <c r="E476" s="109"/>
      <c r="F476" s="110"/>
      <c r="G476" s="110"/>
      <c r="H476" s="110"/>
      <c r="I476" s="110"/>
      <c r="J476" s="110"/>
      <c r="K476" s="103"/>
      <c r="L476" s="112"/>
      <c r="M476" s="103"/>
      <c r="N476" s="110"/>
      <c r="O476" s="110"/>
      <c r="P476" s="112"/>
      <c r="Q476" s="104"/>
      <c r="R476" s="107" t="s">
        <v>517</v>
      </c>
      <c r="S476" s="107"/>
      <c r="T476" s="107"/>
      <c r="U476" s="107"/>
      <c r="V476" s="107"/>
      <c r="W476" s="110"/>
      <c r="X476" s="110"/>
      <c r="Y476" s="110"/>
      <c r="Z476" s="110"/>
      <c r="AA476" s="112"/>
      <c r="AB476" s="110"/>
      <c r="AC476" s="110"/>
      <c r="AD476" s="110"/>
      <c r="AE476" s="110"/>
      <c r="AF476" s="112"/>
      <c r="AG476" s="112"/>
      <c r="AH476" s="110"/>
      <c r="AI476" s="110"/>
      <c r="AJ476" s="64" t="n">
        <f aca="false">SUM(G476,I476:AI476)</f>
        <v>0</v>
      </c>
      <c r="AK476" s="111"/>
      <c r="AL476" s="85"/>
    </row>
    <row r="477" customFormat="false" ht="17.35" hidden="false" customHeight="false" outlineLevel="0" collapsed="false">
      <c r="A477" s="99" t="s">
        <v>414</v>
      </c>
      <c r="B477" s="100" t="s">
        <v>503</v>
      </c>
      <c r="C477" s="108" t="s">
        <v>513</v>
      </c>
      <c r="D477" s="109" t="n">
        <v>12</v>
      </c>
      <c r="E477" s="109" t="n">
        <v>1</v>
      </c>
      <c r="F477" s="110" t="n">
        <v>10</v>
      </c>
      <c r="G477" s="110" t="n">
        <v>10</v>
      </c>
      <c r="H477" s="110"/>
      <c r="I477" s="110"/>
      <c r="J477" s="103"/>
      <c r="K477" s="103"/>
      <c r="L477" s="110"/>
      <c r="M477" s="103"/>
      <c r="N477" s="110"/>
      <c r="O477" s="110"/>
      <c r="P477" s="110"/>
      <c r="Q477" s="104" t="n">
        <v>1.5</v>
      </c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  <c r="AC477" s="110"/>
      <c r="AD477" s="110"/>
      <c r="AE477" s="110"/>
      <c r="AF477" s="110"/>
      <c r="AG477" s="110"/>
      <c r="AH477" s="110"/>
      <c r="AI477" s="110"/>
      <c r="AJ477" s="64" t="n">
        <f aca="false">SUM(G477,I477:AI477)</f>
        <v>11.5</v>
      </c>
      <c r="AK477" s="111" t="n">
        <v>8</v>
      </c>
      <c r="AL477" s="85"/>
    </row>
    <row r="478" customFormat="false" ht="17.35" hidden="false" customHeight="false" outlineLevel="0" collapsed="false">
      <c r="A478" s="99" t="s">
        <v>414</v>
      </c>
      <c r="B478" s="100" t="s">
        <v>503</v>
      </c>
      <c r="C478" s="108" t="s">
        <v>516</v>
      </c>
      <c r="D478" s="109" t="n">
        <v>12</v>
      </c>
      <c r="E478" s="109" t="n">
        <v>1</v>
      </c>
      <c r="F478" s="110"/>
      <c r="G478" s="110"/>
      <c r="H478" s="110"/>
      <c r="I478" s="110"/>
      <c r="J478" s="110" t="n">
        <v>8</v>
      </c>
      <c r="K478" s="103"/>
      <c r="L478" s="112"/>
      <c r="M478" s="103" t="n">
        <v>4.8</v>
      </c>
      <c r="N478" s="110"/>
      <c r="O478" s="110"/>
      <c r="P478" s="112"/>
      <c r="Q478" s="104" t="n">
        <v>1</v>
      </c>
      <c r="R478" s="110"/>
      <c r="S478" s="110"/>
      <c r="T478" s="110"/>
      <c r="U478" s="110"/>
      <c r="V478" s="110"/>
      <c r="W478" s="110"/>
      <c r="X478" s="110"/>
      <c r="Y478" s="110"/>
      <c r="Z478" s="110"/>
      <c r="AA478" s="112"/>
      <c r="AB478" s="110"/>
      <c r="AC478" s="110"/>
      <c r="AD478" s="110"/>
      <c r="AE478" s="110"/>
      <c r="AF478" s="112"/>
      <c r="AG478" s="112"/>
      <c r="AH478" s="110"/>
      <c r="AI478" s="110" t="n">
        <v>2</v>
      </c>
      <c r="AJ478" s="64" t="n">
        <f aca="false">SUM(G478,I478:AI478)</f>
        <v>15.8</v>
      </c>
      <c r="AK478" s="111" t="n">
        <v>8</v>
      </c>
      <c r="AL478" s="85"/>
    </row>
    <row r="479" customFormat="false" ht="17.35" hidden="false" customHeight="false" outlineLevel="0" collapsed="false">
      <c r="A479" s="113"/>
      <c r="B479" s="44" t="s">
        <v>518</v>
      </c>
      <c r="C479" s="114"/>
      <c r="D479" s="115"/>
      <c r="E479" s="115"/>
      <c r="F479" s="116" t="n">
        <f aca="false">SUM(F469:F478)</f>
        <v>144</v>
      </c>
      <c r="G479" s="116" t="n">
        <f aca="false">SUM(G469:G478)</f>
        <v>110</v>
      </c>
      <c r="H479" s="116" t="n">
        <f aca="false">SUM(H469:H478)</f>
        <v>0</v>
      </c>
      <c r="I479" s="116" t="n">
        <f aca="false">SUM(I469:I478)</f>
        <v>0</v>
      </c>
      <c r="J479" s="116" t="n">
        <f aca="false">SUM(J469:J478)</f>
        <v>125</v>
      </c>
      <c r="K479" s="116" t="n">
        <f aca="false">SUM(K469:K478)</f>
        <v>14.4</v>
      </c>
      <c r="L479" s="116" t="n">
        <f aca="false">SUM(L469:L478)</f>
        <v>0</v>
      </c>
      <c r="M479" s="116" t="n">
        <f aca="false">SUM(M469:M478)</f>
        <v>23.2</v>
      </c>
      <c r="N479" s="116" t="n">
        <f aca="false">SUM(N469:N478)</f>
        <v>0</v>
      </c>
      <c r="O479" s="116" t="n">
        <f aca="false">SUM(O469:O478)</f>
        <v>0</v>
      </c>
      <c r="P479" s="116" t="n">
        <f aca="false">SUM(P469:P478)</f>
        <v>0</v>
      </c>
      <c r="Q479" s="116" t="n">
        <f aca="false">SUM(Q469:Q478)</f>
        <v>8.5</v>
      </c>
      <c r="R479" s="116" t="n">
        <f aca="false">SUM(R469:R478)</f>
        <v>0</v>
      </c>
      <c r="S479" s="116" t="n">
        <f aca="false">SUM(S469:S478)</f>
        <v>0</v>
      </c>
      <c r="T479" s="116" t="n">
        <f aca="false">SUM(T469:T478)</f>
        <v>0</v>
      </c>
      <c r="U479" s="116" t="n">
        <f aca="false">SUM(U469:U478)</f>
        <v>0</v>
      </c>
      <c r="V479" s="116" t="n">
        <f aca="false">SUM(V469:V478)</f>
        <v>0</v>
      </c>
      <c r="W479" s="116" t="n">
        <f aca="false">SUM(W469:W478)</f>
        <v>0</v>
      </c>
      <c r="X479" s="116" t="n">
        <f aca="false">SUM(X469:X478)</f>
        <v>0</v>
      </c>
      <c r="Y479" s="116" t="n">
        <f aca="false">SUM(Y469:Y478)</f>
        <v>0</v>
      </c>
      <c r="Z479" s="116" t="n">
        <f aca="false">SUM(Z469:Z478)</f>
        <v>0</v>
      </c>
      <c r="AA479" s="116" t="n">
        <f aca="false">SUM(AA469:AA478)</f>
        <v>0</v>
      </c>
      <c r="AB479" s="116" t="n">
        <f aca="false">SUM(AB469:AB478)</f>
        <v>0</v>
      </c>
      <c r="AC479" s="116" t="n">
        <f aca="false">SUM(AC469:AC478)</f>
        <v>0</v>
      </c>
      <c r="AD479" s="116" t="n">
        <f aca="false">SUM(AD469:AD478)</f>
        <v>0</v>
      </c>
      <c r="AE479" s="116" t="n">
        <f aca="false">SUM(AE469:AE478)</f>
        <v>0</v>
      </c>
      <c r="AF479" s="116" t="n">
        <f aca="false">SUM(AF469:AF478)</f>
        <v>0</v>
      </c>
      <c r="AG479" s="116" t="n">
        <f aca="false">SUM(AG469:AG478)</f>
        <v>0</v>
      </c>
      <c r="AH479" s="116" t="n">
        <f aca="false">SUM(AH469:AH478)</f>
        <v>0</v>
      </c>
      <c r="AI479" s="116" t="n">
        <f aca="false">SUM(AI469:AI478)</f>
        <v>9</v>
      </c>
      <c r="AJ479" s="116" t="n">
        <f aca="false">SUM(AJ469:AJ478)</f>
        <v>290.1</v>
      </c>
      <c r="AK479" s="117"/>
      <c r="AL479" s="118" t="n">
        <f aca="false">AJ479-SUM(I479:AI479,G479)</f>
        <v>0</v>
      </c>
    </row>
    <row r="480" customFormat="false" ht="17.35" hidden="false" customHeight="false" outlineLevel="0" collapsed="false">
      <c r="A480" s="62"/>
      <c r="B480" s="53"/>
      <c r="C480" s="119"/>
      <c r="D480" s="120"/>
      <c r="E480" s="120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121"/>
      <c r="AL480" s="122"/>
    </row>
    <row r="481" customFormat="false" ht="17.35" hidden="false" customHeight="true" outlineLevel="0" collapsed="false">
      <c r="A481" s="62"/>
      <c r="B481" s="53"/>
      <c r="C481" s="119"/>
      <c r="D481" s="120"/>
      <c r="E481" s="120"/>
      <c r="F481" s="36"/>
      <c r="G481" s="36"/>
      <c r="H481" s="36"/>
      <c r="I481" s="36"/>
      <c r="J481" s="36"/>
      <c r="K481" s="70" t="s">
        <v>519</v>
      </c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36"/>
      <c r="AD481" s="36"/>
      <c r="AE481" s="36"/>
      <c r="AF481" s="36"/>
      <c r="AG481" s="36"/>
      <c r="AH481" s="36"/>
      <c r="AI481" s="36"/>
      <c r="AJ481" s="36"/>
      <c r="AK481" s="121"/>
      <c r="AL481" s="122"/>
    </row>
    <row r="482" customFormat="false" ht="17.35" hidden="false" customHeight="true" outlineLevel="0" collapsed="false">
      <c r="A482" s="62"/>
      <c r="B482" s="53"/>
      <c r="C482" s="119"/>
      <c r="D482" s="120"/>
      <c r="E482" s="120"/>
      <c r="F482" s="36"/>
      <c r="G482" s="66" t="s">
        <v>520</v>
      </c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36"/>
      <c r="AH482" s="36"/>
      <c r="AI482" s="36"/>
      <c r="AJ482" s="26" t="n">
        <f aca="false">SUM(G482,I482:AI482)</f>
        <v>0</v>
      </c>
      <c r="AK482" s="121"/>
      <c r="AL482" s="122"/>
    </row>
    <row r="483" customFormat="false" ht="17.35" hidden="false" customHeight="false" outlineLevel="0" collapsed="false">
      <c r="A483" s="123" t="s">
        <v>414</v>
      </c>
      <c r="B483" s="124" t="s">
        <v>521</v>
      </c>
      <c r="C483" s="92" t="n">
        <v>1.1</v>
      </c>
      <c r="D483" s="125" t="n">
        <v>22</v>
      </c>
      <c r="E483" s="125" t="n">
        <v>2</v>
      </c>
      <c r="F483" s="126" t="n">
        <v>36</v>
      </c>
      <c r="G483" s="126" t="n">
        <v>36</v>
      </c>
      <c r="H483" s="126"/>
      <c r="I483" s="126"/>
      <c r="J483" s="126" t="n">
        <v>72</v>
      </c>
      <c r="K483" s="126"/>
      <c r="L483" s="126"/>
      <c r="M483" s="126" t="n">
        <v>8.8</v>
      </c>
      <c r="N483" s="126"/>
      <c r="O483" s="126"/>
      <c r="P483" s="126"/>
      <c r="Q483" s="126" t="n">
        <v>2.8</v>
      </c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 t="n">
        <v>3</v>
      </c>
      <c r="AJ483" s="26" t="n">
        <f aca="false">SUM(G483,I483:AI483)</f>
        <v>122.6</v>
      </c>
      <c r="AK483" s="92" t="n">
        <v>8</v>
      </c>
      <c r="AL483" s="127"/>
    </row>
    <row r="484" customFormat="false" ht="18" hidden="false" customHeight="true" outlineLevel="0" collapsed="false">
      <c r="A484" s="62"/>
      <c r="B484" s="53"/>
      <c r="C484" s="119"/>
      <c r="D484" s="120"/>
      <c r="E484" s="120"/>
      <c r="F484" s="36"/>
      <c r="G484" s="66" t="s">
        <v>522</v>
      </c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36"/>
      <c r="AH484" s="36"/>
      <c r="AI484" s="36"/>
      <c r="AJ484" s="26" t="n">
        <f aca="false">SUM(G484,I484:AI484)</f>
        <v>0</v>
      </c>
      <c r="AK484" s="121"/>
      <c r="AL484" s="122"/>
    </row>
    <row r="485" customFormat="false" ht="17.35" hidden="false" customHeight="false" outlineLevel="0" collapsed="false">
      <c r="A485" s="128" t="s">
        <v>414</v>
      </c>
      <c r="B485" s="53" t="s">
        <v>523</v>
      </c>
      <c r="C485" s="92" t="n">
        <v>1.1</v>
      </c>
      <c r="D485" s="125" t="n">
        <v>20</v>
      </c>
      <c r="E485" s="125" t="n">
        <v>2</v>
      </c>
      <c r="F485" s="126" t="n">
        <v>36</v>
      </c>
      <c r="G485" s="126" t="n">
        <v>36</v>
      </c>
      <c r="H485" s="126"/>
      <c r="I485" s="126"/>
      <c r="J485" s="126" t="n">
        <v>72</v>
      </c>
      <c r="K485" s="126" t="n">
        <v>6</v>
      </c>
      <c r="L485" s="126"/>
      <c r="M485" s="126"/>
      <c r="N485" s="126"/>
      <c r="O485" s="126"/>
      <c r="P485" s="126"/>
      <c r="Q485" s="126" t="n">
        <v>1.8</v>
      </c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 t="n">
        <v>2</v>
      </c>
      <c r="AJ485" s="26" t="n">
        <f aca="false">SUM(G485,I485:AI485)</f>
        <v>117.8</v>
      </c>
      <c r="AK485" s="92" t="n">
        <v>8</v>
      </c>
      <c r="AL485" s="129"/>
    </row>
    <row r="486" customFormat="false" ht="17.35" hidden="false" customHeight="false" outlineLevel="0" collapsed="false">
      <c r="A486" s="130" t="s">
        <v>414</v>
      </c>
      <c r="B486" s="53" t="s">
        <v>523</v>
      </c>
      <c r="C486" s="92" t="n">
        <v>1.2</v>
      </c>
      <c r="D486" s="125" t="n">
        <v>20</v>
      </c>
      <c r="E486" s="125" t="n">
        <v>2</v>
      </c>
      <c r="F486" s="126" t="n">
        <v>28</v>
      </c>
      <c r="G486" s="126" t="n">
        <v>28</v>
      </c>
      <c r="H486" s="126"/>
      <c r="I486" s="126"/>
      <c r="J486" s="126" t="n">
        <v>56</v>
      </c>
      <c r="K486" s="126"/>
      <c r="L486" s="126"/>
      <c r="M486" s="126" t="n">
        <v>8</v>
      </c>
      <c r="N486" s="126"/>
      <c r="O486" s="126"/>
      <c r="P486" s="126"/>
      <c r="Q486" s="126" t="n">
        <v>2.4</v>
      </c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 t="n">
        <v>2</v>
      </c>
      <c r="AJ486" s="26" t="n">
        <f aca="false">SUM(G486,I486:AI486)</f>
        <v>96.4</v>
      </c>
      <c r="AK486" s="92" t="n">
        <v>8</v>
      </c>
      <c r="AL486" s="129"/>
    </row>
    <row r="487" customFormat="false" ht="17.35" hidden="false" customHeight="false" outlineLevel="0" collapsed="false">
      <c r="A487" s="68"/>
      <c r="B487" s="44" t="s">
        <v>524</v>
      </c>
      <c r="C487" s="114"/>
      <c r="D487" s="115"/>
      <c r="E487" s="115"/>
      <c r="F487" s="116" t="n">
        <f aca="false">SUM(F483:F486)</f>
        <v>100</v>
      </c>
      <c r="G487" s="116" t="n">
        <f aca="false">SUM(G483:G486)</f>
        <v>100</v>
      </c>
      <c r="H487" s="116" t="n">
        <f aca="false">SUM(H483:H486)</f>
        <v>0</v>
      </c>
      <c r="I487" s="116" t="n">
        <f aca="false">SUM(I483:I486)</f>
        <v>0</v>
      </c>
      <c r="J487" s="116" t="n">
        <f aca="false">SUM(J483:J486)</f>
        <v>200</v>
      </c>
      <c r="K487" s="116" t="n">
        <f aca="false">SUM(K483:K486)</f>
        <v>6</v>
      </c>
      <c r="L487" s="116" t="n">
        <f aca="false">SUM(L483:L486)</f>
        <v>0</v>
      </c>
      <c r="M487" s="116" t="n">
        <f aca="false">SUM(M483:M486)</f>
        <v>16.8</v>
      </c>
      <c r="N487" s="116" t="n">
        <f aca="false">SUM(N483:N486)</f>
        <v>0</v>
      </c>
      <c r="O487" s="116" t="n">
        <f aca="false">SUM(O483:O486)</f>
        <v>0</v>
      </c>
      <c r="P487" s="116" t="n">
        <f aca="false">SUM(P483:P486)</f>
        <v>0</v>
      </c>
      <c r="Q487" s="116" t="n">
        <f aca="false">SUM(Q483:Q486)</f>
        <v>7</v>
      </c>
      <c r="R487" s="116" t="n">
        <f aca="false">SUM(R483:R486)</f>
        <v>0</v>
      </c>
      <c r="S487" s="116" t="n">
        <f aca="false">SUM(S483:S486)</f>
        <v>0</v>
      </c>
      <c r="T487" s="116" t="n">
        <f aca="false">SUM(T483:T486)</f>
        <v>0</v>
      </c>
      <c r="U487" s="116" t="n">
        <f aca="false">SUM(U483:U486)</f>
        <v>0</v>
      </c>
      <c r="V487" s="116" t="n">
        <f aca="false">SUM(V483:V486)</f>
        <v>0</v>
      </c>
      <c r="W487" s="116" t="n">
        <f aca="false">SUM(W483:W486)</f>
        <v>0</v>
      </c>
      <c r="X487" s="116" t="n">
        <f aca="false">SUM(X483:X486)</f>
        <v>0</v>
      </c>
      <c r="Y487" s="116" t="n">
        <f aca="false">SUM(Y483:Y486)</f>
        <v>0</v>
      </c>
      <c r="Z487" s="116" t="n">
        <f aca="false">SUM(Z483:Z486)</f>
        <v>0</v>
      </c>
      <c r="AA487" s="116" t="n">
        <f aca="false">SUM(AA483:AA486)</f>
        <v>0</v>
      </c>
      <c r="AB487" s="116" t="n">
        <f aca="false">SUM(AB483:AB486)</f>
        <v>0</v>
      </c>
      <c r="AC487" s="116" t="n">
        <f aca="false">SUM(AC483:AC486)</f>
        <v>0</v>
      </c>
      <c r="AD487" s="116" t="n">
        <f aca="false">SUM(AD483:AD486)</f>
        <v>0</v>
      </c>
      <c r="AE487" s="116" t="n">
        <f aca="false">SUM(AE483:AE486)</f>
        <v>0</v>
      </c>
      <c r="AF487" s="116" t="n">
        <f aca="false">SUM(AF483:AF486)</f>
        <v>0</v>
      </c>
      <c r="AG487" s="116" t="n">
        <f aca="false">SUM(AG483:AG486)</f>
        <v>0</v>
      </c>
      <c r="AH487" s="116" t="n">
        <f aca="false">SUM(AH483:AH486)</f>
        <v>0</v>
      </c>
      <c r="AI487" s="116" t="n">
        <f aca="false">SUM(AI483:AI486)</f>
        <v>7</v>
      </c>
      <c r="AJ487" s="116" t="n">
        <f aca="false">SUM(AJ483:AJ486)</f>
        <v>336.8</v>
      </c>
      <c r="AK487" s="131"/>
      <c r="AL487" s="118" t="n">
        <f aca="false">AJ487-SUM(I487:AI487,G487)</f>
        <v>0</v>
      </c>
    </row>
    <row r="488" customFormat="false" ht="17.35" hidden="false" customHeight="false" outlineLevel="0" collapsed="false">
      <c r="A488" s="62"/>
      <c r="B488" s="53"/>
      <c r="C488" s="119"/>
      <c r="D488" s="120"/>
      <c r="E488" s="120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121"/>
      <c r="AL488" s="122"/>
    </row>
    <row r="489" customFormat="false" ht="17.35" hidden="false" customHeight="true" outlineLevel="0" collapsed="false">
      <c r="A489" s="62"/>
      <c r="B489" s="53"/>
      <c r="C489" s="119"/>
      <c r="D489" s="120"/>
      <c r="E489" s="120"/>
      <c r="F489" s="36"/>
      <c r="G489" s="36"/>
      <c r="H489" s="36"/>
      <c r="I489" s="36"/>
      <c r="J489" s="36"/>
      <c r="K489" s="70" t="s">
        <v>525</v>
      </c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36"/>
      <c r="AD489" s="36"/>
      <c r="AE489" s="36"/>
      <c r="AF489" s="36"/>
      <c r="AG489" s="36"/>
      <c r="AH489" s="36"/>
      <c r="AI489" s="36"/>
      <c r="AJ489" s="36"/>
      <c r="AK489" s="121"/>
      <c r="AL489" s="122"/>
    </row>
    <row r="490" customFormat="false" ht="18" hidden="false" customHeight="true" outlineLevel="0" collapsed="false">
      <c r="A490" s="62"/>
      <c r="B490" s="53"/>
      <c r="C490" s="119"/>
      <c r="D490" s="120"/>
      <c r="E490" s="120"/>
      <c r="F490" s="36"/>
      <c r="G490" s="66" t="s">
        <v>526</v>
      </c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  <c r="AG490" s="36"/>
      <c r="AH490" s="36"/>
      <c r="AI490" s="36"/>
      <c r="AJ490" s="36"/>
      <c r="AK490" s="121"/>
      <c r="AL490" s="122"/>
    </row>
    <row r="491" customFormat="false" ht="17.25" hidden="false" customHeight="true" outlineLevel="0" collapsed="false">
      <c r="A491" s="132" t="s">
        <v>527</v>
      </c>
      <c r="B491" s="133" t="s">
        <v>528</v>
      </c>
      <c r="C491" s="134" t="s">
        <v>516</v>
      </c>
      <c r="D491" s="132" t="n">
        <v>26</v>
      </c>
      <c r="E491" s="132" t="n">
        <v>1</v>
      </c>
      <c r="F491" s="135" t="n">
        <v>18</v>
      </c>
      <c r="G491" s="135" t="n">
        <v>18</v>
      </c>
      <c r="H491" s="135"/>
      <c r="I491" s="135"/>
      <c r="J491" s="135" t="n">
        <v>108</v>
      </c>
      <c r="K491" s="103" t="n">
        <v>7.8</v>
      </c>
      <c r="L491" s="136"/>
      <c r="M491" s="103"/>
      <c r="N491" s="135"/>
      <c r="O491" s="135"/>
      <c r="P491" s="136"/>
      <c r="Q491" s="104" t="n">
        <v>0.9</v>
      </c>
      <c r="R491" s="135"/>
      <c r="S491" s="135"/>
      <c r="T491" s="135"/>
      <c r="U491" s="135"/>
      <c r="V491" s="135"/>
      <c r="W491" s="135"/>
      <c r="X491" s="135"/>
      <c r="Y491" s="135"/>
      <c r="Z491" s="135"/>
      <c r="AA491" s="136"/>
      <c r="AB491" s="135"/>
      <c r="AC491" s="135"/>
      <c r="AD491" s="135"/>
      <c r="AE491" s="136"/>
      <c r="AF491" s="136"/>
      <c r="AG491" s="136"/>
      <c r="AH491" s="136"/>
      <c r="AI491" s="135"/>
      <c r="AJ491" s="26" t="n">
        <f aca="false">SUM(G491,I491:AI491)</f>
        <v>134.7</v>
      </c>
      <c r="AK491" s="132" t="n">
        <v>10</v>
      </c>
      <c r="AL491" s="137"/>
    </row>
    <row r="492" customFormat="false" ht="17.25" hidden="false" customHeight="true" outlineLevel="0" collapsed="false">
      <c r="A492" s="138"/>
      <c r="B492" s="139"/>
      <c r="C492" s="140"/>
      <c r="D492" s="138"/>
      <c r="E492" s="138"/>
      <c r="F492" s="141"/>
      <c r="G492" s="66" t="s">
        <v>529</v>
      </c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141"/>
      <c r="AH492" s="141"/>
      <c r="AI492" s="141"/>
      <c r="AJ492" s="26"/>
      <c r="AK492" s="138"/>
      <c r="AL492" s="122"/>
    </row>
    <row r="493" customFormat="false" ht="17.25" hidden="false" customHeight="true" outlineLevel="0" collapsed="false">
      <c r="A493" s="132" t="s">
        <v>527</v>
      </c>
      <c r="B493" s="133" t="s">
        <v>528</v>
      </c>
      <c r="C493" s="134" t="s">
        <v>516</v>
      </c>
      <c r="D493" s="132" t="n">
        <v>25</v>
      </c>
      <c r="E493" s="132" t="n">
        <v>1</v>
      </c>
      <c r="F493" s="135" t="n">
        <v>18</v>
      </c>
      <c r="G493" s="135"/>
      <c r="H493" s="135"/>
      <c r="I493" s="135"/>
      <c r="J493" s="135" t="n">
        <v>108</v>
      </c>
      <c r="K493" s="103" t="n">
        <v>7.5</v>
      </c>
      <c r="L493" s="136"/>
      <c r="M493" s="103"/>
      <c r="N493" s="135"/>
      <c r="O493" s="135"/>
      <c r="P493" s="136"/>
      <c r="Q493" s="104" t="n">
        <v>0</v>
      </c>
      <c r="R493" s="135"/>
      <c r="S493" s="135"/>
      <c r="T493" s="135"/>
      <c r="U493" s="135"/>
      <c r="V493" s="135"/>
      <c r="W493" s="135"/>
      <c r="X493" s="135"/>
      <c r="Y493" s="135"/>
      <c r="Z493" s="135"/>
      <c r="AA493" s="136"/>
      <c r="AB493" s="135"/>
      <c r="AC493" s="135"/>
      <c r="AD493" s="135"/>
      <c r="AE493" s="136"/>
      <c r="AF493" s="136"/>
      <c r="AG493" s="136"/>
      <c r="AH493" s="136"/>
      <c r="AI493" s="135"/>
      <c r="AJ493" s="26" t="n">
        <f aca="false">SUM(G493,I493:AI493)</f>
        <v>115.5</v>
      </c>
      <c r="AK493" s="132" t="n">
        <v>10</v>
      </c>
      <c r="AL493" s="137"/>
    </row>
    <row r="494" customFormat="false" ht="17.25" hidden="false" customHeight="true" outlineLevel="0" collapsed="false">
      <c r="A494" s="138"/>
      <c r="B494" s="139"/>
      <c r="C494" s="140"/>
      <c r="D494" s="138"/>
      <c r="E494" s="138"/>
      <c r="F494" s="141"/>
      <c r="G494" s="66" t="s">
        <v>530</v>
      </c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141"/>
      <c r="AH494" s="141"/>
      <c r="AI494" s="141"/>
      <c r="AJ494" s="26"/>
      <c r="AK494" s="138"/>
      <c r="AL494" s="122"/>
    </row>
    <row r="495" customFormat="false" ht="17.25" hidden="false" customHeight="true" outlineLevel="0" collapsed="false">
      <c r="A495" s="132" t="s">
        <v>527</v>
      </c>
      <c r="B495" s="133" t="s">
        <v>528</v>
      </c>
      <c r="C495" s="134" t="s">
        <v>516</v>
      </c>
      <c r="D495" s="132" t="n">
        <v>25</v>
      </c>
      <c r="E495" s="132" t="n">
        <v>1</v>
      </c>
      <c r="F495" s="135" t="n">
        <v>18</v>
      </c>
      <c r="G495" s="135"/>
      <c r="H495" s="135"/>
      <c r="I495" s="135"/>
      <c r="J495" s="135" t="n">
        <v>108</v>
      </c>
      <c r="K495" s="103" t="n">
        <v>7.5</v>
      </c>
      <c r="L495" s="136"/>
      <c r="M495" s="103"/>
      <c r="N495" s="135"/>
      <c r="O495" s="135"/>
      <c r="P495" s="136"/>
      <c r="Q495" s="104" t="n">
        <v>0</v>
      </c>
      <c r="R495" s="135"/>
      <c r="S495" s="135"/>
      <c r="T495" s="135"/>
      <c r="U495" s="135"/>
      <c r="V495" s="135"/>
      <c r="W495" s="135"/>
      <c r="X495" s="135"/>
      <c r="Y495" s="135"/>
      <c r="Z495" s="135"/>
      <c r="AA495" s="136"/>
      <c r="AB495" s="135"/>
      <c r="AC495" s="135"/>
      <c r="AD495" s="135"/>
      <c r="AE495" s="136"/>
      <c r="AF495" s="136"/>
      <c r="AG495" s="136"/>
      <c r="AH495" s="136"/>
      <c r="AI495" s="135"/>
      <c r="AJ495" s="26" t="n">
        <f aca="false">SUM(G495,I495:AI495)</f>
        <v>115.5</v>
      </c>
      <c r="AK495" s="132" t="n">
        <v>10</v>
      </c>
      <c r="AL495" s="137"/>
    </row>
    <row r="496" customFormat="false" ht="18" hidden="false" customHeight="true" outlineLevel="0" collapsed="false">
      <c r="A496" s="62"/>
      <c r="B496" s="53"/>
      <c r="C496" s="119"/>
      <c r="D496" s="120"/>
      <c r="E496" s="120"/>
      <c r="F496" s="36"/>
      <c r="G496" s="66" t="s">
        <v>531</v>
      </c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36"/>
      <c r="AH496" s="36"/>
      <c r="AI496" s="36"/>
      <c r="AJ496" s="26"/>
      <c r="AK496" s="121"/>
      <c r="AL496" s="122"/>
    </row>
    <row r="497" customFormat="false" ht="17.35" hidden="false" customHeight="false" outlineLevel="0" collapsed="false">
      <c r="A497" s="62" t="s">
        <v>157</v>
      </c>
      <c r="B497" s="53" t="s">
        <v>503</v>
      </c>
      <c r="C497" s="119" t="s">
        <v>532</v>
      </c>
      <c r="D497" s="120" t="n">
        <v>19</v>
      </c>
      <c r="E497" s="120" t="n">
        <v>1</v>
      </c>
      <c r="F497" s="36" t="n">
        <v>40</v>
      </c>
      <c r="G497" s="36" t="n">
        <v>40</v>
      </c>
      <c r="H497" s="36" t="n">
        <v>20</v>
      </c>
      <c r="I497" s="36" t="n">
        <v>20</v>
      </c>
      <c r="J497" s="36"/>
      <c r="K497" s="36" t="n">
        <v>5.7</v>
      </c>
      <c r="L497" s="36"/>
      <c r="M497" s="36"/>
      <c r="N497" s="36"/>
      <c r="O497" s="36"/>
      <c r="P497" s="36"/>
      <c r="Q497" s="36" t="n">
        <v>2</v>
      </c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26" t="n">
        <f aca="false">SUM(G497,I497:AI497)</f>
        <v>67.7</v>
      </c>
      <c r="AK497" s="92" t="n">
        <v>8</v>
      </c>
      <c r="AL497" s="122"/>
    </row>
    <row r="498" customFormat="false" ht="17.35" hidden="false" customHeight="false" outlineLevel="0" collapsed="false">
      <c r="A498" s="62"/>
      <c r="B498" s="44" t="s">
        <v>533</v>
      </c>
      <c r="C498" s="114"/>
      <c r="D498" s="115"/>
      <c r="E498" s="115"/>
      <c r="F498" s="116" t="n">
        <f aca="false">SUM(F491:F497)</f>
        <v>94</v>
      </c>
      <c r="G498" s="116" t="n">
        <f aca="false">SUM(G491:G497)</f>
        <v>58</v>
      </c>
      <c r="H498" s="116" t="n">
        <f aca="false">SUM(H491:H497)</f>
        <v>20</v>
      </c>
      <c r="I498" s="116" t="n">
        <f aca="false">SUM(I491:I497)</f>
        <v>20</v>
      </c>
      <c r="J498" s="116" t="n">
        <f aca="false">SUM(J491:J497)</f>
        <v>324</v>
      </c>
      <c r="K498" s="116" t="n">
        <f aca="false">SUM(K491:K497)</f>
        <v>28.5</v>
      </c>
      <c r="L498" s="116" t="n">
        <f aca="false">SUM(L491:L497)</f>
        <v>0</v>
      </c>
      <c r="M498" s="116" t="n">
        <f aca="false">SUM(M491:M497)</f>
        <v>0</v>
      </c>
      <c r="N498" s="116" t="n">
        <f aca="false">SUM(N491:N497)</f>
        <v>0</v>
      </c>
      <c r="O498" s="116" t="n">
        <f aca="false">SUM(O491:O497)</f>
        <v>0</v>
      </c>
      <c r="P498" s="116" t="n">
        <f aca="false">SUM(P491:P497)</f>
        <v>0</v>
      </c>
      <c r="Q498" s="116" t="n">
        <f aca="false">SUM(Q491:Q497)</f>
        <v>2.9</v>
      </c>
      <c r="R498" s="116" t="n">
        <f aca="false">SUM(R491:R497)</f>
        <v>0</v>
      </c>
      <c r="S498" s="116" t="n">
        <f aca="false">SUM(S491:S497)</f>
        <v>0</v>
      </c>
      <c r="T498" s="116" t="n">
        <f aca="false">SUM(T491:T497)</f>
        <v>0</v>
      </c>
      <c r="U498" s="116" t="n">
        <f aca="false">SUM(U491:U497)</f>
        <v>0</v>
      </c>
      <c r="V498" s="116" t="n">
        <f aca="false">SUM(V491:V497)</f>
        <v>0</v>
      </c>
      <c r="W498" s="116" t="n">
        <f aca="false">SUM(W491:W497)</f>
        <v>0</v>
      </c>
      <c r="X498" s="116" t="n">
        <f aca="false">SUM(X491:X497)</f>
        <v>0</v>
      </c>
      <c r="Y498" s="116" t="n">
        <f aca="false">SUM(Y491:Y497)</f>
        <v>0</v>
      </c>
      <c r="Z498" s="116" t="n">
        <f aca="false">SUM(Z491:Z497)</f>
        <v>0</v>
      </c>
      <c r="AA498" s="116" t="n">
        <f aca="false">SUM(AA491:AA497)</f>
        <v>0</v>
      </c>
      <c r="AB498" s="116" t="n">
        <f aca="false">SUM(AB491:AB497)</f>
        <v>0</v>
      </c>
      <c r="AC498" s="116" t="n">
        <f aca="false">SUM(AC491:AC497)</f>
        <v>0</v>
      </c>
      <c r="AD498" s="116" t="n">
        <f aca="false">SUM(AD491:AD497)</f>
        <v>0</v>
      </c>
      <c r="AE498" s="116" t="n">
        <f aca="false">SUM(AE491:AE497)</f>
        <v>0</v>
      </c>
      <c r="AF498" s="116" t="n">
        <f aca="false">SUM(AF491:AF497)</f>
        <v>0</v>
      </c>
      <c r="AG498" s="116" t="n">
        <f aca="false">SUM(AG491:AG497)</f>
        <v>0</v>
      </c>
      <c r="AH498" s="116" t="n">
        <f aca="false">SUM(AH491:AH497)</f>
        <v>0</v>
      </c>
      <c r="AI498" s="116" t="n">
        <f aca="false">SUM(AI491:AI497)</f>
        <v>0</v>
      </c>
      <c r="AJ498" s="116" t="n">
        <f aca="false">SUM(AJ491:AJ497)</f>
        <v>433.4</v>
      </c>
      <c r="AK498" s="121"/>
      <c r="AL498" s="122" t="n">
        <f aca="false">AJ498-SUM(I498:AI498,G498)</f>
        <v>0</v>
      </c>
    </row>
    <row r="499" customFormat="false" ht="17.35" hidden="false" customHeight="false" outlineLevel="0" collapsed="false">
      <c r="A499" s="62"/>
      <c r="B499" s="53"/>
      <c r="C499" s="119"/>
      <c r="D499" s="120"/>
      <c r="E499" s="120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121"/>
      <c r="AL499" s="122"/>
    </row>
    <row r="500" customFormat="false" ht="17.35" hidden="false" customHeight="false" outlineLevel="0" collapsed="false">
      <c r="A500" s="73"/>
      <c r="B500" s="42"/>
      <c r="C500" s="73"/>
      <c r="D500" s="73"/>
      <c r="E500" s="73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4"/>
      <c r="AL500" s="27"/>
    </row>
    <row r="501" customFormat="false" ht="17.35" hidden="false" customHeight="false" outlineLevel="0" collapsed="false">
      <c r="A501" s="73"/>
      <c r="B501" s="142" t="s">
        <v>534</v>
      </c>
      <c r="C501" s="143"/>
      <c r="D501" s="143"/>
      <c r="E501" s="143"/>
      <c r="F501" s="144" t="n">
        <f aca="false">SUM(F498,F487,F479,F464)</f>
        <v>402</v>
      </c>
      <c r="G501" s="144" t="n">
        <f aca="false">SUM(G498,G487,G479,G464)</f>
        <v>284</v>
      </c>
      <c r="H501" s="144" t="n">
        <f aca="false">SUM(H498,H487,H479,H464)</f>
        <v>20</v>
      </c>
      <c r="I501" s="144" t="n">
        <f aca="false">SUM(I498,I487,I479,I464)</f>
        <v>20</v>
      </c>
      <c r="J501" s="144" t="n">
        <f aca="false">SUM(J498,J487,J479,J464)</f>
        <v>809</v>
      </c>
      <c r="K501" s="144" t="n">
        <f aca="false">SUM(K498,K487,K479,K464)</f>
        <v>86.4</v>
      </c>
      <c r="L501" s="144" t="n">
        <f aca="false">SUM(L498,L487,L479,L464)</f>
        <v>0</v>
      </c>
      <c r="M501" s="144" t="n">
        <f aca="false">SUM(M498,M487,M479,M464)</f>
        <v>40</v>
      </c>
      <c r="N501" s="144" t="n">
        <f aca="false">SUM(N498,N487,N479,N464)</f>
        <v>0</v>
      </c>
      <c r="O501" s="144" t="n">
        <f aca="false">SUM(O498,O487,O479,O464)</f>
        <v>0</v>
      </c>
      <c r="P501" s="144" t="n">
        <f aca="false">SUM(P498,P487,P479,P464)</f>
        <v>0</v>
      </c>
      <c r="Q501" s="144" t="n">
        <f aca="false">SUM(Q498,Q487,Q479,Q464)</f>
        <v>19.2</v>
      </c>
      <c r="R501" s="144" t="n">
        <f aca="false">SUM(R498,R487,R479,R464)</f>
        <v>0</v>
      </c>
      <c r="S501" s="144" t="n">
        <f aca="false">SUM(S498,S487,S479,S464)</f>
        <v>0</v>
      </c>
      <c r="T501" s="144" t="n">
        <f aca="false">SUM(T498,T487,T479,T464)</f>
        <v>0</v>
      </c>
      <c r="U501" s="144" t="n">
        <f aca="false">SUM(U498,U487,U479,U464)</f>
        <v>0</v>
      </c>
      <c r="V501" s="144" t="n">
        <f aca="false">SUM(V498,V487,V479,V464)</f>
        <v>0</v>
      </c>
      <c r="W501" s="144" t="n">
        <f aca="false">SUM(W498,W487,W479,W464)</f>
        <v>0</v>
      </c>
      <c r="X501" s="144" t="n">
        <f aca="false">SUM(X498,X487,X479,X464)</f>
        <v>0</v>
      </c>
      <c r="Y501" s="144" t="n">
        <f aca="false">SUM(Y498,Y487,Y479,Y464)</f>
        <v>0</v>
      </c>
      <c r="Z501" s="144" t="n">
        <f aca="false">SUM(Z498,Z487,Z479,Z464)</f>
        <v>0</v>
      </c>
      <c r="AA501" s="144" t="n">
        <f aca="false">SUM(AA498,AA487,AA479,AA464)</f>
        <v>0</v>
      </c>
      <c r="AB501" s="144" t="n">
        <f aca="false">SUM(AB498,AB487,AB479,AB464)</f>
        <v>0</v>
      </c>
      <c r="AC501" s="144" t="n">
        <f aca="false">SUM(AC498,AC487,AC479,AC464)</f>
        <v>0</v>
      </c>
      <c r="AD501" s="144" t="n">
        <f aca="false">SUM(AD498,AD487,AD479,AD464)</f>
        <v>0</v>
      </c>
      <c r="AE501" s="144" t="n">
        <f aca="false">SUM(AE498,AE487,AE479,AE464)</f>
        <v>0</v>
      </c>
      <c r="AF501" s="144" t="n">
        <f aca="false">SUM(AF498,AF487,AF479,AF464)</f>
        <v>0</v>
      </c>
      <c r="AG501" s="144" t="n">
        <f aca="false">SUM(AG498,AG487,AG479,AG464)</f>
        <v>0</v>
      </c>
      <c r="AH501" s="144" t="n">
        <f aca="false">SUM(AH498,AH487,AH479,AH464)</f>
        <v>0</v>
      </c>
      <c r="AI501" s="144" t="n">
        <f aca="false">SUM(AI498,AI487,AI479,AI464)</f>
        <v>29</v>
      </c>
      <c r="AJ501" s="144" t="n">
        <f aca="false">SUM(AJ498,AJ487,AJ479,AJ464)</f>
        <v>1287.6</v>
      </c>
      <c r="AK501" s="51"/>
      <c r="AL501" s="47" t="n">
        <f aca="false">AJ501-SUM(I501:AI501,G501)</f>
        <v>0</v>
      </c>
    </row>
    <row r="502" customFormat="false" ht="17.35" hidden="false" customHeight="false" outlineLevel="0" collapsed="false">
      <c r="A502" s="73"/>
      <c r="B502" s="34"/>
      <c r="C502" s="73"/>
      <c r="D502" s="73"/>
      <c r="E502" s="73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4"/>
      <c r="AL502" s="27"/>
    </row>
    <row r="503" customFormat="false" ht="17.35" hidden="false" customHeight="false" outlineLevel="0" collapsed="false">
      <c r="A503" s="145"/>
      <c r="B503" s="146" t="s">
        <v>61</v>
      </c>
      <c r="C503" s="147"/>
      <c r="D503" s="147"/>
      <c r="E503" s="147"/>
      <c r="F503" s="148" t="n">
        <f aca="false">F501+F452</f>
        <v>8862</v>
      </c>
      <c r="G503" s="148" t="n">
        <f aca="false">G501+G452</f>
        <v>6778</v>
      </c>
      <c r="H503" s="148" t="n">
        <f aca="false">H501+H452</f>
        <v>6784</v>
      </c>
      <c r="I503" s="148" t="n">
        <f aca="false">I501+I452</f>
        <v>6542</v>
      </c>
      <c r="J503" s="148" t="n">
        <f aca="false">J501+J452</f>
        <v>10379</v>
      </c>
      <c r="K503" s="148" t="n">
        <f aca="false">K501+K452</f>
        <v>1048.5</v>
      </c>
      <c r="L503" s="148" t="n">
        <f aca="false">L501+L452</f>
        <v>0</v>
      </c>
      <c r="M503" s="148" t="n">
        <f aca="false">M501+M452</f>
        <v>811.6</v>
      </c>
      <c r="N503" s="148" t="n">
        <f aca="false">N501+N452</f>
        <v>0</v>
      </c>
      <c r="O503" s="148" t="n">
        <f aca="false">O501+O452</f>
        <v>0</v>
      </c>
      <c r="P503" s="148" t="n">
        <f aca="false">P501+P452</f>
        <v>0</v>
      </c>
      <c r="Q503" s="148" t="n">
        <f aca="false">Q501+Q452</f>
        <v>421.9</v>
      </c>
      <c r="R503" s="148" t="n">
        <f aca="false">R501+R452</f>
        <v>0</v>
      </c>
      <c r="S503" s="148" t="n">
        <f aca="false">S501+S452</f>
        <v>244</v>
      </c>
      <c r="T503" s="148" t="n">
        <f aca="false">T501+T452</f>
        <v>1338</v>
      </c>
      <c r="U503" s="148" t="n">
        <f aca="false">U501+U452</f>
        <v>292.5</v>
      </c>
      <c r="V503" s="148" t="n">
        <f aca="false">V501+V452</f>
        <v>87</v>
      </c>
      <c r="W503" s="148" t="n">
        <f aca="false">W501+W452</f>
        <v>1900</v>
      </c>
      <c r="X503" s="148" t="n">
        <f aca="false">X501+X452</f>
        <v>90</v>
      </c>
      <c r="Y503" s="148" t="n">
        <f aca="false">Y501+Y452</f>
        <v>0</v>
      </c>
      <c r="Z503" s="148" t="n">
        <f aca="false">Z501+Z452</f>
        <v>0</v>
      </c>
      <c r="AA503" s="148" t="n">
        <f aca="false">AA501+AA452</f>
        <v>0</v>
      </c>
      <c r="AB503" s="148" t="n">
        <f aca="false">AB501+AB452</f>
        <v>360.5</v>
      </c>
      <c r="AC503" s="148" t="n">
        <f aca="false">AC501+AC452</f>
        <v>0</v>
      </c>
      <c r="AD503" s="148" t="n">
        <f aca="false">AD501+AD452</f>
        <v>0</v>
      </c>
      <c r="AE503" s="148" t="n">
        <f aca="false">AE501+AE452</f>
        <v>150</v>
      </c>
      <c r="AF503" s="148" t="n">
        <f aca="false">AF501+AF452</f>
        <v>0</v>
      </c>
      <c r="AG503" s="148" t="n">
        <f aca="false">AG501+AG452</f>
        <v>0</v>
      </c>
      <c r="AH503" s="148" t="n">
        <f aca="false">AH501+AH452</f>
        <v>0</v>
      </c>
      <c r="AI503" s="148" t="n">
        <f aca="false">AI501+AI452</f>
        <v>696</v>
      </c>
      <c r="AJ503" s="148" t="n">
        <f aca="false">AJ501+AJ452</f>
        <v>31139</v>
      </c>
      <c r="AK503" s="149"/>
      <c r="AL503" s="47" t="n">
        <f aca="false">AJ503-SUM(I503:AI503,G503)</f>
        <v>0</v>
      </c>
    </row>
    <row r="504" customFormat="false" ht="17.35" hidden="false" customHeight="false" outlineLevel="0" collapsed="false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26" t="n">
        <f aca="false">SUM(G503,I503:AI503)-AJ503</f>
        <v>0</v>
      </c>
      <c r="AK504" s="24"/>
      <c r="AL504" s="56"/>
    </row>
    <row r="505" customFormat="false" ht="17.25" hidden="false" customHeight="true" outlineLevel="0" collapsed="false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150"/>
      <c r="AL505" s="22"/>
    </row>
    <row r="506" customFormat="false" ht="17.25" hidden="false" customHeight="true" outlineLevel="0" collapsed="false">
      <c r="A506" s="151" t="s">
        <v>535</v>
      </c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  <c r="AA506" s="151"/>
      <c r="AB506" s="151"/>
      <c r="AC506" s="22"/>
      <c r="AD506" s="22"/>
      <c r="AE506" s="22"/>
      <c r="AF506" s="22"/>
      <c r="AG506" s="22"/>
      <c r="AH506" s="22"/>
      <c r="AI506" s="22"/>
      <c r="AJ506" s="22"/>
      <c r="AK506" s="150"/>
      <c r="AL506" s="22"/>
    </row>
    <row r="507" customFormat="false" ht="17.25" hidden="false" customHeight="true" outlineLevel="0" collapsed="false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22"/>
      <c r="AD507" s="22"/>
      <c r="AE507" s="22"/>
      <c r="AF507" s="22"/>
      <c r="AG507" s="22"/>
      <c r="AH507" s="22"/>
      <c r="AI507" s="22"/>
      <c r="AJ507" s="22"/>
      <c r="AK507" s="150"/>
      <c r="AL507" s="22"/>
    </row>
    <row r="508" customFormat="false" ht="17.25" hidden="false" customHeight="true" outlineLevel="0" collapsed="false">
      <c r="A508" s="151" t="s">
        <v>536</v>
      </c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  <c r="AA508" s="151"/>
      <c r="AB508" s="151"/>
      <c r="AC508" s="22"/>
      <c r="AD508" s="22"/>
      <c r="AE508" s="22"/>
      <c r="AF508" s="22"/>
      <c r="AG508" s="22"/>
      <c r="AH508" s="22"/>
      <c r="AI508" s="22"/>
      <c r="AJ508" s="22"/>
      <c r="AK508" s="150"/>
      <c r="AL508" s="22"/>
    </row>
  </sheetData>
  <mergeCells count="102">
    <mergeCell ref="AF1:AK1"/>
    <mergeCell ref="B2:G2"/>
    <mergeCell ref="AF2:AK2"/>
    <mergeCell ref="B3:G3"/>
    <mergeCell ref="AC3:AK3"/>
    <mergeCell ref="B4:G4"/>
    <mergeCell ref="AC4:AK5"/>
    <mergeCell ref="B5:F5"/>
    <mergeCell ref="B6:G6"/>
    <mergeCell ref="AC6:AK6"/>
    <mergeCell ref="B7:G7"/>
    <mergeCell ref="AC7:AK7"/>
    <mergeCell ref="K9:Z9"/>
    <mergeCell ref="K10:Z10"/>
    <mergeCell ref="A13:A14"/>
    <mergeCell ref="B13:B14"/>
    <mergeCell ref="C13:C14"/>
    <mergeCell ref="D13:D14"/>
    <mergeCell ref="E13:E14"/>
    <mergeCell ref="F13:G13"/>
    <mergeCell ref="H13:I13"/>
    <mergeCell ref="J13:J14"/>
    <mergeCell ref="K13:K14"/>
    <mergeCell ref="L13:O13"/>
    <mergeCell ref="P13:P14"/>
    <mergeCell ref="Q13:R13"/>
    <mergeCell ref="S13:T13"/>
    <mergeCell ref="U13:U14"/>
    <mergeCell ref="V13:V14"/>
    <mergeCell ref="W13:X13"/>
    <mergeCell ref="Y13:Y14"/>
    <mergeCell ref="Z13:Z14"/>
    <mergeCell ref="AA13:AA14"/>
    <mergeCell ref="AB13:AB14"/>
    <mergeCell ref="AC13:AD13"/>
    <mergeCell ref="AE13:AF13"/>
    <mergeCell ref="AG13:AH13"/>
    <mergeCell ref="AI13:AI14"/>
    <mergeCell ref="AJ13:AJ14"/>
    <mergeCell ref="AK13:AK14"/>
    <mergeCell ref="N22:Y22"/>
    <mergeCell ref="L23:AA23"/>
    <mergeCell ref="K24:AB24"/>
    <mergeCell ref="K35:AB35"/>
    <mergeCell ref="K36:AB36"/>
    <mergeCell ref="K82:AB82"/>
    <mergeCell ref="K85:AB85"/>
    <mergeCell ref="L90:AA90"/>
    <mergeCell ref="K91:AB91"/>
    <mergeCell ref="K92:AB92"/>
    <mergeCell ref="K103:AB103"/>
    <mergeCell ref="K104:AB104"/>
    <mergeCell ref="K105:AB105"/>
    <mergeCell ref="K117:AB117"/>
    <mergeCell ref="K118:AB118"/>
    <mergeCell ref="K119:AB119"/>
    <mergeCell ref="K137:AB137"/>
    <mergeCell ref="K157:AB157"/>
    <mergeCell ref="K159:AB159"/>
    <mergeCell ref="K176:AB176"/>
    <mergeCell ref="L203:AA203"/>
    <mergeCell ref="K204:AB204"/>
    <mergeCell ref="L259:AA259"/>
    <mergeCell ref="K260:AB260"/>
    <mergeCell ref="K261:AB261"/>
    <mergeCell ref="K302:AB302"/>
    <mergeCell ref="K311:AB311"/>
    <mergeCell ref="L323:AA323"/>
    <mergeCell ref="K324:AB324"/>
    <mergeCell ref="L339:AA339"/>
    <mergeCell ref="K340:AB340"/>
    <mergeCell ref="L363:AA363"/>
    <mergeCell ref="K364:AB364"/>
    <mergeCell ref="L387:AA387"/>
    <mergeCell ref="K390:AB390"/>
    <mergeCell ref="K400:AB400"/>
    <mergeCell ref="K410:AB410"/>
    <mergeCell ref="L433:AA433"/>
    <mergeCell ref="K434:AB434"/>
    <mergeCell ref="K454:AB454"/>
    <mergeCell ref="R455:V455"/>
    <mergeCell ref="K456:AB456"/>
    <mergeCell ref="K458:AB458"/>
    <mergeCell ref="K460:AB460"/>
    <mergeCell ref="K462:AB462"/>
    <mergeCell ref="K466:AB466"/>
    <mergeCell ref="R467:V467"/>
    <mergeCell ref="K468:AB468"/>
    <mergeCell ref="I470:AD470"/>
    <mergeCell ref="I472:AD472"/>
    <mergeCell ref="R473:V473"/>
    <mergeCell ref="R476:V476"/>
    <mergeCell ref="K481:AB481"/>
    <mergeCell ref="G482:AF482"/>
    <mergeCell ref="G484:AF484"/>
    <mergeCell ref="K489:AB489"/>
    <mergeCell ref="G490:AF490"/>
    <mergeCell ref="G492:AF492"/>
    <mergeCell ref="G494:AF494"/>
    <mergeCell ref="G496:AF496"/>
    <mergeCell ref="A506:AB506"/>
    <mergeCell ref="A508:AB508"/>
  </mergeCells>
  <conditionalFormatting sqref="A145:C156 D147:V149 A164:E165 A166:AL186 A26:E34 A126:E127 A351:E360 A437:E449 A259:J261 A340:K340 AC340:AL340 AE341:AL349 A365:P365 A366 C366 A367:C375 A376:P376 A479:AL481 A482:AI483 A484:G484 AG484:AI484 A125:U125 A158:W158 A325:W333 A341:W349 R357:W357 A35:AL124 A128:AL144 A159:AL163 A189:AL196 A198:AL258 A262:AL323 A334:AL339 A350:AL350 A361:AL364 A377:AL432 A1:AK25 AC147:AL149 A157:AL157 A197:T197 Z197:AL197 L259 AC259:AL261 K260:K261 A470:I470 A487:AL489 A490:G490 AG490:AL490 A491:AL491 A492:G492 AG492:AL492 A493:AL493 A494:G494 AG494:AL494 A495:AL495 A496:G496 AG496:AL496 A497:AL65614 A434:AL436 A450:AL466 D145:E146 D187:E196 D366:P375 D150:AL156 F145:G145 M145:AL145 F146:AL146 F164:G164 M164:AL164 F165:AL165 F187:G187 M187:AL187 A187:C188 F188:AL188 F357:I358 F355:P356 R355:AL356 F439:Q439 AA439:AI439 F440:AI449 F126:T126 F360:W360 F359:X359 F32:Y32 AE32:AL34 F33:X34 A472:I473 F26:AL26 F27:W27 AD27:AL29 F28:V29 F30:AL31 A324:K324 AC324:AL324 R376:W376 AB376:AL376 A433:L433 AB433:AL433 A467:R467 W467:AL467 A468:AL468 AE470:AI470 AK470:AL470 AE472:AI473 AK472:AL473 F127:AL127 F351:AL354 F437:AL438 J357:P357 J358:AL358 Q355:Q357 Q365:Q376 R365:AL375 Z125:AL126 AD158:AL158 AE325:AL333 AE357:AL357 AE359:AL360 AJ469:AJ478 AJ439:AL449 AJ482:AL486 A485:AI486 D469 K469 M469 D471 K471 M471 D474:D478 K474:K478 M474:M478 AL1:AL14 AL17:AL25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196527777777778" right="0.196527777777778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81" man="true" max="16383" min="0"/>
    <brk id="156" man="true" max="16383" min="0"/>
    <brk id="252" man="true" max="16383" min="0"/>
    <brk id="310" man="true" max="16383" min="0"/>
    <brk id="386" man="true" max="16383" min="0"/>
    <brk id="453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AM5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19.86"/>
    <col collapsed="false" customWidth="true" hidden="false" outlineLevel="0" max="2" min="2" style="1" width="49.42"/>
    <col collapsed="false" customWidth="true" hidden="false" outlineLevel="0" max="5" min="3" style="1" width="5.57"/>
    <col collapsed="false" customWidth="true" hidden="false" outlineLevel="0" max="6" min="6" style="1" width="11.14"/>
    <col collapsed="false" customWidth="true" hidden="false" outlineLevel="0" max="7" min="7" style="1" width="11.43"/>
    <col collapsed="false" customWidth="true" hidden="false" outlineLevel="0" max="8" min="8" style="1" width="10.57"/>
    <col collapsed="false" customWidth="true" hidden="false" outlineLevel="0" max="9" min="9" style="1" width="10.85"/>
    <col collapsed="false" customWidth="true" hidden="false" outlineLevel="0" max="10" min="10" style="1" width="10.57"/>
    <col collapsed="false" customWidth="true" hidden="false" outlineLevel="0" max="11" min="11" style="1" width="9.42"/>
    <col collapsed="false" customWidth="true" hidden="false" outlineLevel="0" max="12" min="12" style="1" width="7.57"/>
    <col collapsed="false" customWidth="true" hidden="false" outlineLevel="0" max="14" min="13" style="1" width="9.42"/>
    <col collapsed="false" customWidth="true" hidden="false" outlineLevel="0" max="15" min="15" style="1" width="6.57"/>
    <col collapsed="false" customWidth="true" hidden="false" outlineLevel="0" max="16" min="16" style="1" width="8.15"/>
    <col collapsed="false" customWidth="true" hidden="false" outlineLevel="0" max="17" min="17" style="1" width="9.42"/>
    <col collapsed="false" customWidth="true" hidden="false" outlineLevel="0" max="18" min="18" style="1" width="7.16"/>
    <col collapsed="false" customWidth="true" hidden="false" outlineLevel="0" max="20" min="19" style="1" width="9.42"/>
    <col collapsed="false" customWidth="true" hidden="false" outlineLevel="0" max="21" min="21" style="1" width="7.16"/>
    <col collapsed="false" customWidth="true" hidden="false" outlineLevel="0" max="22" min="22" style="1" width="9.14"/>
    <col collapsed="false" customWidth="true" hidden="false" outlineLevel="0" max="24" min="23" style="1" width="9.42"/>
    <col collapsed="false" customWidth="true" hidden="false" outlineLevel="0" max="25" min="25" style="1" width="7.42"/>
    <col collapsed="false" customWidth="true" hidden="false" outlineLevel="0" max="26" min="26" style="1" width="6.85"/>
    <col collapsed="false" customWidth="true" hidden="false" outlineLevel="0" max="27" min="27" style="1" width="7.16"/>
    <col collapsed="false" customWidth="true" hidden="false" outlineLevel="0" max="28" min="28" style="1" width="9.14"/>
    <col collapsed="false" customWidth="true" hidden="false" outlineLevel="0" max="30" min="29" style="1" width="6.14"/>
    <col collapsed="false" customWidth="true" hidden="false" outlineLevel="0" max="31" min="31" style="1" width="7.57"/>
    <col collapsed="false" customWidth="true" hidden="false" outlineLevel="0" max="32" min="32" style="1" width="8"/>
    <col collapsed="false" customWidth="true" hidden="false" outlineLevel="0" max="33" min="33" style="1" width="7.57"/>
    <col collapsed="false" customWidth="true" hidden="false" outlineLevel="0" max="34" min="34" style="1" width="8.42"/>
    <col collapsed="false" customWidth="true" hidden="false" outlineLevel="0" max="35" min="35" style="1" width="9.42"/>
    <col collapsed="false" customWidth="true" hidden="false" outlineLevel="0" max="36" min="36" style="1" width="11.43"/>
    <col collapsed="false" customWidth="true" hidden="false" outlineLevel="0" max="37" min="37" style="1" width="15.85"/>
    <col collapsed="false" customWidth="false" hidden="false" outlineLevel="0" max="16384" min="40" style="1" width="11.53"/>
  </cols>
  <sheetData>
    <row r="1" s="3" customFormat="true" ht="15" hidden="false" customHeight="false" outlineLevel="0" collapsed="false">
      <c r="AF1" s="11" t="s">
        <v>537</v>
      </c>
      <c r="AG1" s="11"/>
      <c r="AH1" s="11"/>
      <c r="AI1" s="11"/>
      <c r="AJ1" s="11"/>
      <c r="AK1" s="11"/>
      <c r="AL1" s="0"/>
      <c r="AM1" s="0"/>
    </row>
    <row r="2" s="3" customFormat="true" ht="15" hidden="false" customHeight="false" outlineLevel="0" collapsed="false"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  <c r="AL2" s="0"/>
      <c r="AM2" s="0"/>
    </row>
    <row r="3" s="3" customFormat="true" ht="15" hidden="false" customHeight="true" outlineLevel="0" collapsed="false"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  <c r="AL3" s="0"/>
      <c r="AM3" s="0"/>
    </row>
    <row r="4" s="3" customFormat="true" ht="15" hidden="false" customHeight="false" outlineLevel="0" collapsed="false"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0"/>
      <c r="AM4" s="0"/>
    </row>
    <row r="5" s="3" customFormat="true" ht="15" hidden="false" customHeight="true" outlineLevel="0" collapsed="false"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  <c r="AL5" s="0"/>
      <c r="AM5" s="0"/>
    </row>
    <row r="6" s="3" customFormat="true" ht="15" hidden="false" customHeight="true" outlineLevel="0" collapsed="false"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  <c r="AL6" s="0"/>
      <c r="AM6" s="0"/>
    </row>
    <row r="7" s="3" customFormat="true" ht="15" hidden="false" customHeight="true" outlineLevel="0" collapsed="false"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541</v>
      </c>
      <c r="AD7" s="8"/>
      <c r="AE7" s="8"/>
      <c r="AF7" s="8"/>
      <c r="AG7" s="8"/>
      <c r="AH7" s="8"/>
      <c r="AI7" s="8"/>
      <c r="AJ7" s="8"/>
      <c r="AK7" s="8"/>
      <c r="AL7" s="0"/>
      <c r="AM7" s="0"/>
    </row>
    <row r="8" s="3" customFormat="true" ht="15" hidden="false" customHeight="false" outlineLevel="0" collapsed="false"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0"/>
      <c r="AM8" s="0"/>
    </row>
    <row r="9" s="3" customFormat="true" ht="15" hidden="false" customHeight="true" outlineLevel="0" collapsed="false">
      <c r="B9" s="153" t="s">
        <v>619</v>
      </c>
      <c r="C9" s="6"/>
      <c r="D9" s="6"/>
      <c r="E9" s="6"/>
      <c r="F9" s="6"/>
      <c r="G9" s="6"/>
      <c r="H9" s="6"/>
      <c r="I9" s="154" t="s">
        <v>543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  <c r="AL9" s="0"/>
      <c r="AM9" s="0"/>
    </row>
    <row r="10" s="3" customFormat="true" ht="15" hidden="false" customHeight="false" outlineLevel="0" collapsed="false"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0"/>
      <c r="AM10" s="0"/>
    </row>
    <row r="11" s="3" customFormat="true" ht="15" hidden="false" customHeight="false" outlineLevel="0" collapsed="false"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0"/>
      <c r="AM11" s="0"/>
    </row>
    <row r="12" customFormat="false" ht="46.55" hidden="false" customHeight="true" outlineLevel="0" collapsed="false">
      <c r="A12" s="157" t="s">
        <v>14</v>
      </c>
      <c r="B12" s="158" t="s">
        <v>15</v>
      </c>
      <c r="C12" s="159" t="s">
        <v>16</v>
      </c>
      <c r="D12" s="160" t="s">
        <v>17</v>
      </c>
      <c r="E12" s="159" t="s">
        <v>18</v>
      </c>
      <c r="F12" s="161" t="s">
        <v>19</v>
      </c>
      <c r="G12" s="161"/>
      <c r="H12" s="161" t="s">
        <v>20</v>
      </c>
      <c r="I12" s="161"/>
      <c r="J12" s="157" t="s">
        <v>21</v>
      </c>
      <c r="K12" s="157" t="s">
        <v>22</v>
      </c>
      <c r="L12" s="161" t="s">
        <v>23</v>
      </c>
      <c r="M12" s="161"/>
      <c r="N12" s="161"/>
      <c r="O12" s="161"/>
      <c r="P12" s="157" t="s">
        <v>24</v>
      </c>
      <c r="Q12" s="161" t="s">
        <v>25</v>
      </c>
      <c r="R12" s="161"/>
      <c r="S12" s="161" t="s">
        <v>26</v>
      </c>
      <c r="T12" s="161"/>
      <c r="U12" s="157" t="s">
        <v>27</v>
      </c>
      <c r="V12" s="157" t="s">
        <v>28</v>
      </c>
      <c r="W12" s="161" t="s">
        <v>29</v>
      </c>
      <c r="X12" s="161"/>
      <c r="Y12" s="157" t="s">
        <v>30</v>
      </c>
      <c r="Z12" s="157" t="s">
        <v>31</v>
      </c>
      <c r="AA12" s="157" t="s">
        <v>32</v>
      </c>
      <c r="AB12" s="157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157" t="s">
        <v>37</v>
      </c>
      <c r="AJ12" s="157" t="s">
        <v>38</v>
      </c>
      <c r="AK12" s="157" t="s">
        <v>544</v>
      </c>
    </row>
    <row r="13" customFormat="false" ht="225" hidden="false" customHeight="false" outlineLevel="0" collapsed="false">
      <c r="A13" s="157"/>
      <c r="B13" s="158"/>
      <c r="C13" s="159"/>
      <c r="D13" s="160"/>
      <c r="E13" s="159"/>
      <c r="F13" s="162" t="s">
        <v>40</v>
      </c>
      <c r="G13" s="160" t="s">
        <v>41</v>
      </c>
      <c r="H13" s="160" t="s">
        <v>40</v>
      </c>
      <c r="I13" s="160" t="s">
        <v>41</v>
      </c>
      <c r="J13" s="157"/>
      <c r="K13" s="157"/>
      <c r="L13" s="157" t="s">
        <v>42</v>
      </c>
      <c r="M13" s="157" t="s">
        <v>43</v>
      </c>
      <c r="N13" s="157" t="s">
        <v>44</v>
      </c>
      <c r="O13" s="157" t="s">
        <v>45</v>
      </c>
      <c r="P13" s="157"/>
      <c r="Q13" s="157" t="s">
        <v>46</v>
      </c>
      <c r="R13" s="157" t="s">
        <v>47</v>
      </c>
      <c r="S13" s="157" t="s">
        <v>48</v>
      </c>
      <c r="T13" s="157" t="s">
        <v>49</v>
      </c>
      <c r="U13" s="157"/>
      <c r="V13" s="157"/>
      <c r="W13" s="157" t="s">
        <v>35</v>
      </c>
      <c r="X13" s="157" t="s">
        <v>50</v>
      </c>
      <c r="Y13" s="157"/>
      <c r="Z13" s="157"/>
      <c r="AA13" s="157"/>
      <c r="AB13" s="157"/>
      <c r="AC13" s="157" t="s">
        <v>51</v>
      </c>
      <c r="AD13" s="157" t="s">
        <v>52</v>
      </c>
      <c r="AE13" s="157" t="s">
        <v>53</v>
      </c>
      <c r="AF13" s="157" t="s">
        <v>54</v>
      </c>
      <c r="AG13" s="157" t="s">
        <v>55</v>
      </c>
      <c r="AH13" s="157" t="s">
        <v>545</v>
      </c>
      <c r="AI13" s="157"/>
      <c r="AJ13" s="157"/>
      <c r="AK13" s="157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s="314" customFormat="true" ht="15" hidden="false" customHeight="false" outlineLevel="0" collapsed="false">
      <c r="A15" s="163"/>
      <c r="B15" s="164" t="s">
        <v>57</v>
      </c>
      <c r="C15" s="164"/>
      <c r="D15" s="164"/>
      <c r="E15" s="164"/>
      <c r="F15" s="165" t="n">
        <f aca="false">F50</f>
        <v>402</v>
      </c>
      <c r="G15" s="165" t="n">
        <f aca="false">G44</f>
        <v>0</v>
      </c>
      <c r="H15" s="165" t="n">
        <f aca="false">H44</f>
        <v>348</v>
      </c>
      <c r="I15" s="165" t="n">
        <f aca="false">I44</f>
        <v>0</v>
      </c>
      <c r="J15" s="165" t="n">
        <f aca="false">J44</f>
        <v>0</v>
      </c>
      <c r="K15" s="165" t="n">
        <f aca="false">K44</f>
        <v>2.7</v>
      </c>
      <c r="L15" s="165" t="n">
        <f aca="false">L44</f>
        <v>0</v>
      </c>
      <c r="M15" s="165" t="n">
        <f aca="false">M44</f>
        <v>1.2</v>
      </c>
      <c r="N15" s="165" t="n">
        <f aca="false">N44</f>
        <v>0</v>
      </c>
      <c r="O15" s="165" t="n">
        <f aca="false">O44</f>
        <v>0</v>
      </c>
      <c r="P15" s="165" t="n">
        <f aca="false">P44</f>
        <v>0</v>
      </c>
      <c r="Q15" s="165" t="n">
        <f aca="false">Q44</f>
        <v>0</v>
      </c>
      <c r="R15" s="165" t="n">
        <f aca="false">R44</f>
        <v>0</v>
      </c>
      <c r="S15" s="165" t="n">
        <f aca="false">S44</f>
        <v>0</v>
      </c>
      <c r="T15" s="165" t="n">
        <f aca="false">T44</f>
        <v>2</v>
      </c>
      <c r="U15" s="165" t="n">
        <f aca="false">U44</f>
        <v>0</v>
      </c>
      <c r="V15" s="165" t="n">
        <f aca="false">V44</f>
        <v>0</v>
      </c>
      <c r="W15" s="165" t="n">
        <f aca="false">W44</f>
        <v>0</v>
      </c>
      <c r="X15" s="165" t="n">
        <f aca="false">X44</f>
        <v>0</v>
      </c>
      <c r="Y15" s="165" t="n">
        <f aca="false">Y44</f>
        <v>0</v>
      </c>
      <c r="Z15" s="165" t="n">
        <f aca="false">Z44</f>
        <v>0</v>
      </c>
      <c r="AA15" s="165" t="n">
        <f aca="false">AA44</f>
        <v>0</v>
      </c>
      <c r="AB15" s="165" t="n">
        <f aca="false">AB44</f>
        <v>0</v>
      </c>
      <c r="AC15" s="165" t="n">
        <f aca="false">AC44</f>
        <v>0</v>
      </c>
      <c r="AD15" s="165" t="n">
        <f aca="false">AD44</f>
        <v>0</v>
      </c>
      <c r="AE15" s="165" t="n">
        <f aca="false">AE44</f>
        <v>0</v>
      </c>
      <c r="AF15" s="165" t="n">
        <f aca="false">AF44</f>
        <v>0</v>
      </c>
      <c r="AG15" s="165" t="n">
        <f aca="false">AG44</f>
        <v>0</v>
      </c>
      <c r="AH15" s="165" t="n">
        <f aca="false">AH44</f>
        <v>0</v>
      </c>
      <c r="AI15" s="165" t="n">
        <f aca="false">AI44</f>
        <v>0</v>
      </c>
      <c r="AJ15" s="165" t="n">
        <f aca="false">AJ44</f>
        <v>5.9</v>
      </c>
      <c r="AK15" s="163"/>
      <c r="AL15" s="0"/>
      <c r="AM15" s="0"/>
    </row>
    <row r="16" s="314" customFormat="true" ht="15" hidden="false" customHeight="false" outlineLevel="0" collapsed="false">
      <c r="A16" s="163"/>
      <c r="B16" s="164" t="s">
        <v>58</v>
      </c>
      <c r="C16" s="164"/>
      <c r="D16" s="164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3"/>
      <c r="AL16" s="0"/>
      <c r="AM16" s="0"/>
    </row>
    <row r="17" s="314" customFormat="true" ht="15" hidden="false" customHeight="false" outlineLevel="0" collapsed="false">
      <c r="A17" s="163"/>
      <c r="B17" s="164" t="s">
        <v>59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3"/>
      <c r="AL17" s="0"/>
      <c r="AM17" s="0"/>
    </row>
    <row r="18" s="314" customFormat="true" ht="15" hidden="false" customHeight="false" outlineLevel="0" collapsed="false">
      <c r="A18" s="163"/>
      <c r="B18" s="164" t="s">
        <v>60</v>
      </c>
      <c r="C18" s="164"/>
      <c r="D18" s="164"/>
      <c r="E18" s="164"/>
      <c r="F18" s="165" t="n">
        <f aca="false">F48</f>
        <v>0</v>
      </c>
      <c r="G18" s="165" t="n">
        <f aca="false">G48</f>
        <v>0</v>
      </c>
      <c r="H18" s="165" t="n">
        <f aca="false">H48</f>
        <v>0</v>
      </c>
      <c r="I18" s="165" t="n">
        <f aca="false">I48</f>
        <v>0</v>
      </c>
      <c r="J18" s="165" t="n">
        <f aca="false">J48</f>
        <v>0</v>
      </c>
      <c r="K18" s="165" t="n">
        <f aca="false">K48</f>
        <v>0</v>
      </c>
      <c r="L18" s="165" t="n">
        <f aca="false">L48</f>
        <v>0</v>
      </c>
      <c r="M18" s="165" t="n">
        <f aca="false">M48</f>
        <v>0</v>
      </c>
      <c r="N18" s="165" t="n">
        <f aca="false">N48</f>
        <v>0</v>
      </c>
      <c r="O18" s="165" t="n">
        <f aca="false">O48</f>
        <v>0</v>
      </c>
      <c r="P18" s="165" t="n">
        <f aca="false">P48</f>
        <v>0</v>
      </c>
      <c r="Q18" s="165" t="n">
        <f aca="false">Q48</f>
        <v>0</v>
      </c>
      <c r="R18" s="165" t="n">
        <f aca="false">R48</f>
        <v>0</v>
      </c>
      <c r="S18" s="165" t="n">
        <f aca="false">S48</f>
        <v>0</v>
      </c>
      <c r="T18" s="165" t="n">
        <f aca="false">T48</f>
        <v>0</v>
      </c>
      <c r="U18" s="165" t="n">
        <f aca="false">U48</f>
        <v>0</v>
      </c>
      <c r="V18" s="165" t="n">
        <f aca="false">V48</f>
        <v>0</v>
      </c>
      <c r="W18" s="165" t="n">
        <f aca="false">W48</f>
        <v>0</v>
      </c>
      <c r="X18" s="165" t="n">
        <f aca="false">X48</f>
        <v>0</v>
      </c>
      <c r="Y18" s="165" t="n">
        <f aca="false">Y48</f>
        <v>0</v>
      </c>
      <c r="Z18" s="165" t="n">
        <f aca="false">Z48</f>
        <v>0</v>
      </c>
      <c r="AA18" s="165" t="n">
        <f aca="false">AA48</f>
        <v>0</v>
      </c>
      <c r="AB18" s="165" t="n">
        <f aca="false">AB48</f>
        <v>0</v>
      </c>
      <c r="AC18" s="165" t="n">
        <f aca="false">AC48</f>
        <v>0</v>
      </c>
      <c r="AD18" s="165" t="n">
        <f aca="false">AD48</f>
        <v>0</v>
      </c>
      <c r="AE18" s="165" t="n">
        <f aca="false">AE48</f>
        <v>0</v>
      </c>
      <c r="AF18" s="165" t="n">
        <f aca="false">AF48</f>
        <v>0</v>
      </c>
      <c r="AG18" s="165" t="n">
        <f aca="false">AG48</f>
        <v>0</v>
      </c>
      <c r="AH18" s="165" t="n">
        <f aca="false">AH48</f>
        <v>0</v>
      </c>
      <c r="AI18" s="165" t="n">
        <f aca="false">AI48</f>
        <v>0</v>
      </c>
      <c r="AJ18" s="165" t="n">
        <f aca="false">AJ48</f>
        <v>0</v>
      </c>
      <c r="AK18" s="163"/>
      <c r="AL18" s="0"/>
      <c r="AM18" s="0"/>
    </row>
    <row r="19" s="315" customFormat="true" ht="15" hidden="false" customHeight="false" outlineLevel="0" collapsed="false">
      <c r="A19" s="166"/>
      <c r="B19" s="166" t="s">
        <v>61</v>
      </c>
      <c r="C19" s="166"/>
      <c r="D19" s="166"/>
      <c r="E19" s="166"/>
      <c r="F19" s="167" t="n">
        <f aca="false">SUM(F15:F18)</f>
        <v>402</v>
      </c>
      <c r="G19" s="167" t="n">
        <f aca="false">SUM(G15:G18)</f>
        <v>0</v>
      </c>
      <c r="H19" s="167" t="n">
        <f aca="false">SUM(H15:H18)</f>
        <v>348</v>
      </c>
      <c r="I19" s="167" t="n">
        <f aca="false">SUM(I15:I18)</f>
        <v>0</v>
      </c>
      <c r="J19" s="167" t="n">
        <f aca="false">SUM(J15:J18)</f>
        <v>0</v>
      </c>
      <c r="K19" s="167" t="n">
        <f aca="false">SUM(K15:K18)</f>
        <v>2.7</v>
      </c>
      <c r="L19" s="167" t="n">
        <f aca="false">SUM(L15:L18)</f>
        <v>0</v>
      </c>
      <c r="M19" s="167" t="n">
        <f aca="false">SUM(M15:M18)</f>
        <v>1.2</v>
      </c>
      <c r="N19" s="167" t="n">
        <f aca="false">SUM(N15:N18)</f>
        <v>0</v>
      </c>
      <c r="O19" s="167" t="n">
        <f aca="false">SUM(O15:O18)</f>
        <v>0</v>
      </c>
      <c r="P19" s="167" t="n">
        <f aca="false">SUM(P15:P18)</f>
        <v>0</v>
      </c>
      <c r="Q19" s="167" t="n">
        <f aca="false">SUM(Q15:Q18)</f>
        <v>0</v>
      </c>
      <c r="R19" s="167" t="n">
        <f aca="false">SUM(R15:R18)</f>
        <v>0</v>
      </c>
      <c r="S19" s="167" t="n">
        <f aca="false">SUM(S15:S18)</f>
        <v>0</v>
      </c>
      <c r="T19" s="167" t="n">
        <f aca="false">SUM(T15:T18)</f>
        <v>2</v>
      </c>
      <c r="U19" s="167" t="n">
        <f aca="false">SUM(U15:U18)</f>
        <v>0</v>
      </c>
      <c r="V19" s="167" t="n">
        <f aca="false">SUM(V15:V18)</f>
        <v>0</v>
      </c>
      <c r="W19" s="167" t="n">
        <f aca="false">SUM(W15:W18)</f>
        <v>0</v>
      </c>
      <c r="X19" s="167" t="n">
        <f aca="false">SUM(X15:X18)</f>
        <v>0</v>
      </c>
      <c r="Y19" s="167" t="n">
        <f aca="false">SUM(Y15:Y18)</f>
        <v>0</v>
      </c>
      <c r="Z19" s="167" t="n">
        <f aca="false">SUM(Z15:Z18)</f>
        <v>0</v>
      </c>
      <c r="AA19" s="167" t="n">
        <f aca="false">SUM(AA15:AA18)</f>
        <v>0</v>
      </c>
      <c r="AB19" s="167" t="n">
        <f aca="false">SUM(AB15:AB18)</f>
        <v>0</v>
      </c>
      <c r="AC19" s="167" t="n">
        <f aca="false">SUM(AC15:AC18)</f>
        <v>0</v>
      </c>
      <c r="AD19" s="167" t="n">
        <f aca="false">SUM(AD15:AD18)</f>
        <v>0</v>
      </c>
      <c r="AE19" s="167" t="n">
        <f aca="false">SUM(AE15:AE18)</f>
        <v>0</v>
      </c>
      <c r="AF19" s="167" t="n">
        <f aca="false">SUM(AF15:AF18)</f>
        <v>0</v>
      </c>
      <c r="AG19" s="167" t="n">
        <f aca="false">SUM(AG15:AG18)</f>
        <v>0</v>
      </c>
      <c r="AH19" s="167" t="n">
        <f aca="false">SUM(AH15:AH18)</f>
        <v>0</v>
      </c>
      <c r="AI19" s="167" t="n">
        <f aca="false">SUM(AI15:AI18)</f>
        <v>0</v>
      </c>
      <c r="AJ19" s="167" t="n">
        <f aca="false">SUM(AJ15:AJ18)</f>
        <v>5.9</v>
      </c>
      <c r="AK19" s="166"/>
      <c r="AL19" s="0"/>
      <c r="AM19" s="0"/>
    </row>
    <row r="20" s="315" customFormat="true" ht="15" hidden="false" customHeight="false" outlineLevel="0" collapsed="false">
      <c r="A20" s="166"/>
      <c r="B20" s="166"/>
      <c r="C20" s="166"/>
      <c r="D20" s="166"/>
      <c r="E20" s="166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6"/>
      <c r="AL20" s="0"/>
      <c r="AM20" s="0"/>
    </row>
    <row r="21" s="184" customFormat="true" ht="15" hidden="false" customHeight="false" outlineLevel="0" collapsed="false">
      <c r="A21" s="168"/>
      <c r="B21" s="168"/>
      <c r="C21" s="168"/>
      <c r="D21" s="168"/>
      <c r="E21" s="168"/>
      <c r="F21" s="168"/>
      <c r="G21" s="168"/>
      <c r="H21" s="168"/>
      <c r="I21" s="168"/>
      <c r="J21" s="169" t="s">
        <v>57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8"/>
      <c r="AE21" s="168"/>
      <c r="AF21" s="168"/>
      <c r="AG21" s="168"/>
      <c r="AH21" s="168"/>
      <c r="AI21" s="168"/>
      <c r="AJ21" s="168"/>
      <c r="AK21" s="168"/>
      <c r="AL21" s="0"/>
      <c r="AM21" s="0"/>
    </row>
    <row r="22" s="184" customFormat="true" ht="15" hidden="false" customHeight="false" outlineLevel="0" collapsed="false">
      <c r="A22" s="168"/>
      <c r="B22" s="174"/>
      <c r="C22" s="168"/>
      <c r="D22" s="168"/>
      <c r="E22" s="168"/>
      <c r="F22" s="175"/>
      <c r="G22" s="175"/>
      <c r="H22" s="175"/>
      <c r="I22" s="175"/>
      <c r="J22" s="170" t="str">
        <f aca="false">Внебюджет!L23</f>
        <v>11.03.04  Электроника и наноэлектроника</v>
      </c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5"/>
      <c r="AE22" s="175"/>
      <c r="AF22" s="175"/>
      <c r="AG22" s="175"/>
      <c r="AH22" s="175"/>
      <c r="AI22" s="175"/>
      <c r="AJ22" s="175" t="n">
        <f aca="false">SUM(G22,I22:AI22)</f>
        <v>0</v>
      </c>
      <c r="AK22" s="168"/>
      <c r="AL22" s="0"/>
      <c r="AM22" s="0"/>
    </row>
    <row r="23" s="184" customFormat="true" ht="15" hidden="false" customHeight="false" outlineLevel="0" collapsed="false">
      <c r="A23" s="168"/>
      <c r="B23" s="174"/>
      <c r="C23" s="168"/>
      <c r="D23" s="168"/>
      <c r="E23" s="168"/>
      <c r="F23" s="175" t="s">
        <v>253</v>
      </c>
      <c r="G23" s="175"/>
      <c r="H23" s="175"/>
      <c r="I23" s="175"/>
      <c r="J23" s="171" t="str">
        <f aca="false">Внебюджет!K24</f>
        <v>профиль "Электроника и наноэлектроника"</v>
      </c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5"/>
      <c r="AE23" s="175"/>
      <c r="AF23" s="175"/>
      <c r="AG23" s="175"/>
      <c r="AH23" s="175"/>
      <c r="AI23" s="175"/>
      <c r="AJ23" s="175" t="n">
        <f aca="false">SUM(G23,I23:AI23)</f>
        <v>0</v>
      </c>
      <c r="AK23" s="168"/>
      <c r="AL23" s="0"/>
      <c r="AM23" s="0"/>
    </row>
    <row r="24" s="184" customFormat="true" ht="15" hidden="false" customHeight="false" outlineLevel="0" collapsed="false">
      <c r="A24" s="174" t="str">
        <f aca="false">Внебюджет!A26</f>
        <v>Б1.О.17</v>
      </c>
      <c r="B24" s="174" t="str">
        <f aca="false">Внебюджет!B26</f>
        <v>Физика полупроводников</v>
      </c>
      <c r="C24" s="181" t="str">
        <f aca="false">Внебюджет!C26</f>
        <v>3\5</v>
      </c>
      <c r="D24" s="181" t="n">
        <f aca="false">Внебюджет!D26</f>
        <v>1</v>
      </c>
      <c r="E24" s="181" t="n">
        <f aca="false">Внебюджет!E26</f>
        <v>0</v>
      </c>
      <c r="F24" s="172" t="n">
        <f aca="false">Внебюджет!F26</f>
        <v>34</v>
      </c>
      <c r="G24" s="172" t="n">
        <f aca="false">Внебюджет!G26</f>
        <v>0</v>
      </c>
      <c r="H24" s="172" t="n">
        <f aca="false">Внебюджет!H26</f>
        <v>34</v>
      </c>
      <c r="I24" s="172" t="n">
        <f aca="false">Внебюджет!I26</f>
        <v>0</v>
      </c>
      <c r="J24" s="172" t="n">
        <f aca="false">Внебюджет!J26</f>
        <v>0</v>
      </c>
      <c r="K24" s="172" t="n">
        <f aca="false">Внебюджет!K26</f>
        <v>0.3</v>
      </c>
      <c r="L24" s="172" t="n">
        <f aca="false">Внебюджет!L26</f>
        <v>0</v>
      </c>
      <c r="M24" s="172" t="n">
        <f aca="false">Внебюджет!M26</f>
        <v>0</v>
      </c>
      <c r="N24" s="172" t="n">
        <f aca="false">Внебюджет!N26</f>
        <v>0</v>
      </c>
      <c r="O24" s="172" t="n">
        <f aca="false">Внебюджет!O26</f>
        <v>0</v>
      </c>
      <c r="P24" s="172" t="n">
        <f aca="false">Внебюджет!P26</f>
        <v>0</v>
      </c>
      <c r="Q24" s="172" t="n">
        <f aca="false">Внебюджет!Q26</f>
        <v>0</v>
      </c>
      <c r="R24" s="172" t="n">
        <f aca="false">Внебюджет!R26</f>
        <v>0</v>
      </c>
      <c r="S24" s="172" t="n">
        <f aca="false">Внебюджет!S26</f>
        <v>0</v>
      </c>
      <c r="T24" s="172" t="n">
        <f aca="false">Внебюджет!T26</f>
        <v>0</v>
      </c>
      <c r="U24" s="172" t="n">
        <f aca="false">Внебюджет!U26</f>
        <v>0</v>
      </c>
      <c r="V24" s="172" t="n">
        <f aca="false">Внебюджет!V26</f>
        <v>0</v>
      </c>
      <c r="W24" s="172" t="n">
        <f aca="false">Внебюджет!W26</f>
        <v>0</v>
      </c>
      <c r="X24" s="172" t="n">
        <f aca="false">Внебюджет!X26</f>
        <v>0</v>
      </c>
      <c r="Y24" s="172" t="n">
        <f aca="false">Внебюджет!Y26</f>
        <v>0</v>
      </c>
      <c r="Z24" s="172" t="n">
        <f aca="false">Внебюджет!Z26</f>
        <v>0</v>
      </c>
      <c r="AA24" s="172" t="n">
        <f aca="false">Внебюджет!AA26</f>
        <v>0</v>
      </c>
      <c r="AB24" s="172" t="n">
        <f aca="false">Внебюджет!AB26</f>
        <v>0</v>
      </c>
      <c r="AC24" s="172" t="n">
        <f aca="false">Внебюджет!AC26</f>
        <v>0</v>
      </c>
      <c r="AD24" s="172" t="n">
        <f aca="false">Внебюджет!AD26</f>
        <v>0</v>
      </c>
      <c r="AE24" s="172" t="n">
        <f aca="false">Внебюджет!AE26</f>
        <v>0</v>
      </c>
      <c r="AF24" s="172" t="n">
        <f aca="false">Внебюджет!AF26</f>
        <v>0</v>
      </c>
      <c r="AG24" s="172" t="n">
        <f aca="false">Внебюджет!AG26</f>
        <v>0</v>
      </c>
      <c r="AH24" s="172" t="n">
        <f aca="false">Внебюджет!AH26</f>
        <v>0</v>
      </c>
      <c r="AI24" s="172" t="n">
        <f aca="false">Внебюджет!AI26</f>
        <v>0</v>
      </c>
      <c r="AJ24" s="175" t="n">
        <f aca="false">SUM(G24,I24:AI24)</f>
        <v>0.3</v>
      </c>
      <c r="AK24" s="175"/>
      <c r="AL24" s="0"/>
      <c r="AM24" s="0"/>
    </row>
    <row r="25" s="184" customFormat="true" ht="15" hidden="false" customHeight="false" outlineLevel="0" collapsed="false">
      <c r="A25" s="174" t="str">
        <f aca="false">Внебюджет!A29</f>
        <v>Б1.О.20</v>
      </c>
      <c r="B25" s="174" t="str">
        <f aca="false">Внебюджет!B29</f>
        <v>Микро- и наноэлектроника</v>
      </c>
      <c r="C25" s="181" t="str">
        <f aca="false">Внебюджет!C29</f>
        <v>3\5</v>
      </c>
      <c r="D25" s="181" t="n">
        <f aca="false">Внебюджет!D29</f>
        <v>1</v>
      </c>
      <c r="E25" s="181" t="n">
        <f aca="false">Внебюджет!E29</f>
        <v>0</v>
      </c>
      <c r="F25" s="172" t="n">
        <f aca="false">Внебюджет!F29</f>
        <v>34</v>
      </c>
      <c r="G25" s="172" t="n">
        <f aca="false">Внебюджет!G29</f>
        <v>0</v>
      </c>
      <c r="H25" s="172" t="n">
        <f aca="false">Внебюджет!H29</f>
        <v>34</v>
      </c>
      <c r="I25" s="172" t="n">
        <f aca="false">Внебюджет!I29</f>
        <v>0</v>
      </c>
      <c r="J25" s="172" t="n">
        <f aca="false">Внебюджет!J29</f>
        <v>0</v>
      </c>
      <c r="K25" s="172" t="n">
        <f aca="false">Внебюджет!K29</f>
        <v>0.3</v>
      </c>
      <c r="L25" s="172" t="n">
        <f aca="false">Внебюджет!L29</f>
        <v>0</v>
      </c>
      <c r="M25" s="172" t="n">
        <f aca="false">Внебюджет!M29</f>
        <v>0</v>
      </c>
      <c r="N25" s="172" t="n">
        <f aca="false">Внебюджет!N29</f>
        <v>0</v>
      </c>
      <c r="O25" s="172" t="n">
        <f aca="false">Внебюджет!O29</f>
        <v>0</v>
      </c>
      <c r="P25" s="172" t="n">
        <f aca="false">Внебюджет!P29</f>
        <v>0</v>
      </c>
      <c r="Q25" s="172" t="n">
        <f aca="false">Внебюджет!Q29</f>
        <v>0</v>
      </c>
      <c r="R25" s="172" t="n">
        <f aca="false">Внебюджет!R29</f>
        <v>0</v>
      </c>
      <c r="S25" s="172" t="n">
        <f aca="false">Внебюджет!S29</f>
        <v>0</v>
      </c>
      <c r="T25" s="172" t="n">
        <f aca="false">Внебюджет!T29</f>
        <v>0</v>
      </c>
      <c r="U25" s="172" t="n">
        <f aca="false">Внебюджет!U29</f>
        <v>0</v>
      </c>
      <c r="V25" s="172" t="n">
        <f aca="false">Внебюджет!V29</f>
        <v>0</v>
      </c>
      <c r="W25" s="172" t="n">
        <f aca="false">Внебюджет!W29</f>
        <v>0</v>
      </c>
      <c r="X25" s="172" t="n">
        <f aca="false">Внебюджет!X29</f>
        <v>0</v>
      </c>
      <c r="Y25" s="172" t="n">
        <f aca="false">Внебюджет!Y29</f>
        <v>0</v>
      </c>
      <c r="Z25" s="172" t="n">
        <f aca="false">Внебюджет!Z29</f>
        <v>0</v>
      </c>
      <c r="AA25" s="172" t="n">
        <f aca="false">Внебюджет!AA29</f>
        <v>0</v>
      </c>
      <c r="AB25" s="172" t="n">
        <f aca="false">Внебюджет!AB29</f>
        <v>0</v>
      </c>
      <c r="AC25" s="172" t="n">
        <f aca="false">Внебюджет!AC29</f>
        <v>0</v>
      </c>
      <c r="AD25" s="172" t="n">
        <f aca="false">Внебюджет!AD29</f>
        <v>0</v>
      </c>
      <c r="AE25" s="172" t="n">
        <f aca="false">Внебюджет!AE29</f>
        <v>0</v>
      </c>
      <c r="AF25" s="172" t="n">
        <f aca="false">Внебюджет!AF29</f>
        <v>0</v>
      </c>
      <c r="AG25" s="172" t="n">
        <f aca="false">Внебюджет!AG29</f>
        <v>0</v>
      </c>
      <c r="AH25" s="172" t="n">
        <f aca="false">Внебюджет!AH29</f>
        <v>0</v>
      </c>
      <c r="AI25" s="172" t="n">
        <f aca="false">Внебюджет!AI29</f>
        <v>0</v>
      </c>
      <c r="AJ25" s="175" t="n">
        <f aca="false">SUM(G25,I25:AI25)</f>
        <v>0.3</v>
      </c>
      <c r="AK25" s="175"/>
      <c r="AL25" s="0"/>
      <c r="AM25" s="0"/>
    </row>
    <row r="26" s="184" customFormat="true" ht="15" hidden="false" customHeight="false" outlineLevel="0" collapsed="false">
      <c r="A26" s="174" t="str">
        <f aca="false">Внебюджет!A30</f>
        <v>Б1.О.21</v>
      </c>
      <c r="B26" s="174" t="str">
        <f aca="false">Внебюджет!B30</f>
        <v>Процессы микро- и нанотехнологий</v>
      </c>
      <c r="C26" s="181" t="str">
        <f aca="false">Внебюджет!C30</f>
        <v>3\6</v>
      </c>
      <c r="D26" s="181" t="n">
        <f aca="false">Внебюджет!D30</f>
        <v>1</v>
      </c>
      <c r="E26" s="181" t="n">
        <f aca="false">Внебюджет!E30</f>
        <v>0</v>
      </c>
      <c r="F26" s="172" t="n">
        <f aca="false">Внебюджет!F30</f>
        <v>18</v>
      </c>
      <c r="G26" s="172" t="n">
        <f aca="false">Внебюджет!G30</f>
        <v>0</v>
      </c>
      <c r="H26" s="172" t="n">
        <f aca="false">Внебюджет!H30</f>
        <v>56</v>
      </c>
      <c r="I26" s="172" t="n">
        <f aca="false">Внебюджет!I30</f>
        <v>0</v>
      </c>
      <c r="J26" s="172" t="n">
        <f aca="false">Внебюджет!J30</f>
        <v>0</v>
      </c>
      <c r="K26" s="172" t="n">
        <f aca="false">Внебюджет!K30</f>
        <v>0.3</v>
      </c>
      <c r="L26" s="172" t="n">
        <f aca="false">Внебюджет!L30</f>
        <v>0</v>
      </c>
      <c r="M26" s="172" t="n">
        <f aca="false">Внебюджет!M30</f>
        <v>0</v>
      </c>
      <c r="N26" s="172" t="n">
        <f aca="false">Внебюджет!N30</f>
        <v>0</v>
      </c>
      <c r="O26" s="172" t="n">
        <f aca="false">Внебюджет!O30</f>
        <v>0</v>
      </c>
      <c r="P26" s="172" t="n">
        <f aca="false">Внебюджет!P30</f>
        <v>0</v>
      </c>
      <c r="Q26" s="172" t="n">
        <f aca="false">Внебюджет!Q30</f>
        <v>0</v>
      </c>
      <c r="R26" s="172" t="n">
        <f aca="false">Внебюджет!R30</f>
        <v>0</v>
      </c>
      <c r="S26" s="172" t="n">
        <f aca="false">Внебюджет!S30</f>
        <v>0</v>
      </c>
      <c r="T26" s="172" t="n">
        <f aca="false">Внебюджет!T30</f>
        <v>0</v>
      </c>
      <c r="U26" s="172" t="n">
        <f aca="false">Внебюджет!U30</f>
        <v>0</v>
      </c>
      <c r="V26" s="172" t="n">
        <f aca="false">Внебюджет!V30</f>
        <v>0</v>
      </c>
      <c r="W26" s="172" t="n">
        <f aca="false">Внебюджет!W30</f>
        <v>0</v>
      </c>
      <c r="X26" s="172" t="n">
        <f aca="false">Внебюджет!X30</f>
        <v>0</v>
      </c>
      <c r="Y26" s="172" t="n">
        <f aca="false">Внебюджет!Y30</f>
        <v>0</v>
      </c>
      <c r="Z26" s="172" t="n">
        <f aca="false">Внебюджет!Z30</f>
        <v>0</v>
      </c>
      <c r="AA26" s="172" t="n">
        <f aca="false">Внебюджет!AA30</f>
        <v>0</v>
      </c>
      <c r="AB26" s="172" t="n">
        <f aca="false">Внебюджет!AB30</f>
        <v>0</v>
      </c>
      <c r="AC26" s="172" t="n">
        <f aca="false">Внебюджет!AC30</f>
        <v>0</v>
      </c>
      <c r="AD26" s="172" t="n">
        <f aca="false">Внебюджет!AD30</f>
        <v>0</v>
      </c>
      <c r="AE26" s="172" t="n">
        <f aca="false">Внебюджет!AE30</f>
        <v>0</v>
      </c>
      <c r="AF26" s="172" t="n">
        <f aca="false">Внебюджет!AF30</f>
        <v>0</v>
      </c>
      <c r="AG26" s="172" t="n">
        <f aca="false">Внебюджет!AG30</f>
        <v>0</v>
      </c>
      <c r="AH26" s="172" t="n">
        <f aca="false">Внебюджет!AH30</f>
        <v>0</v>
      </c>
      <c r="AI26" s="172" t="n">
        <f aca="false">Внебюджет!AI30</f>
        <v>0</v>
      </c>
      <c r="AJ26" s="175" t="n">
        <f aca="false">SUM(G26,I26:AI26)</f>
        <v>0.3</v>
      </c>
      <c r="AK26" s="175"/>
      <c r="AL26" s="0"/>
      <c r="AM26" s="0"/>
    </row>
    <row r="27" s="184" customFormat="true" ht="15" hidden="false" customHeight="false" outlineLevel="0" collapsed="false">
      <c r="A27" s="174" t="str">
        <f aca="false">Внебюджет!A31</f>
        <v>Б1.О.22</v>
      </c>
      <c r="B27" s="174" t="str">
        <f aca="false">Внебюджет!B31</f>
        <v>Физические основы электроники</v>
      </c>
      <c r="C27" s="181" t="str">
        <f aca="false">Внебюджет!C31</f>
        <v>3\6</v>
      </c>
      <c r="D27" s="181" t="n">
        <f aca="false">Внебюджет!D31</f>
        <v>1</v>
      </c>
      <c r="E27" s="181" t="n">
        <f aca="false">Внебюджет!E31</f>
        <v>0</v>
      </c>
      <c r="F27" s="172" t="n">
        <f aca="false">Внебюджет!F31</f>
        <v>38</v>
      </c>
      <c r="G27" s="172" t="n">
        <f aca="false">Внебюджет!G31</f>
        <v>0</v>
      </c>
      <c r="H27" s="172" t="n">
        <f aca="false">Внебюджет!H31</f>
        <v>38</v>
      </c>
      <c r="I27" s="172" t="n">
        <f aca="false">Внебюджет!I31</f>
        <v>0</v>
      </c>
      <c r="J27" s="172" t="n">
        <f aca="false">Внебюджет!J31</f>
        <v>0</v>
      </c>
      <c r="K27" s="172" t="n">
        <f aca="false">Внебюджет!K31</f>
        <v>0</v>
      </c>
      <c r="L27" s="172" t="n">
        <f aca="false">Внебюджет!L31</f>
        <v>0</v>
      </c>
      <c r="M27" s="172" t="n">
        <f aca="false">Внебюджет!M31</f>
        <v>0.4</v>
      </c>
      <c r="N27" s="172" t="n">
        <f aca="false">Внебюджет!N31</f>
        <v>0</v>
      </c>
      <c r="O27" s="172" t="n">
        <f aca="false">Внебюджет!O31</f>
        <v>0</v>
      </c>
      <c r="P27" s="172" t="n">
        <f aca="false">Внебюджет!P31</f>
        <v>0</v>
      </c>
      <c r="Q27" s="172" t="n">
        <f aca="false">Внебюджет!Q31</f>
        <v>0</v>
      </c>
      <c r="R27" s="172" t="n">
        <f aca="false">Внебюджет!R31</f>
        <v>0</v>
      </c>
      <c r="S27" s="172" t="n">
        <f aca="false">Внебюджет!S31</f>
        <v>0</v>
      </c>
      <c r="T27" s="172" t="n">
        <f aca="false">Внебюджет!T31</f>
        <v>0</v>
      </c>
      <c r="U27" s="172" t="n">
        <f aca="false">Внебюджет!U31</f>
        <v>0</v>
      </c>
      <c r="V27" s="172" t="n">
        <f aca="false">Внебюджет!V31</f>
        <v>0</v>
      </c>
      <c r="W27" s="172" t="n">
        <f aca="false">Внебюджет!W31</f>
        <v>0</v>
      </c>
      <c r="X27" s="172" t="n">
        <f aca="false">Внебюджет!X31</f>
        <v>0</v>
      </c>
      <c r="Y27" s="172" t="n">
        <f aca="false">Внебюджет!Y31</f>
        <v>0</v>
      </c>
      <c r="Z27" s="172" t="n">
        <f aca="false">Внебюджет!Z31</f>
        <v>0</v>
      </c>
      <c r="AA27" s="172" t="n">
        <f aca="false">Внебюджет!AA31</f>
        <v>0</v>
      </c>
      <c r="AB27" s="172" t="n">
        <f aca="false">Внебюджет!AB31</f>
        <v>0</v>
      </c>
      <c r="AC27" s="172" t="n">
        <f aca="false">Внебюджет!AC31</f>
        <v>0</v>
      </c>
      <c r="AD27" s="172" t="n">
        <f aca="false">Внебюджет!AD31</f>
        <v>0</v>
      </c>
      <c r="AE27" s="172" t="n">
        <f aca="false">Внебюджет!AE31</f>
        <v>0</v>
      </c>
      <c r="AF27" s="172" t="n">
        <f aca="false">Внебюджет!AF31</f>
        <v>0</v>
      </c>
      <c r="AG27" s="172" t="n">
        <f aca="false">Внебюджет!AG31</f>
        <v>0</v>
      </c>
      <c r="AH27" s="172" t="n">
        <f aca="false">Внебюджет!AH31</f>
        <v>0</v>
      </c>
      <c r="AI27" s="172" t="n">
        <f aca="false">Внебюджет!AI31</f>
        <v>0</v>
      </c>
      <c r="AJ27" s="175" t="n">
        <f aca="false">SUM(G27,I27:AI27)</f>
        <v>0.4</v>
      </c>
      <c r="AK27" s="175"/>
      <c r="AL27" s="0"/>
      <c r="AM27" s="0"/>
    </row>
    <row r="28" s="184" customFormat="true" ht="15" hidden="false" customHeight="false" outlineLevel="0" collapsed="false">
      <c r="A28" s="174" t="str">
        <f aca="false">Внебюджет!A32</f>
        <v>Б1.О.24</v>
      </c>
      <c r="B28" s="174" t="str">
        <f aca="false">Внебюджет!B32</f>
        <v>Теоретические основы электротехники</v>
      </c>
      <c r="C28" s="181" t="str">
        <f aca="false">Внебюджет!C32</f>
        <v>3\6</v>
      </c>
      <c r="D28" s="181" t="n">
        <f aca="false">Внебюджет!D32</f>
        <v>1</v>
      </c>
      <c r="E28" s="181" t="n">
        <f aca="false">Внебюджет!E32</f>
        <v>0</v>
      </c>
      <c r="F28" s="172" t="n">
        <f aca="false">Внебюджет!F32</f>
        <v>38</v>
      </c>
      <c r="G28" s="172" t="n">
        <f aca="false">Внебюджет!G32</f>
        <v>0</v>
      </c>
      <c r="H28" s="172" t="n">
        <f aca="false">Внебюджет!H32</f>
        <v>18</v>
      </c>
      <c r="I28" s="172" t="n">
        <f aca="false">Внебюджет!I32</f>
        <v>0</v>
      </c>
      <c r="J28" s="172" t="n">
        <f aca="false">Внебюджет!J32</f>
        <v>0</v>
      </c>
      <c r="K28" s="172" t="n">
        <f aca="false">Внебюджет!K32</f>
        <v>0.3</v>
      </c>
      <c r="L28" s="172" t="n">
        <f aca="false">Внебюджет!L32</f>
        <v>0</v>
      </c>
      <c r="M28" s="172" t="n">
        <f aca="false">Внебюджет!M32</f>
        <v>0</v>
      </c>
      <c r="N28" s="172" t="n">
        <f aca="false">Внебюджет!N32</f>
        <v>0</v>
      </c>
      <c r="O28" s="172" t="n">
        <f aca="false">Внебюджет!O32</f>
        <v>0</v>
      </c>
      <c r="P28" s="172" t="n">
        <f aca="false">Внебюджет!P32</f>
        <v>0</v>
      </c>
      <c r="Q28" s="172" t="n">
        <f aca="false">Внебюджет!Q32</f>
        <v>0</v>
      </c>
      <c r="R28" s="172" t="n">
        <f aca="false">Внебюджет!R32</f>
        <v>0</v>
      </c>
      <c r="S28" s="172" t="n">
        <f aca="false">Внебюджет!S32</f>
        <v>0</v>
      </c>
      <c r="T28" s="172" t="n">
        <f aca="false">Внебюджет!T32</f>
        <v>0</v>
      </c>
      <c r="U28" s="172" t="n">
        <f aca="false">Внебюджет!U32</f>
        <v>0</v>
      </c>
      <c r="V28" s="172" t="n">
        <f aca="false">Внебюджет!V32</f>
        <v>0</v>
      </c>
      <c r="W28" s="172" t="n">
        <f aca="false">Внебюджет!W32</f>
        <v>0</v>
      </c>
      <c r="X28" s="172" t="n">
        <f aca="false">Внебюджет!X32</f>
        <v>0</v>
      </c>
      <c r="Y28" s="172" t="n">
        <f aca="false">Внебюджет!Y32</f>
        <v>0</v>
      </c>
      <c r="Z28" s="172" t="n">
        <f aca="false">Внебюджет!Z32</f>
        <v>0</v>
      </c>
      <c r="AA28" s="172" t="n">
        <f aca="false">Внебюджет!AA32</f>
        <v>0</v>
      </c>
      <c r="AB28" s="172" t="n">
        <f aca="false">Внебюджет!AB32</f>
        <v>0</v>
      </c>
      <c r="AC28" s="172" t="n">
        <f aca="false">Внебюджет!AC32</f>
        <v>0</v>
      </c>
      <c r="AD28" s="172" t="n">
        <f aca="false">Внебюджет!AD32</f>
        <v>0</v>
      </c>
      <c r="AE28" s="172" t="n">
        <f aca="false">Внебюджет!AE32</f>
        <v>0</v>
      </c>
      <c r="AF28" s="172" t="n">
        <f aca="false">Внебюджет!AF32</f>
        <v>0</v>
      </c>
      <c r="AG28" s="172" t="n">
        <f aca="false">Внебюджет!AG32</f>
        <v>0</v>
      </c>
      <c r="AH28" s="172" t="n">
        <f aca="false">Внебюджет!AH32</f>
        <v>0</v>
      </c>
      <c r="AI28" s="172" t="n">
        <f aca="false">Внебюджет!AI32</f>
        <v>0</v>
      </c>
      <c r="AJ28" s="175" t="n">
        <f aca="false">SUM(G28,I28:AI28)</f>
        <v>0.3</v>
      </c>
      <c r="AK28" s="175"/>
      <c r="AL28" s="0"/>
      <c r="AM28" s="0"/>
    </row>
    <row r="29" s="184" customFormat="true" ht="15" hidden="false" customHeight="false" outlineLevel="0" collapsed="false">
      <c r="A29" s="174" t="str">
        <f aca="false">Внебюджет!A33</f>
        <v>Б1.О.26.01</v>
      </c>
      <c r="B29" s="174" t="str">
        <f aca="false">Внебюджет!B33</f>
        <v>Эмиссионный спектральный анализ</v>
      </c>
      <c r="C29" s="181" t="str">
        <f aca="false">Внебюджет!C33</f>
        <v>3\5</v>
      </c>
      <c r="D29" s="181" t="n">
        <f aca="false">Внебюджет!D33</f>
        <v>1</v>
      </c>
      <c r="E29" s="181" t="n">
        <f aca="false">Внебюджет!E33</f>
        <v>0</v>
      </c>
      <c r="F29" s="172" t="n">
        <f aca="false">Внебюджет!F33</f>
        <v>0</v>
      </c>
      <c r="G29" s="172" t="n">
        <f aca="false">Внебюджет!G33</f>
        <v>0</v>
      </c>
      <c r="H29" s="172" t="n">
        <f aca="false">Внебюджет!H33</f>
        <v>0</v>
      </c>
      <c r="I29" s="172" t="n">
        <f aca="false">Внебюджет!I33</f>
        <v>0</v>
      </c>
      <c r="J29" s="172" t="n">
        <f aca="false">Внебюджет!J33</f>
        <v>0</v>
      </c>
      <c r="K29" s="172" t="n">
        <f aca="false">Внебюджет!K33</f>
        <v>0.3</v>
      </c>
      <c r="L29" s="172" t="n">
        <f aca="false">Внебюджет!L33</f>
        <v>0</v>
      </c>
      <c r="M29" s="172" t="n">
        <f aca="false">Внебюджет!M33</f>
        <v>0</v>
      </c>
      <c r="N29" s="172" t="n">
        <f aca="false">Внебюджет!N33</f>
        <v>0</v>
      </c>
      <c r="O29" s="172" t="n">
        <f aca="false">Внебюджет!O33</f>
        <v>0</v>
      </c>
      <c r="P29" s="172" t="n">
        <f aca="false">Внебюджет!P33</f>
        <v>0</v>
      </c>
      <c r="Q29" s="172" t="n">
        <f aca="false">Внебюджет!Q33</f>
        <v>0</v>
      </c>
      <c r="R29" s="172" t="n">
        <f aca="false">Внебюджет!R33</f>
        <v>0</v>
      </c>
      <c r="S29" s="172" t="n">
        <f aca="false">Внебюджет!S33</f>
        <v>0</v>
      </c>
      <c r="T29" s="172" t="n">
        <f aca="false">Внебюджет!T33</f>
        <v>0</v>
      </c>
      <c r="U29" s="172" t="n">
        <f aca="false">Внебюджет!U33</f>
        <v>0</v>
      </c>
      <c r="V29" s="172" t="n">
        <f aca="false">Внебюджет!V33</f>
        <v>0</v>
      </c>
      <c r="W29" s="172" t="n">
        <f aca="false">Внебюджет!W33</f>
        <v>0</v>
      </c>
      <c r="X29" s="172" t="n">
        <f aca="false">Внебюджет!X33</f>
        <v>0</v>
      </c>
      <c r="Y29" s="172" t="n">
        <f aca="false">Внебюджет!Y33</f>
        <v>0</v>
      </c>
      <c r="Z29" s="172" t="n">
        <f aca="false">Внебюджет!Z33</f>
        <v>0</v>
      </c>
      <c r="AA29" s="172" t="n">
        <f aca="false">Внебюджет!AA33</f>
        <v>0</v>
      </c>
      <c r="AB29" s="172" t="n">
        <f aca="false">Внебюджет!AB33</f>
        <v>0</v>
      </c>
      <c r="AC29" s="172" t="n">
        <f aca="false">Внебюджет!AC33</f>
        <v>0</v>
      </c>
      <c r="AD29" s="172" t="n">
        <f aca="false">Внебюджет!AD33</f>
        <v>0</v>
      </c>
      <c r="AE29" s="172" t="n">
        <f aca="false">Внебюджет!AE33</f>
        <v>0</v>
      </c>
      <c r="AF29" s="172" t="n">
        <f aca="false">Внебюджет!AF33</f>
        <v>0</v>
      </c>
      <c r="AG29" s="172" t="n">
        <f aca="false">Внебюджет!AG33</f>
        <v>0</v>
      </c>
      <c r="AH29" s="172" t="n">
        <f aca="false">Внебюджет!AH33</f>
        <v>0</v>
      </c>
      <c r="AI29" s="172" t="n">
        <f aca="false">Внебюджет!AI33</f>
        <v>0</v>
      </c>
      <c r="AJ29" s="175" t="n">
        <f aca="false">SUM(G29,I29:AI29)</f>
        <v>0.3</v>
      </c>
      <c r="AK29" s="175"/>
      <c r="AL29" s="0"/>
      <c r="AM29" s="0"/>
    </row>
    <row r="30" s="184" customFormat="true" ht="15" hidden="false" customHeight="false" outlineLevel="0" collapsed="false">
      <c r="A30" s="174" t="str">
        <f aca="false">Внебюджет!A34</f>
        <v>Б1.О.26.02</v>
      </c>
      <c r="B30" s="174" t="str">
        <f aca="false">Внебюджет!B34</f>
        <v>Методы исследований материалов электроники</v>
      </c>
      <c r="C30" s="181" t="str">
        <f aca="false">Внебюджет!C34</f>
        <v>3\5</v>
      </c>
      <c r="D30" s="181" t="n">
        <f aca="false">Внебюджет!D34</f>
        <v>1</v>
      </c>
      <c r="E30" s="181" t="n">
        <f aca="false">Внебюджет!E34</f>
        <v>0</v>
      </c>
      <c r="F30" s="172" t="n">
        <f aca="false">Внебюджет!F34</f>
        <v>34</v>
      </c>
      <c r="G30" s="172" t="n">
        <f aca="false">Внебюджет!G34</f>
        <v>0</v>
      </c>
      <c r="H30" s="172" t="n">
        <f aca="false">Внебюджет!H34</f>
        <v>0</v>
      </c>
      <c r="I30" s="172" t="n">
        <f aca="false">Внебюджет!I34</f>
        <v>0</v>
      </c>
      <c r="J30" s="172" t="n">
        <f aca="false">Внебюджет!J34</f>
        <v>0</v>
      </c>
      <c r="K30" s="172" t="n">
        <f aca="false">Внебюджет!K34</f>
        <v>0.3</v>
      </c>
      <c r="L30" s="172" t="n">
        <f aca="false">Внебюджет!L34</f>
        <v>0</v>
      </c>
      <c r="M30" s="172" t="n">
        <f aca="false">Внебюджет!M34</f>
        <v>0</v>
      </c>
      <c r="N30" s="172" t="n">
        <f aca="false">Внебюджет!N34</f>
        <v>0</v>
      </c>
      <c r="O30" s="172" t="n">
        <f aca="false">Внебюджет!O34</f>
        <v>0</v>
      </c>
      <c r="P30" s="172" t="n">
        <f aca="false">Внебюджет!P34</f>
        <v>0</v>
      </c>
      <c r="Q30" s="172" t="n">
        <f aca="false">Внебюджет!Q34</f>
        <v>0</v>
      </c>
      <c r="R30" s="172" t="n">
        <f aca="false">Внебюджет!R34</f>
        <v>0</v>
      </c>
      <c r="S30" s="172" t="n">
        <f aca="false">Внебюджет!S34</f>
        <v>0</v>
      </c>
      <c r="T30" s="172" t="n">
        <f aca="false">Внебюджет!T34</f>
        <v>0</v>
      </c>
      <c r="U30" s="172" t="n">
        <f aca="false">Внебюджет!U34</f>
        <v>0</v>
      </c>
      <c r="V30" s="172" t="n">
        <f aca="false">Внебюджет!V34</f>
        <v>0</v>
      </c>
      <c r="W30" s="172" t="n">
        <f aca="false">Внебюджет!W34</f>
        <v>0</v>
      </c>
      <c r="X30" s="172" t="n">
        <f aca="false">Внебюджет!X34</f>
        <v>0</v>
      </c>
      <c r="Y30" s="172" t="n">
        <f aca="false">Внебюджет!Y34</f>
        <v>0</v>
      </c>
      <c r="Z30" s="172" t="n">
        <f aca="false">Внебюджет!Z34</f>
        <v>0</v>
      </c>
      <c r="AA30" s="172" t="n">
        <f aca="false">Внебюджет!AA34</f>
        <v>0</v>
      </c>
      <c r="AB30" s="172" t="n">
        <f aca="false">Внебюджет!AB34</f>
        <v>0</v>
      </c>
      <c r="AC30" s="172" t="n">
        <f aca="false">Внебюджет!AC34</f>
        <v>0</v>
      </c>
      <c r="AD30" s="172" t="n">
        <f aca="false">Внебюджет!AD34</f>
        <v>0</v>
      </c>
      <c r="AE30" s="172" t="n">
        <f aca="false">Внебюджет!AE34</f>
        <v>0</v>
      </c>
      <c r="AF30" s="172" t="n">
        <f aca="false">Внебюджет!AF34</f>
        <v>0</v>
      </c>
      <c r="AG30" s="172" t="n">
        <f aca="false">Внебюджет!AG34</f>
        <v>0</v>
      </c>
      <c r="AH30" s="172" t="n">
        <f aca="false">Внебюджет!AH34</f>
        <v>0</v>
      </c>
      <c r="AI30" s="172" t="n">
        <f aca="false">Внебюджет!AI34</f>
        <v>0</v>
      </c>
      <c r="AJ30" s="175" t="n">
        <f aca="false">SUM(G30,I30:AI30)</f>
        <v>0.3</v>
      </c>
      <c r="AK30" s="175"/>
      <c r="AL30" s="0"/>
      <c r="AM30" s="0"/>
    </row>
    <row r="31" s="184" customFormat="true" ht="27.25" hidden="false" customHeight="false" outlineLevel="0" collapsed="false">
      <c r="A31" s="174" t="str">
        <f aca="false">Внебюджет!A36</f>
        <v>Б1.В.02</v>
      </c>
      <c r="B31" s="174" t="str">
        <f aca="false">Внебюджет!B36</f>
        <v>Основы проектирования электронной компонентной базы</v>
      </c>
      <c r="C31" s="181" t="str">
        <f aca="false">Внебюджет!C36</f>
        <v>3\6</v>
      </c>
      <c r="D31" s="181" t="n">
        <f aca="false">Внебюджет!D36</f>
        <v>1</v>
      </c>
      <c r="E31" s="181" t="n">
        <f aca="false">Внебюджет!E36</f>
        <v>0</v>
      </c>
      <c r="F31" s="172" t="n">
        <f aca="false">Внебюджет!F36</f>
        <v>38</v>
      </c>
      <c r="G31" s="172" t="n">
        <f aca="false">Внебюджет!G36</f>
        <v>0</v>
      </c>
      <c r="H31" s="172" t="n">
        <f aca="false">Внебюджет!H36</f>
        <v>0</v>
      </c>
      <c r="I31" s="172" t="n">
        <f aca="false">Внебюджет!I36</f>
        <v>0</v>
      </c>
      <c r="J31" s="172" t="n">
        <f aca="false">Внебюджет!J36</f>
        <v>0</v>
      </c>
      <c r="K31" s="172" t="n">
        <f aca="false">Внебюджет!K36</f>
        <v>0.3</v>
      </c>
      <c r="L31" s="172" t="n">
        <f aca="false">Внебюджет!L36</f>
        <v>0</v>
      </c>
      <c r="M31" s="172" t="n">
        <f aca="false">Внебюджет!M36</f>
        <v>0</v>
      </c>
      <c r="N31" s="172" t="n">
        <f aca="false">Внебюджет!N36</f>
        <v>0</v>
      </c>
      <c r="O31" s="172" t="n">
        <f aca="false">Внебюджет!O36</f>
        <v>0</v>
      </c>
      <c r="P31" s="172" t="n">
        <f aca="false">Внебюджет!P36</f>
        <v>0</v>
      </c>
      <c r="Q31" s="172" t="n">
        <f aca="false">Внебюджет!Q36</f>
        <v>0</v>
      </c>
      <c r="R31" s="172" t="n">
        <f aca="false">Внебюджет!R36</f>
        <v>0</v>
      </c>
      <c r="S31" s="172" t="n">
        <f aca="false">Внебюджет!S36</f>
        <v>0</v>
      </c>
      <c r="T31" s="172" t="n">
        <f aca="false">Внебюджет!T36</f>
        <v>0</v>
      </c>
      <c r="U31" s="172" t="n">
        <f aca="false">Внебюджет!U36</f>
        <v>0</v>
      </c>
      <c r="V31" s="172" t="n">
        <f aca="false">Внебюджет!V36</f>
        <v>0</v>
      </c>
      <c r="W31" s="172" t="n">
        <f aca="false">Внебюджет!W36</f>
        <v>0</v>
      </c>
      <c r="X31" s="172" t="n">
        <f aca="false">Внебюджет!X36</f>
        <v>0</v>
      </c>
      <c r="Y31" s="172" t="n">
        <f aca="false">Внебюджет!Y36</f>
        <v>0</v>
      </c>
      <c r="Z31" s="172" t="n">
        <f aca="false">Внебюджет!Z36</f>
        <v>0</v>
      </c>
      <c r="AA31" s="172" t="n">
        <f aca="false">Внебюджет!AA36</f>
        <v>0</v>
      </c>
      <c r="AB31" s="172" t="n">
        <f aca="false">Внебюджет!AB36</f>
        <v>0</v>
      </c>
      <c r="AC31" s="172" t="n">
        <f aca="false">Внебюджет!AC36</f>
        <v>0</v>
      </c>
      <c r="AD31" s="172" t="n">
        <f aca="false">Внебюджет!AD36</f>
        <v>0</v>
      </c>
      <c r="AE31" s="172" t="n">
        <f aca="false">Внебюджет!AE36</f>
        <v>0</v>
      </c>
      <c r="AF31" s="172" t="n">
        <f aca="false">Внебюджет!AF36</f>
        <v>0</v>
      </c>
      <c r="AG31" s="172" t="n">
        <f aca="false">Внебюджет!AG36</f>
        <v>0</v>
      </c>
      <c r="AH31" s="172" t="n">
        <f aca="false">Внебюджет!AH36</f>
        <v>0</v>
      </c>
      <c r="AI31" s="172" t="n">
        <f aca="false">Внебюджет!AI36</f>
        <v>0</v>
      </c>
      <c r="AJ31" s="175" t="n">
        <f aca="false">SUM(G31,I31:AI31)</f>
        <v>0.3</v>
      </c>
      <c r="AK31" s="175"/>
      <c r="AL31" s="0"/>
      <c r="AM31" s="0"/>
    </row>
    <row r="32" s="184" customFormat="true" ht="15" hidden="false" customHeight="false" outlineLevel="0" collapsed="false">
      <c r="A32" s="174" t="str">
        <f aca="false">Внебюджет!A37</f>
        <v>Б1.В.03</v>
      </c>
      <c r="B32" s="174" t="str">
        <f aca="false">Внебюджет!B37</f>
        <v>Физическая химия материалов</v>
      </c>
      <c r="C32" s="181" t="str">
        <f aca="false">Внебюджет!C37</f>
        <v>3\6</v>
      </c>
      <c r="D32" s="181" t="n">
        <f aca="false">Внебюджет!D37</f>
        <v>1</v>
      </c>
      <c r="E32" s="181" t="n">
        <f aca="false">Внебюджет!E37</f>
        <v>0</v>
      </c>
      <c r="F32" s="172" t="n">
        <f aca="false">Внебюджет!F37</f>
        <v>38</v>
      </c>
      <c r="G32" s="172" t="n">
        <f aca="false">Внебюджет!G37</f>
        <v>0</v>
      </c>
      <c r="H32" s="172" t="n">
        <f aca="false">Внебюджет!H37</f>
        <v>38</v>
      </c>
      <c r="I32" s="172" t="n">
        <f aca="false">Внебюджет!I37</f>
        <v>0</v>
      </c>
      <c r="J32" s="172" t="n">
        <f aca="false">Внебюджет!J37</f>
        <v>0</v>
      </c>
      <c r="K32" s="172" t="n">
        <f aca="false">Внебюджет!K37</f>
        <v>0.3</v>
      </c>
      <c r="L32" s="172" t="n">
        <f aca="false">Внебюджет!L37</f>
        <v>0</v>
      </c>
      <c r="M32" s="172" t="n">
        <f aca="false">Внебюджет!M37</f>
        <v>0</v>
      </c>
      <c r="N32" s="172" t="n">
        <f aca="false">Внебюджет!N37</f>
        <v>0</v>
      </c>
      <c r="O32" s="172" t="n">
        <f aca="false">Внебюджет!O37</f>
        <v>0</v>
      </c>
      <c r="P32" s="172" t="n">
        <f aca="false">Внебюджет!P37</f>
        <v>0</v>
      </c>
      <c r="Q32" s="172" t="n">
        <f aca="false">Внебюджет!Q37</f>
        <v>0</v>
      </c>
      <c r="R32" s="172" t="n">
        <f aca="false">Внебюджет!R37</f>
        <v>0</v>
      </c>
      <c r="S32" s="172" t="n">
        <f aca="false">Внебюджет!S37</f>
        <v>0</v>
      </c>
      <c r="T32" s="172" t="n">
        <f aca="false">Внебюджет!T37</f>
        <v>0</v>
      </c>
      <c r="U32" s="172" t="n">
        <f aca="false">Внебюджет!U37</f>
        <v>0</v>
      </c>
      <c r="V32" s="172" t="n">
        <f aca="false">Внебюджет!V37</f>
        <v>0</v>
      </c>
      <c r="W32" s="172" t="n">
        <f aca="false">Внебюджет!W37</f>
        <v>0</v>
      </c>
      <c r="X32" s="172" t="n">
        <f aca="false">Внебюджет!X37</f>
        <v>0</v>
      </c>
      <c r="Y32" s="172" t="n">
        <f aca="false">Внебюджет!Y37</f>
        <v>0</v>
      </c>
      <c r="Z32" s="172" t="n">
        <f aca="false">Внебюджет!Z37</f>
        <v>0</v>
      </c>
      <c r="AA32" s="172" t="n">
        <f aca="false">Внебюджет!AA37</f>
        <v>0</v>
      </c>
      <c r="AB32" s="172" t="n">
        <f aca="false">Внебюджет!AB37</f>
        <v>0</v>
      </c>
      <c r="AC32" s="172" t="n">
        <f aca="false">Внебюджет!AC37</f>
        <v>0</v>
      </c>
      <c r="AD32" s="172" t="n">
        <f aca="false">Внебюджет!AD37</f>
        <v>0</v>
      </c>
      <c r="AE32" s="172" t="n">
        <f aca="false">Внебюджет!AE37</f>
        <v>0</v>
      </c>
      <c r="AF32" s="172" t="n">
        <f aca="false">Внебюджет!AF37</f>
        <v>0</v>
      </c>
      <c r="AG32" s="172" t="n">
        <f aca="false">Внебюджет!AG37</f>
        <v>0</v>
      </c>
      <c r="AH32" s="172" t="n">
        <f aca="false">Внебюджет!AH37</f>
        <v>0</v>
      </c>
      <c r="AI32" s="172" t="n">
        <f aca="false">Внебюджет!AI37</f>
        <v>0</v>
      </c>
      <c r="AJ32" s="175" t="n">
        <f aca="false">SUM(G32,I32:AI32)</f>
        <v>0.3</v>
      </c>
      <c r="AK32" s="175"/>
      <c r="AL32" s="0"/>
      <c r="AM32" s="0"/>
    </row>
    <row r="33" s="184" customFormat="true" ht="27.25" hidden="false" customHeight="false" outlineLevel="0" collapsed="false">
      <c r="A33" s="174" t="str">
        <f aca="false">Внебюджет!A38</f>
        <v>Б2.О.02(П)</v>
      </c>
      <c r="B33" s="174" t="str">
        <f aca="false">Внебюджет!B38</f>
        <v>Технологическая (проектно-технологическая) практика 1 (рассред., 2 нед.)</v>
      </c>
      <c r="C33" s="181" t="str">
        <f aca="false">Внебюджет!C38</f>
        <v>3\6</v>
      </c>
      <c r="D33" s="181" t="n">
        <f aca="false">Внебюджет!D38</f>
        <v>1</v>
      </c>
      <c r="E33" s="181" t="n">
        <f aca="false">Внебюджет!E38</f>
        <v>0</v>
      </c>
      <c r="F33" s="172" t="n">
        <f aca="false">Внебюджет!F38</f>
        <v>0</v>
      </c>
      <c r="G33" s="172" t="n">
        <f aca="false">Внебюджет!G38</f>
        <v>0</v>
      </c>
      <c r="H33" s="172" t="n">
        <f aca="false">Внебюджет!H38</f>
        <v>0</v>
      </c>
      <c r="I33" s="172" t="n">
        <f aca="false">Внебюджет!I38</f>
        <v>0</v>
      </c>
      <c r="J33" s="172" t="n">
        <f aca="false">Внебюджет!J38</f>
        <v>0</v>
      </c>
      <c r="K33" s="172" t="n">
        <f aca="false">Внебюджет!K38</f>
        <v>0</v>
      </c>
      <c r="L33" s="172" t="n">
        <f aca="false">Внебюджет!L38</f>
        <v>0</v>
      </c>
      <c r="M33" s="172" t="n">
        <f aca="false">Внебюджет!M38</f>
        <v>0</v>
      </c>
      <c r="N33" s="172" t="n">
        <f aca="false">Внебюджет!N38</f>
        <v>0</v>
      </c>
      <c r="O33" s="172" t="n">
        <f aca="false">Внебюджет!O38</f>
        <v>0</v>
      </c>
      <c r="P33" s="172" t="n">
        <f aca="false">Внебюджет!P38</f>
        <v>0</v>
      </c>
      <c r="Q33" s="172" t="n">
        <f aca="false">Внебюджет!Q38</f>
        <v>0</v>
      </c>
      <c r="R33" s="172" t="n">
        <f aca="false">Внебюджет!R38</f>
        <v>0</v>
      </c>
      <c r="S33" s="172" t="n">
        <f aca="false">Внебюджет!S38</f>
        <v>0</v>
      </c>
      <c r="T33" s="172" t="n">
        <f aca="false">Внебюджет!T38</f>
        <v>2</v>
      </c>
      <c r="U33" s="172" t="n">
        <f aca="false">Внебюджет!U38</f>
        <v>0</v>
      </c>
      <c r="V33" s="172" t="n">
        <f aca="false">Внебюджет!V38</f>
        <v>0</v>
      </c>
      <c r="W33" s="172" t="n">
        <f aca="false">Внебюджет!W38</f>
        <v>0</v>
      </c>
      <c r="X33" s="172" t="n">
        <f aca="false">Внебюджет!X38</f>
        <v>0</v>
      </c>
      <c r="Y33" s="172" t="n">
        <f aca="false">Внебюджет!Y38</f>
        <v>0</v>
      </c>
      <c r="Z33" s="172" t="n">
        <f aca="false">Внебюджет!Z38</f>
        <v>0</v>
      </c>
      <c r="AA33" s="172" t="n">
        <f aca="false">Внебюджет!AA38</f>
        <v>0</v>
      </c>
      <c r="AB33" s="172" t="n">
        <f aca="false">Внебюджет!AB38</f>
        <v>0</v>
      </c>
      <c r="AC33" s="172" t="n">
        <f aca="false">Внебюджет!AC38</f>
        <v>0</v>
      </c>
      <c r="AD33" s="172" t="n">
        <f aca="false">Внебюджет!AD38</f>
        <v>0</v>
      </c>
      <c r="AE33" s="172" t="n">
        <f aca="false">Внебюджет!AE38</f>
        <v>0</v>
      </c>
      <c r="AF33" s="172" t="n">
        <f aca="false">Внебюджет!AF38</f>
        <v>0</v>
      </c>
      <c r="AG33" s="172" t="n">
        <f aca="false">Внебюджет!AG38</f>
        <v>0</v>
      </c>
      <c r="AH33" s="172" t="n">
        <f aca="false">Внебюджет!AH38</f>
        <v>0</v>
      </c>
      <c r="AI33" s="172" t="n">
        <f aca="false">Внебюджет!AI38</f>
        <v>0</v>
      </c>
      <c r="AJ33" s="175" t="n">
        <f aca="false">SUM(G33,I33:AI33)</f>
        <v>2</v>
      </c>
      <c r="AK33" s="175"/>
      <c r="AL33" s="0"/>
      <c r="AM33" s="0"/>
    </row>
    <row r="34" s="184" customFormat="true" ht="15" hidden="false" customHeight="false" outlineLevel="0" collapsed="false">
      <c r="A34" s="168"/>
      <c r="B34" s="176" t="s">
        <v>546</v>
      </c>
      <c r="C34" s="177"/>
      <c r="D34" s="177"/>
      <c r="E34" s="177"/>
      <c r="F34" s="178" t="n">
        <f aca="false">SUM(F24:F33)</f>
        <v>272</v>
      </c>
      <c r="G34" s="178" t="n">
        <f aca="false">SUM(G24:G33)</f>
        <v>0</v>
      </c>
      <c r="H34" s="178" t="n">
        <f aca="false">SUM(H24:H33)</f>
        <v>218</v>
      </c>
      <c r="I34" s="178" t="n">
        <f aca="false">SUM(I24:I33)</f>
        <v>0</v>
      </c>
      <c r="J34" s="178" t="n">
        <f aca="false">SUM(J24:J33)</f>
        <v>0</v>
      </c>
      <c r="K34" s="178" t="n">
        <f aca="false">SUM(K24:K33)</f>
        <v>2.4</v>
      </c>
      <c r="L34" s="178" t="n">
        <f aca="false">SUM(L24:L33)</f>
        <v>0</v>
      </c>
      <c r="M34" s="178" t="n">
        <f aca="false">SUM(M24:M33)</f>
        <v>0.4</v>
      </c>
      <c r="N34" s="178" t="n">
        <f aca="false">SUM(N24:N33)</f>
        <v>0</v>
      </c>
      <c r="O34" s="178" t="n">
        <f aca="false">SUM(O24:O33)</f>
        <v>0</v>
      </c>
      <c r="P34" s="178" t="n">
        <f aca="false">SUM(P24:P33)</f>
        <v>0</v>
      </c>
      <c r="Q34" s="178" t="n">
        <f aca="false">SUM(Q24:Q33)</f>
        <v>0</v>
      </c>
      <c r="R34" s="178" t="n">
        <f aca="false">SUM(R24:R33)</f>
        <v>0</v>
      </c>
      <c r="S34" s="178" t="n">
        <f aca="false">SUM(S24:S33)</f>
        <v>0</v>
      </c>
      <c r="T34" s="178" t="n">
        <f aca="false">SUM(T24:T33)</f>
        <v>2</v>
      </c>
      <c r="U34" s="178" t="n">
        <f aca="false">SUM(U24:U33)</f>
        <v>0</v>
      </c>
      <c r="V34" s="178" t="n">
        <f aca="false">SUM(V24:V33)</f>
        <v>0</v>
      </c>
      <c r="W34" s="178" t="n">
        <f aca="false">SUM(W24:W33)</f>
        <v>0</v>
      </c>
      <c r="X34" s="178" t="n">
        <f aca="false">SUM(X24:X33)</f>
        <v>0</v>
      </c>
      <c r="Y34" s="178" t="n">
        <f aca="false">SUM(Y24:Y33)</f>
        <v>0</v>
      </c>
      <c r="Z34" s="178" t="n">
        <f aca="false">SUM(Z24:Z33)</f>
        <v>0</v>
      </c>
      <c r="AA34" s="178" t="n">
        <f aca="false">SUM(AA24:AA33)</f>
        <v>0</v>
      </c>
      <c r="AB34" s="178" t="n">
        <f aca="false">SUM(AB24:AB33)</f>
        <v>0</v>
      </c>
      <c r="AC34" s="178" t="n">
        <f aca="false">SUM(AC24:AC33)</f>
        <v>0</v>
      </c>
      <c r="AD34" s="178" t="n">
        <f aca="false">SUM(AD24:AD33)</f>
        <v>0</v>
      </c>
      <c r="AE34" s="178" t="n">
        <f aca="false">SUM(AE24:AE33)</f>
        <v>0</v>
      </c>
      <c r="AF34" s="178" t="n">
        <f aca="false">SUM(AF24:AF33)</f>
        <v>0</v>
      </c>
      <c r="AG34" s="178" t="n">
        <f aca="false">SUM(AG24:AG33)</f>
        <v>0</v>
      </c>
      <c r="AH34" s="178" t="n">
        <f aca="false">SUM(AH24:AH33)</f>
        <v>0</v>
      </c>
      <c r="AI34" s="178" t="n">
        <f aca="false">SUM(AI24:AI33)</f>
        <v>0</v>
      </c>
      <c r="AJ34" s="178" t="n">
        <f aca="false">SUM(AJ24:AJ33)</f>
        <v>4.8</v>
      </c>
      <c r="AK34" s="168"/>
      <c r="AL34" s="0"/>
      <c r="AM34" s="0"/>
    </row>
    <row r="35" s="184" customFormat="true" ht="15" hidden="false" customHeight="false" outlineLevel="0" collapsed="false">
      <c r="A35" s="173"/>
      <c r="B35" s="174"/>
      <c r="C35" s="168"/>
      <c r="D35" s="168"/>
      <c r="E35" s="168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68"/>
      <c r="AL35" s="0"/>
      <c r="AM35" s="0"/>
    </row>
    <row r="36" s="184" customFormat="true" ht="15" hidden="false" customHeight="false" outlineLevel="0" collapsed="false">
      <c r="A36" s="168"/>
      <c r="B36" s="174"/>
      <c r="C36" s="168"/>
      <c r="D36" s="168"/>
      <c r="E36" s="168"/>
      <c r="F36" s="175"/>
      <c r="G36" s="175"/>
      <c r="H36" s="175"/>
      <c r="I36" s="175"/>
      <c r="J36" s="170" t="str">
        <f aca="false">Внебюджет!L41</f>
        <v>10.03.01 Информационная безопасность</v>
      </c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5"/>
      <c r="AE36" s="175"/>
      <c r="AF36" s="175"/>
      <c r="AG36" s="175"/>
      <c r="AH36" s="175"/>
      <c r="AI36" s="175"/>
      <c r="AJ36" s="175" t="n">
        <f aca="false">SUM(G36,I36:AI36)</f>
        <v>0</v>
      </c>
      <c r="AK36" s="168"/>
      <c r="AL36" s="0"/>
      <c r="AM36" s="0"/>
    </row>
    <row r="37" s="184" customFormat="true" ht="15" hidden="false" customHeight="false" outlineLevel="0" collapsed="false">
      <c r="A37" s="168"/>
      <c r="B37" s="174"/>
      <c r="C37" s="168"/>
      <c r="D37" s="168"/>
      <c r="E37" s="168"/>
      <c r="F37" s="175" t="s">
        <v>253</v>
      </c>
      <c r="G37" s="175"/>
      <c r="H37" s="175"/>
      <c r="I37" s="175"/>
      <c r="J37" s="171" t="str">
        <f aca="false">Внебюджет!K42</f>
        <v>профиль "Техническая защита информации"</v>
      </c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175"/>
      <c r="AJ37" s="175" t="n">
        <f aca="false">SUM(G37,I37:AI37)</f>
        <v>0</v>
      </c>
      <c r="AK37" s="168"/>
      <c r="AL37" s="0"/>
      <c r="AM37" s="0"/>
    </row>
    <row r="38" s="184" customFormat="true" ht="15" hidden="false" customHeight="false" outlineLevel="0" collapsed="false">
      <c r="A38" s="168"/>
      <c r="B38" s="174"/>
      <c r="C38" s="168"/>
      <c r="D38" s="168"/>
      <c r="E38" s="168"/>
      <c r="F38" s="175" t="s">
        <v>253</v>
      </c>
      <c r="G38" s="175"/>
      <c r="H38" s="175"/>
      <c r="I38" s="175"/>
      <c r="J38" s="171" t="str">
        <f aca="false">Внебюджет!K43</f>
        <v>профиль "Безопасность автоматизированных систем (по отрасли или в сфере профессиональной деятельности)"</v>
      </c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5"/>
      <c r="AE38" s="175"/>
      <c r="AF38" s="175"/>
      <c r="AG38" s="175"/>
      <c r="AH38" s="175"/>
      <c r="AI38" s="175"/>
      <c r="AJ38" s="175" t="n">
        <f aca="false">SUM(G38,I38:AI38)</f>
        <v>0</v>
      </c>
      <c r="AK38" s="168"/>
      <c r="AL38" s="0"/>
      <c r="AM38" s="0"/>
    </row>
    <row r="39" s="184" customFormat="true" ht="27.25" hidden="false" customHeight="false" outlineLevel="0" collapsed="false">
      <c r="A39" s="174" t="str">
        <f aca="false">Внебюджет!A44</f>
        <v>Б1.О.01</v>
      </c>
      <c r="B39" s="174" t="str">
        <f aca="false">Внебюджет!B44</f>
        <v>Основы научно-исследовательской деятельности (поток НЭ, ИБ)</v>
      </c>
      <c r="C39" s="181" t="str">
        <f aca="false">Внебюджет!C44</f>
        <v>2\4</v>
      </c>
      <c r="D39" s="181" t="n">
        <f aca="false">Внебюджет!D44</f>
        <v>1</v>
      </c>
      <c r="E39" s="181" t="n">
        <f aca="false">Внебюджет!E44</f>
        <v>0</v>
      </c>
      <c r="F39" s="172" t="n">
        <f aca="false">Внебюджет!F44</f>
        <v>20</v>
      </c>
      <c r="G39" s="172" t="n">
        <f aca="false">Внебюджет!G44</f>
        <v>0</v>
      </c>
      <c r="H39" s="172" t="n">
        <f aca="false">Внебюджет!H44</f>
        <v>20</v>
      </c>
      <c r="I39" s="172" t="n">
        <f aca="false">Внебюджет!I44</f>
        <v>0</v>
      </c>
      <c r="J39" s="172" t="n">
        <f aca="false">Внебюджет!J44</f>
        <v>0</v>
      </c>
      <c r="K39" s="172" t="n">
        <f aca="false">Внебюджет!K44</f>
        <v>0.3</v>
      </c>
      <c r="L39" s="172" t="n">
        <f aca="false">Внебюджет!L44</f>
        <v>0</v>
      </c>
      <c r="M39" s="172" t="n">
        <f aca="false">Внебюджет!M44</f>
        <v>0</v>
      </c>
      <c r="N39" s="172" t="n">
        <f aca="false">Внебюджет!N44</f>
        <v>0</v>
      </c>
      <c r="O39" s="172" t="n">
        <f aca="false">Внебюджет!O44</f>
        <v>0</v>
      </c>
      <c r="P39" s="172" t="n">
        <f aca="false">Внебюджет!P44</f>
        <v>0</v>
      </c>
      <c r="Q39" s="172" t="n">
        <f aca="false">Внебюджет!Q44</f>
        <v>0</v>
      </c>
      <c r="R39" s="172" t="n">
        <f aca="false">Внебюджет!R44</f>
        <v>0</v>
      </c>
      <c r="S39" s="172" t="n">
        <f aca="false">Внебюджет!S44</f>
        <v>0</v>
      </c>
      <c r="T39" s="172" t="n">
        <f aca="false">Внебюджет!T44</f>
        <v>0</v>
      </c>
      <c r="U39" s="172" t="n">
        <f aca="false">Внебюджет!U44</f>
        <v>0</v>
      </c>
      <c r="V39" s="172" t="n">
        <f aca="false">Внебюджет!V44</f>
        <v>0</v>
      </c>
      <c r="W39" s="172" t="n">
        <f aca="false">Внебюджет!W44</f>
        <v>0</v>
      </c>
      <c r="X39" s="172" t="n">
        <f aca="false">Внебюджет!X44</f>
        <v>0</v>
      </c>
      <c r="Y39" s="172" t="n">
        <f aca="false">Внебюджет!Y44</f>
        <v>0</v>
      </c>
      <c r="Z39" s="172" t="n">
        <f aca="false">Внебюджет!Z44</f>
        <v>0</v>
      </c>
      <c r="AA39" s="172" t="n">
        <f aca="false">Внебюджет!AA44</f>
        <v>0</v>
      </c>
      <c r="AB39" s="172" t="n">
        <f aca="false">Внебюджет!AB44</f>
        <v>0</v>
      </c>
      <c r="AC39" s="172" t="n">
        <f aca="false">Внебюджет!AC44</f>
        <v>0</v>
      </c>
      <c r="AD39" s="172" t="n">
        <f aca="false">Внебюджет!AD44</f>
        <v>0</v>
      </c>
      <c r="AE39" s="172" t="n">
        <f aca="false">Внебюджет!AE44</f>
        <v>0</v>
      </c>
      <c r="AF39" s="172" t="n">
        <f aca="false">Внебюджет!AF44</f>
        <v>0</v>
      </c>
      <c r="AG39" s="172" t="n">
        <f aca="false">Внебюджет!AG44</f>
        <v>0</v>
      </c>
      <c r="AH39" s="172" t="n">
        <f aca="false">Внебюджет!AH44</f>
        <v>0</v>
      </c>
      <c r="AI39" s="172" t="n">
        <f aca="false">Внебюджет!AI44</f>
        <v>0</v>
      </c>
      <c r="AJ39" s="175" t="n">
        <f aca="false">SUM(G39,I39:AI39)</f>
        <v>0.3</v>
      </c>
      <c r="AK39" s="175"/>
      <c r="AL39" s="0"/>
      <c r="AM39" s="0"/>
    </row>
    <row r="40" s="184" customFormat="true" ht="27.25" hidden="false" customHeight="false" outlineLevel="0" collapsed="false">
      <c r="A40" s="174" t="str">
        <f aca="false">Внебюджет!A46</f>
        <v>Б1.О.16.02</v>
      </c>
      <c r="B40" s="174" t="str">
        <f aca="false">Внебюджет!B46</f>
        <v>Электричество, магнетизм и волновая оптика (поток НЭ, ИБ, ИСТ)</v>
      </c>
      <c r="C40" s="181" t="str">
        <f aca="false">Внебюджет!C46</f>
        <v>2\3</v>
      </c>
      <c r="D40" s="181" t="n">
        <f aca="false">Внебюджет!D46</f>
        <v>1</v>
      </c>
      <c r="E40" s="181" t="n">
        <f aca="false">Внебюджет!E46</f>
        <v>0</v>
      </c>
      <c r="F40" s="172" t="n">
        <f aca="false">Внебюджет!F46</f>
        <v>50</v>
      </c>
      <c r="G40" s="172" t="n">
        <f aca="false">Внебюджет!G46</f>
        <v>0</v>
      </c>
      <c r="H40" s="172" t="n">
        <f aca="false">Внебюджет!H46</f>
        <v>50</v>
      </c>
      <c r="I40" s="172" t="n">
        <f aca="false">Внебюджет!I46</f>
        <v>0</v>
      </c>
      <c r="J40" s="172" t="n">
        <f aca="false">Внебюджет!J46</f>
        <v>0</v>
      </c>
      <c r="K40" s="172" t="n">
        <f aca="false">Внебюджет!K46</f>
        <v>0</v>
      </c>
      <c r="L40" s="172" t="n">
        <f aca="false">Внебюджет!L46</f>
        <v>0</v>
      </c>
      <c r="M40" s="172" t="n">
        <f aca="false">Внебюджет!M46</f>
        <v>0.4</v>
      </c>
      <c r="N40" s="172" t="n">
        <f aca="false">Внебюджет!N46</f>
        <v>0</v>
      </c>
      <c r="O40" s="172" t="n">
        <f aca="false">Внебюджет!O46</f>
        <v>0</v>
      </c>
      <c r="P40" s="172" t="n">
        <f aca="false">Внебюджет!P46</f>
        <v>0</v>
      </c>
      <c r="Q40" s="172" t="n">
        <f aca="false">Внебюджет!Q46</f>
        <v>0</v>
      </c>
      <c r="R40" s="172" t="n">
        <f aca="false">Внебюджет!R46</f>
        <v>0</v>
      </c>
      <c r="S40" s="172" t="n">
        <f aca="false">Внебюджет!S46</f>
        <v>0</v>
      </c>
      <c r="T40" s="172" t="n">
        <f aca="false">Внебюджет!T46</f>
        <v>0</v>
      </c>
      <c r="U40" s="172" t="n">
        <f aca="false">Внебюджет!U46</f>
        <v>0</v>
      </c>
      <c r="V40" s="172" t="n">
        <f aca="false">Внебюджет!V46</f>
        <v>0</v>
      </c>
      <c r="W40" s="172" t="n">
        <f aca="false">Внебюджет!W46</f>
        <v>0</v>
      </c>
      <c r="X40" s="172" t="n">
        <f aca="false">Внебюджет!X46</f>
        <v>0</v>
      </c>
      <c r="Y40" s="172" t="n">
        <f aca="false">Внебюджет!Y46</f>
        <v>0</v>
      </c>
      <c r="Z40" s="172" t="n">
        <f aca="false">Внебюджет!Z46</f>
        <v>0</v>
      </c>
      <c r="AA40" s="172" t="n">
        <f aca="false">Внебюджет!AA46</f>
        <v>0</v>
      </c>
      <c r="AB40" s="172" t="n">
        <f aca="false">Внебюджет!AB46</f>
        <v>0</v>
      </c>
      <c r="AC40" s="172" t="n">
        <f aca="false">Внебюджет!AC46</f>
        <v>0</v>
      </c>
      <c r="AD40" s="172" t="n">
        <f aca="false">Внебюджет!AD46</f>
        <v>0</v>
      </c>
      <c r="AE40" s="172" t="n">
        <f aca="false">Внебюджет!AE46</f>
        <v>0</v>
      </c>
      <c r="AF40" s="172" t="n">
        <f aca="false">Внебюджет!AF46</f>
        <v>0</v>
      </c>
      <c r="AG40" s="172" t="n">
        <f aca="false">Внебюджет!AG46</f>
        <v>0</v>
      </c>
      <c r="AH40" s="172" t="n">
        <f aca="false">Внебюджет!AH46</f>
        <v>0</v>
      </c>
      <c r="AI40" s="172" t="n">
        <f aca="false">Внебюджет!AI46</f>
        <v>0</v>
      </c>
      <c r="AJ40" s="175" t="n">
        <f aca="false">SUM(G40,I40:AI40)</f>
        <v>0.4</v>
      </c>
      <c r="AK40" s="175"/>
      <c r="AL40" s="0"/>
      <c r="AM40" s="0"/>
    </row>
    <row r="41" s="184" customFormat="true" ht="27.25" hidden="false" customHeight="false" outlineLevel="0" collapsed="false">
      <c r="A41" s="174" t="str">
        <f aca="false">Внебюджет!A47</f>
        <v>Б1.О.16.03</v>
      </c>
      <c r="B41" s="174" t="str">
        <f aca="false">Внебюджет!B47</f>
        <v>Квантовая отптика и атомная физика (поток НЭ, ИБ, ИСТ)</v>
      </c>
      <c r="C41" s="181" t="str">
        <f aca="false">Внебюджет!C47</f>
        <v>2\4</v>
      </c>
      <c r="D41" s="181" t="n">
        <f aca="false">Внебюджет!D47</f>
        <v>1</v>
      </c>
      <c r="E41" s="181" t="n">
        <f aca="false">Внебюджет!E47</f>
        <v>0</v>
      </c>
      <c r="F41" s="172" t="n">
        <f aca="false">Внебюджет!F47</f>
        <v>60</v>
      </c>
      <c r="G41" s="172" t="n">
        <f aca="false">Внебюджет!G47</f>
        <v>0</v>
      </c>
      <c r="H41" s="172" t="n">
        <f aca="false">Внебюджет!H47</f>
        <v>60</v>
      </c>
      <c r="I41" s="172" t="n">
        <f aca="false">Внебюджет!I47</f>
        <v>0</v>
      </c>
      <c r="J41" s="172" t="n">
        <f aca="false">Внебюджет!J47</f>
        <v>0</v>
      </c>
      <c r="K41" s="172" t="n">
        <f aca="false">Внебюджет!K47</f>
        <v>0</v>
      </c>
      <c r="L41" s="172" t="n">
        <f aca="false">Внебюджет!L47</f>
        <v>0</v>
      </c>
      <c r="M41" s="172" t="n">
        <f aca="false">Внебюджет!M47</f>
        <v>0.4</v>
      </c>
      <c r="N41" s="172" t="n">
        <f aca="false">Внебюджет!N47</f>
        <v>0</v>
      </c>
      <c r="O41" s="172" t="n">
        <f aca="false">Внебюджет!O47</f>
        <v>0</v>
      </c>
      <c r="P41" s="172" t="n">
        <f aca="false">Внебюджет!P47</f>
        <v>0</v>
      </c>
      <c r="Q41" s="172" t="n">
        <f aca="false">Внебюджет!Q47</f>
        <v>0</v>
      </c>
      <c r="R41" s="172" t="n">
        <f aca="false">Внебюджет!R47</f>
        <v>0</v>
      </c>
      <c r="S41" s="172" t="n">
        <f aca="false">Внебюджет!S47</f>
        <v>0</v>
      </c>
      <c r="T41" s="172" t="n">
        <f aca="false">Внебюджет!T47</f>
        <v>0</v>
      </c>
      <c r="U41" s="172" t="n">
        <f aca="false">Внебюджет!U47</f>
        <v>0</v>
      </c>
      <c r="V41" s="172" t="n">
        <f aca="false">Внебюджет!V47</f>
        <v>0</v>
      </c>
      <c r="W41" s="172" t="n">
        <f aca="false">Внебюджет!W47</f>
        <v>0</v>
      </c>
      <c r="X41" s="172" t="n">
        <f aca="false">Внебюджет!X47</f>
        <v>0</v>
      </c>
      <c r="Y41" s="172" t="n">
        <f aca="false">Внебюджет!Y47</f>
        <v>0</v>
      </c>
      <c r="Z41" s="172" t="n">
        <f aca="false">Внебюджет!Z47</f>
        <v>0</v>
      </c>
      <c r="AA41" s="172" t="n">
        <f aca="false">Внебюджет!AA47</f>
        <v>0</v>
      </c>
      <c r="AB41" s="172" t="n">
        <f aca="false">Внебюджет!AB47</f>
        <v>0</v>
      </c>
      <c r="AC41" s="172" t="n">
        <f aca="false">Внебюджет!AC47</f>
        <v>0</v>
      </c>
      <c r="AD41" s="172" t="n">
        <f aca="false">Внебюджет!AD47</f>
        <v>0</v>
      </c>
      <c r="AE41" s="172" t="n">
        <f aca="false">Внебюджет!AE47</f>
        <v>0</v>
      </c>
      <c r="AF41" s="172" t="n">
        <f aca="false">Внебюджет!AF47</f>
        <v>0</v>
      </c>
      <c r="AG41" s="172" t="n">
        <f aca="false">Внебюджет!AG47</f>
        <v>0</v>
      </c>
      <c r="AH41" s="172" t="n">
        <f aca="false">Внебюджет!AH47</f>
        <v>0</v>
      </c>
      <c r="AI41" s="172" t="n">
        <f aca="false">Внебюджет!AI47</f>
        <v>0</v>
      </c>
      <c r="AJ41" s="175" t="n">
        <f aca="false">SUM(G41,I41:AI41)</f>
        <v>0.4</v>
      </c>
      <c r="AK41" s="175"/>
      <c r="AL41" s="0"/>
      <c r="AM41" s="0"/>
    </row>
    <row r="42" s="184" customFormat="true" ht="15" hidden="false" customHeight="false" outlineLevel="0" collapsed="false">
      <c r="A42" s="168"/>
      <c r="B42" s="176" t="s">
        <v>547</v>
      </c>
      <c r="C42" s="177"/>
      <c r="D42" s="177"/>
      <c r="E42" s="177"/>
      <c r="F42" s="178" t="n">
        <f aca="false">SUM(F37:F41)</f>
        <v>130</v>
      </c>
      <c r="G42" s="178" t="n">
        <f aca="false">SUM(G37:G41)</f>
        <v>0</v>
      </c>
      <c r="H42" s="178" t="n">
        <f aca="false">SUM(H37:H41)</f>
        <v>130</v>
      </c>
      <c r="I42" s="178" t="n">
        <f aca="false">SUM(I37:I41)</f>
        <v>0</v>
      </c>
      <c r="J42" s="178" t="n">
        <f aca="false">SUM(J37:J41)</f>
        <v>0</v>
      </c>
      <c r="K42" s="178" t="n">
        <f aca="false">SUM(K37:K41)</f>
        <v>0.3</v>
      </c>
      <c r="L42" s="178" t="n">
        <f aca="false">SUM(L37:L41)</f>
        <v>0</v>
      </c>
      <c r="M42" s="178" t="n">
        <f aca="false">SUM(M37:M41)</f>
        <v>0.8</v>
      </c>
      <c r="N42" s="178" t="n">
        <f aca="false">SUM(N37:N41)</f>
        <v>0</v>
      </c>
      <c r="O42" s="178" t="n">
        <f aca="false">SUM(O37:O41)</f>
        <v>0</v>
      </c>
      <c r="P42" s="178" t="n">
        <f aca="false">SUM(P37:P41)</f>
        <v>0</v>
      </c>
      <c r="Q42" s="178" t="n">
        <f aca="false">SUM(Q37:Q41)</f>
        <v>0</v>
      </c>
      <c r="R42" s="178" t="n">
        <f aca="false">SUM(R37:R41)</f>
        <v>0</v>
      </c>
      <c r="S42" s="178" t="n">
        <f aca="false">SUM(S37:S41)</f>
        <v>0</v>
      </c>
      <c r="T42" s="178" t="n">
        <f aca="false">SUM(T37:T41)</f>
        <v>0</v>
      </c>
      <c r="U42" s="178" t="n">
        <f aca="false">SUM(U37:U41)</f>
        <v>0</v>
      </c>
      <c r="V42" s="178" t="n">
        <f aca="false">SUM(V37:V41)</f>
        <v>0</v>
      </c>
      <c r="W42" s="178" t="n">
        <f aca="false">SUM(W37:W41)</f>
        <v>0</v>
      </c>
      <c r="X42" s="178" t="n">
        <f aca="false">SUM(X37:X41)</f>
        <v>0</v>
      </c>
      <c r="Y42" s="178" t="n">
        <f aca="false">SUM(Y37:Y41)</f>
        <v>0</v>
      </c>
      <c r="Z42" s="178" t="n">
        <f aca="false">SUM(Z37:Z41)</f>
        <v>0</v>
      </c>
      <c r="AA42" s="178" t="n">
        <f aca="false">SUM(AA37:AA41)</f>
        <v>0</v>
      </c>
      <c r="AB42" s="178" t="n">
        <f aca="false">SUM(AB37:AB41)</f>
        <v>0</v>
      </c>
      <c r="AC42" s="178" t="n">
        <f aca="false">SUM(AC37:AC41)</f>
        <v>0</v>
      </c>
      <c r="AD42" s="178" t="n">
        <f aca="false">SUM(AD37:AD41)</f>
        <v>0</v>
      </c>
      <c r="AE42" s="178" t="n">
        <f aca="false">SUM(AE37:AE41)</f>
        <v>0</v>
      </c>
      <c r="AF42" s="178" t="n">
        <f aca="false">SUM(AF37:AF41)</f>
        <v>0</v>
      </c>
      <c r="AG42" s="178" t="n">
        <f aca="false">SUM(AG37:AG41)</f>
        <v>0</v>
      </c>
      <c r="AH42" s="178" t="n">
        <f aca="false">SUM(AH37:AH41)</f>
        <v>0</v>
      </c>
      <c r="AI42" s="178" t="n">
        <f aca="false">SUM(AI37:AI41)</f>
        <v>0</v>
      </c>
      <c r="AJ42" s="178" t="n">
        <f aca="false">SUM(AJ37:AJ41)</f>
        <v>1.1</v>
      </c>
      <c r="AK42" s="168"/>
      <c r="AL42" s="0"/>
      <c r="AM42" s="0"/>
    </row>
    <row r="43" s="184" customFormat="true" ht="15" hidden="false" customHeight="false" outlineLevel="0" collapsed="false">
      <c r="A43" s="173"/>
      <c r="B43" s="174"/>
      <c r="C43" s="168"/>
      <c r="D43" s="168"/>
      <c r="E43" s="168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68"/>
      <c r="AL43" s="0"/>
      <c r="AM43" s="0"/>
    </row>
    <row r="44" s="317" customFormat="true" ht="15" hidden="false" customHeight="false" outlineLevel="0" collapsed="false">
      <c r="A44" s="186"/>
      <c r="B44" s="187" t="s">
        <v>554</v>
      </c>
      <c r="C44" s="316"/>
      <c r="D44" s="316"/>
      <c r="E44" s="316"/>
      <c r="F44" s="188" t="n">
        <f aca="false">SUM(F34,F42)</f>
        <v>402</v>
      </c>
      <c r="G44" s="188" t="n">
        <f aca="false">SUM(G34,G42)</f>
        <v>0</v>
      </c>
      <c r="H44" s="188" t="n">
        <f aca="false">SUM(H34,H42)</f>
        <v>348</v>
      </c>
      <c r="I44" s="188" t="n">
        <f aca="false">SUM(I34,I42)</f>
        <v>0</v>
      </c>
      <c r="J44" s="188" t="n">
        <f aca="false">SUM(J34,J42)</f>
        <v>0</v>
      </c>
      <c r="K44" s="188" t="n">
        <f aca="false">SUM(K34,K42)</f>
        <v>2.7</v>
      </c>
      <c r="L44" s="188" t="n">
        <f aca="false">SUM(L34,L42)</f>
        <v>0</v>
      </c>
      <c r="M44" s="188" t="n">
        <f aca="false">SUM(M34,M42)</f>
        <v>1.2</v>
      </c>
      <c r="N44" s="188" t="n">
        <f aca="false">SUM(N34,N42)</f>
        <v>0</v>
      </c>
      <c r="O44" s="188" t="n">
        <f aca="false">SUM(O34,O42)</f>
        <v>0</v>
      </c>
      <c r="P44" s="188" t="n">
        <f aca="false">SUM(P34,P42)</f>
        <v>0</v>
      </c>
      <c r="Q44" s="188" t="n">
        <f aca="false">SUM(Q34,Q42)</f>
        <v>0</v>
      </c>
      <c r="R44" s="188" t="n">
        <f aca="false">SUM(R34,R42)</f>
        <v>0</v>
      </c>
      <c r="S44" s="188" t="n">
        <f aca="false">SUM(S34,S42)</f>
        <v>0</v>
      </c>
      <c r="T44" s="188" t="n">
        <f aca="false">SUM(T34,T42)</f>
        <v>2</v>
      </c>
      <c r="U44" s="188" t="n">
        <f aca="false">SUM(U34,U42)</f>
        <v>0</v>
      </c>
      <c r="V44" s="188" t="n">
        <f aca="false">SUM(V34,V42)</f>
        <v>0</v>
      </c>
      <c r="W44" s="188" t="n">
        <f aca="false">SUM(W34,W42)</f>
        <v>0</v>
      </c>
      <c r="X44" s="188" t="n">
        <f aca="false">SUM(X34,X42)</f>
        <v>0</v>
      </c>
      <c r="Y44" s="188" t="n">
        <f aca="false">SUM(Y34,Y42)</f>
        <v>0</v>
      </c>
      <c r="Z44" s="188" t="n">
        <f aca="false">SUM(Z34,Z42)</f>
        <v>0</v>
      </c>
      <c r="AA44" s="188" t="n">
        <f aca="false">SUM(AA34,AA42)</f>
        <v>0</v>
      </c>
      <c r="AB44" s="188" t="n">
        <f aca="false">SUM(AB34,AB42)</f>
        <v>0</v>
      </c>
      <c r="AC44" s="188" t="n">
        <f aca="false">SUM(AC34,AC42)</f>
        <v>0</v>
      </c>
      <c r="AD44" s="188" t="n">
        <f aca="false">SUM(AD34,AD42)</f>
        <v>0</v>
      </c>
      <c r="AE44" s="188" t="n">
        <f aca="false">SUM(AE34,AE42)</f>
        <v>0</v>
      </c>
      <c r="AF44" s="188" t="n">
        <f aca="false">SUM(AF34,AF42)</f>
        <v>0</v>
      </c>
      <c r="AG44" s="188" t="n">
        <f aca="false">SUM(AG34,AG42)</f>
        <v>0</v>
      </c>
      <c r="AH44" s="188" t="n">
        <f aca="false">SUM(AH34,AH42)</f>
        <v>0</v>
      </c>
      <c r="AI44" s="188" t="n">
        <f aca="false">SUM(AI34,AI42)</f>
        <v>0</v>
      </c>
      <c r="AJ44" s="188" t="n">
        <f aca="false">SUM(AJ34,AJ42)</f>
        <v>5.9</v>
      </c>
      <c r="AK44" s="189"/>
      <c r="AL44" s="0"/>
      <c r="AM44" s="0"/>
    </row>
    <row r="45" s="317" customFormat="true" ht="15" hidden="false" customHeight="false" outlineLevel="0" collapsed="false">
      <c r="A45" s="186"/>
      <c r="B45" s="190"/>
      <c r="C45" s="190"/>
      <c r="D45" s="190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89"/>
      <c r="AL45" s="0"/>
      <c r="AM45" s="0"/>
    </row>
    <row r="46" s="317" customFormat="true" ht="15" hidden="false" customHeight="false" outlineLevel="0" collapsed="false">
      <c r="A46" s="186"/>
      <c r="B46" s="186"/>
      <c r="C46" s="186"/>
      <c r="D46" s="186"/>
      <c r="E46" s="186"/>
      <c r="F46" s="189"/>
      <c r="G46" s="189"/>
      <c r="H46" s="189"/>
      <c r="I46" s="189"/>
      <c r="J46" s="189"/>
      <c r="K46" s="189"/>
      <c r="L46" s="189"/>
      <c r="M46" s="189"/>
      <c r="N46" s="180" t="s">
        <v>60</v>
      </c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6"/>
      <c r="AL46" s="0"/>
      <c r="AM46" s="0"/>
    </row>
    <row r="47" s="317" customFormat="true" ht="15" hidden="false" customHeight="false" outlineLevel="0" collapsed="false">
      <c r="A47" s="186"/>
      <c r="B47" s="168"/>
      <c r="C47" s="168"/>
      <c r="D47" s="168"/>
      <c r="E47" s="168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86"/>
      <c r="AL47" s="0"/>
      <c r="AM47" s="0"/>
    </row>
    <row r="48" s="317" customFormat="true" ht="15" hidden="false" customHeight="false" outlineLevel="0" collapsed="false">
      <c r="A48" s="186"/>
      <c r="B48" s="192" t="s">
        <v>555</v>
      </c>
      <c r="C48" s="192"/>
      <c r="D48" s="192"/>
      <c r="E48" s="192"/>
      <c r="F48" s="188" t="n">
        <f aca="false">SUM(F47)</f>
        <v>0</v>
      </c>
      <c r="G48" s="188" t="n">
        <f aca="false">SUM(G47)</f>
        <v>0</v>
      </c>
      <c r="H48" s="188" t="n">
        <f aca="false">SUM(H47)</f>
        <v>0</v>
      </c>
      <c r="I48" s="188" t="n">
        <f aca="false">SUM(I47)</f>
        <v>0</v>
      </c>
      <c r="J48" s="188" t="n">
        <f aca="false">SUM(J47)</f>
        <v>0</v>
      </c>
      <c r="K48" s="188" t="n">
        <f aca="false">SUM(K47)</f>
        <v>0</v>
      </c>
      <c r="L48" s="188" t="n">
        <f aca="false">SUM(L47)</f>
        <v>0</v>
      </c>
      <c r="M48" s="188" t="n">
        <f aca="false">SUM(M47)</f>
        <v>0</v>
      </c>
      <c r="N48" s="188" t="n">
        <f aca="false">SUM(N47)</f>
        <v>0</v>
      </c>
      <c r="O48" s="188" t="n">
        <f aca="false">SUM(O47)</f>
        <v>0</v>
      </c>
      <c r="P48" s="188" t="n">
        <f aca="false">SUM(P47)</f>
        <v>0</v>
      </c>
      <c r="Q48" s="188" t="n">
        <f aca="false">SUM(Q47)</f>
        <v>0</v>
      </c>
      <c r="R48" s="188" t="n">
        <f aca="false">SUM(R47)</f>
        <v>0</v>
      </c>
      <c r="S48" s="188" t="n">
        <f aca="false">SUM(S47)</f>
        <v>0</v>
      </c>
      <c r="T48" s="188" t="n">
        <f aca="false">SUM(T47)</f>
        <v>0</v>
      </c>
      <c r="U48" s="188" t="n">
        <f aca="false">SUM(U47)</f>
        <v>0</v>
      </c>
      <c r="V48" s="188" t="n">
        <f aca="false">SUM(V47)</f>
        <v>0</v>
      </c>
      <c r="W48" s="188" t="n">
        <f aca="false">SUM(W47)</f>
        <v>0</v>
      </c>
      <c r="X48" s="188" t="n">
        <f aca="false">SUM(X47)</f>
        <v>0</v>
      </c>
      <c r="Y48" s="188" t="n">
        <f aca="false">SUM(Y47)</f>
        <v>0</v>
      </c>
      <c r="Z48" s="188" t="n">
        <f aca="false">SUM(Z47)</f>
        <v>0</v>
      </c>
      <c r="AA48" s="188" t="n">
        <f aca="false">SUM(AA47)</f>
        <v>0</v>
      </c>
      <c r="AB48" s="188" t="n">
        <f aca="false">SUM(AB47)</f>
        <v>0</v>
      </c>
      <c r="AC48" s="188" t="n">
        <f aca="false">SUM(AC47)</f>
        <v>0</v>
      </c>
      <c r="AD48" s="188" t="n">
        <f aca="false">SUM(AD47)</f>
        <v>0</v>
      </c>
      <c r="AE48" s="188" t="n">
        <f aca="false">SUM(AE47)</f>
        <v>0</v>
      </c>
      <c r="AF48" s="188" t="n">
        <f aca="false">SUM(AF47)</f>
        <v>0</v>
      </c>
      <c r="AG48" s="188" t="n">
        <f aca="false">SUM(AG47)</f>
        <v>0</v>
      </c>
      <c r="AH48" s="188" t="n">
        <f aca="false">SUM(AH47)</f>
        <v>0</v>
      </c>
      <c r="AI48" s="188" t="n">
        <f aca="false">SUM(AI47)</f>
        <v>0</v>
      </c>
      <c r="AJ48" s="188" t="n">
        <f aca="false">SUM(AJ47)</f>
        <v>0</v>
      </c>
      <c r="AK48" s="186"/>
      <c r="AL48" s="0"/>
      <c r="AM48" s="0"/>
    </row>
    <row r="49" s="317" customFormat="true" ht="15" hidden="false" customHeight="false" outlineLevel="0" collapsed="false">
      <c r="A49" s="186"/>
      <c r="B49" s="179"/>
      <c r="C49" s="179"/>
      <c r="D49" s="179"/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6"/>
      <c r="AL49" s="0"/>
      <c r="AM49" s="0"/>
    </row>
    <row r="50" s="317" customFormat="true" ht="15" hidden="false" customHeight="false" outlineLevel="0" collapsed="false">
      <c r="A50" s="193"/>
      <c r="B50" s="194" t="s">
        <v>556</v>
      </c>
      <c r="C50" s="194"/>
      <c r="D50" s="194"/>
      <c r="E50" s="194"/>
      <c r="F50" s="195" t="n">
        <f aca="false">SUM(F48,F44)</f>
        <v>402</v>
      </c>
      <c r="G50" s="195" t="n">
        <f aca="false">SUM(G48,G44)</f>
        <v>0</v>
      </c>
      <c r="H50" s="195" t="n">
        <f aca="false">SUM(H48,H44)</f>
        <v>348</v>
      </c>
      <c r="I50" s="195" t="n">
        <f aca="false">SUM(I48,I44)</f>
        <v>0</v>
      </c>
      <c r="J50" s="195" t="n">
        <f aca="false">SUM(J48,J44)</f>
        <v>0</v>
      </c>
      <c r="K50" s="195" t="n">
        <f aca="false">SUM(K48,K44)</f>
        <v>2.7</v>
      </c>
      <c r="L50" s="195" t="n">
        <f aca="false">SUM(L48,L44)</f>
        <v>0</v>
      </c>
      <c r="M50" s="195" t="n">
        <f aca="false">SUM(M48,M44)</f>
        <v>1.2</v>
      </c>
      <c r="N50" s="195" t="n">
        <f aca="false">SUM(N48,N44)</f>
        <v>0</v>
      </c>
      <c r="O50" s="195" t="n">
        <f aca="false">SUM(O48,O44)</f>
        <v>0</v>
      </c>
      <c r="P50" s="195" t="n">
        <f aca="false">SUM(P48,P44)</f>
        <v>0</v>
      </c>
      <c r="Q50" s="195" t="n">
        <f aca="false">SUM(Q48,Q44)</f>
        <v>0</v>
      </c>
      <c r="R50" s="195" t="n">
        <f aca="false">SUM(R48,R44)</f>
        <v>0</v>
      </c>
      <c r="S50" s="195" t="n">
        <f aca="false">SUM(S48,S44)</f>
        <v>0</v>
      </c>
      <c r="T50" s="195" t="n">
        <f aca="false">SUM(T48,T44)</f>
        <v>2</v>
      </c>
      <c r="U50" s="195" t="n">
        <f aca="false">SUM(U48,U44)</f>
        <v>0</v>
      </c>
      <c r="V50" s="195" t="n">
        <f aca="false">SUM(V48,V44)</f>
        <v>0</v>
      </c>
      <c r="W50" s="195" t="n">
        <f aca="false">SUM(W48,W44)</f>
        <v>0</v>
      </c>
      <c r="X50" s="195" t="n">
        <f aca="false">SUM(X48,X44)</f>
        <v>0</v>
      </c>
      <c r="Y50" s="195" t="n">
        <f aca="false">SUM(Y48,Y44)</f>
        <v>0</v>
      </c>
      <c r="Z50" s="195" t="n">
        <f aca="false">SUM(Z48,Z44)</f>
        <v>0</v>
      </c>
      <c r="AA50" s="195" t="n">
        <f aca="false">SUM(AA48,AA44)</f>
        <v>0</v>
      </c>
      <c r="AB50" s="195" t="n">
        <f aca="false">SUM(AB48,AB44)</f>
        <v>0</v>
      </c>
      <c r="AC50" s="195" t="n">
        <f aca="false">SUM(AC48,AC44)</f>
        <v>0</v>
      </c>
      <c r="AD50" s="195" t="n">
        <f aca="false">SUM(AD48,AD44)</f>
        <v>0</v>
      </c>
      <c r="AE50" s="195" t="n">
        <f aca="false">SUM(AE48,AE44)</f>
        <v>0</v>
      </c>
      <c r="AF50" s="195" t="n">
        <f aca="false">SUM(AF48,AF44)</f>
        <v>0</v>
      </c>
      <c r="AG50" s="195" t="n">
        <f aca="false">SUM(AG48,AG44)</f>
        <v>0</v>
      </c>
      <c r="AH50" s="195" t="n">
        <f aca="false">SUM(AH48,AH44)</f>
        <v>0</v>
      </c>
      <c r="AI50" s="195" t="n">
        <f aca="false">SUM(AI48,AI44)</f>
        <v>0</v>
      </c>
      <c r="AJ50" s="195" t="n">
        <f aca="false">SUM(AJ48,AJ44)</f>
        <v>5.9</v>
      </c>
      <c r="AK50" s="193"/>
      <c r="AL50" s="0"/>
      <c r="AM50" s="0"/>
    </row>
    <row r="51" s="317" customFormat="true" ht="15" hidden="false" customHeight="false" outlineLevel="0" collapsed="false">
      <c r="A51" s="186"/>
      <c r="B51" s="186"/>
      <c r="C51" s="186"/>
      <c r="D51" s="186"/>
      <c r="E51" s="186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75" t="n">
        <f aca="false">SUM(G50,I50:AI50)-AJ50</f>
        <v>0</v>
      </c>
      <c r="AK51" s="186"/>
      <c r="AL51" s="0"/>
      <c r="AM51" s="0"/>
    </row>
    <row r="53" customFormat="false" ht="15" hidden="false" customHeight="false" outlineLevel="0" collapsed="false">
      <c r="A53" s="3" t="s">
        <v>557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</sheetData>
  <mergeCells count="48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J21:AC21"/>
    <mergeCell ref="J22:AC22"/>
    <mergeCell ref="J23:AC23"/>
    <mergeCell ref="J36:AC36"/>
    <mergeCell ref="J37:AC37"/>
    <mergeCell ref="J38:AC38"/>
    <mergeCell ref="N46:Y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AK4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54.43"/>
    <col collapsed="false" customWidth="true" hidden="false" outlineLevel="0" max="3" min="3" style="1" width="5.57"/>
    <col collapsed="false" customWidth="true" hidden="false" outlineLevel="0" max="4" min="4" style="1" width="8.42"/>
    <col collapsed="false" customWidth="true" hidden="false" outlineLevel="0" max="5" min="5" style="1" width="5.57"/>
    <col collapsed="false" customWidth="true" hidden="false" outlineLevel="0" max="6" min="6" style="1" width="12.15"/>
    <col collapsed="false" customWidth="true" hidden="false" outlineLevel="0" max="7" min="7" style="1" width="11.14"/>
    <col collapsed="false" customWidth="true" hidden="false" outlineLevel="0" max="8" min="8" style="1" width="13.15"/>
    <col collapsed="false" customWidth="true" hidden="false" outlineLevel="0" max="9" min="9" style="1" width="11.43"/>
    <col collapsed="false" customWidth="true" hidden="false" outlineLevel="0" max="11" min="10" style="1" width="14.42"/>
    <col collapsed="false" customWidth="true" hidden="false" outlineLevel="0" max="12" min="12" style="1" width="7.57"/>
    <col collapsed="false" customWidth="true" hidden="false" outlineLevel="0" max="13" min="13" style="1" width="10.14"/>
    <col collapsed="false" customWidth="true" hidden="false" outlineLevel="0" max="14" min="14" style="1" width="10"/>
    <col collapsed="false" customWidth="true" hidden="false" outlineLevel="0" max="15" min="15" style="1" width="7.57"/>
    <col collapsed="false" customWidth="true" hidden="false" outlineLevel="0" max="16" min="16" style="1" width="8.57"/>
    <col collapsed="false" customWidth="true" hidden="false" outlineLevel="0" max="17" min="17" style="1" width="10.42"/>
    <col collapsed="false" customWidth="true" hidden="false" outlineLevel="0" max="18" min="18" style="1" width="6.57"/>
    <col collapsed="false" customWidth="true" hidden="false" outlineLevel="0" max="20" min="19" style="1" width="14.42"/>
    <col collapsed="false" customWidth="true" hidden="false" outlineLevel="0" max="21" min="21" style="1" width="6.85"/>
    <col collapsed="false" customWidth="true" hidden="false" outlineLevel="0" max="22" min="22" style="1" width="7.57"/>
    <col collapsed="false" customWidth="true" hidden="false" outlineLevel="0" max="23" min="23" style="1" width="9.42"/>
    <col collapsed="false" customWidth="true" hidden="false" outlineLevel="0" max="24" min="24" style="1" width="8.15"/>
    <col collapsed="false" customWidth="true" hidden="false" outlineLevel="0" max="26" min="25" style="1" width="6.43"/>
    <col collapsed="false" customWidth="true" hidden="false" outlineLevel="0" max="27" min="27" style="1" width="7.42"/>
    <col collapsed="false" customWidth="true" hidden="false" outlineLevel="0" max="28" min="28" style="1" width="8.42"/>
    <col collapsed="false" customWidth="true" hidden="false" outlineLevel="0" max="30" min="29" style="1" width="6.14"/>
    <col collapsed="false" customWidth="true" hidden="false" outlineLevel="0" max="31" min="31" style="1" width="14.42"/>
    <col collapsed="false" customWidth="true" hidden="false" outlineLevel="0" max="32" min="32" style="1" width="6.43"/>
    <col collapsed="false" customWidth="true" hidden="false" outlineLevel="0" max="33" min="33" style="1" width="7.57"/>
    <col collapsed="false" customWidth="true" hidden="false" outlineLevel="0" max="34" min="34" style="1" width="14.42"/>
    <col collapsed="false" customWidth="true" hidden="false" outlineLevel="0" max="35" min="35" style="1" width="11.85"/>
    <col collapsed="false" customWidth="true" hidden="false" outlineLevel="0" max="36" min="36" style="1" width="12.15"/>
    <col collapsed="false" customWidth="true" hidden="false" outlineLevel="0" max="37" min="37" style="1" width="24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541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.75" hidden="false" customHeight="true" outlineLevel="0" collapsed="false">
      <c r="A9" s="3"/>
      <c r="B9" s="153" t="s">
        <v>619</v>
      </c>
      <c r="C9" s="6"/>
      <c r="D9" s="6"/>
      <c r="E9" s="6"/>
      <c r="F9" s="6"/>
      <c r="G9" s="6"/>
      <c r="H9" s="6"/>
      <c r="I9" s="154" t="s">
        <v>559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15" hidden="false" customHeight="false" outlineLevel="0" collapsed="false">
      <c r="A12" s="3"/>
      <c r="B12" s="6"/>
      <c r="C12" s="6"/>
      <c r="D12" s="6"/>
      <c r="E12" s="6"/>
      <c r="F12" s="6"/>
      <c r="G12" s="6"/>
      <c r="H12" s="6"/>
      <c r="I12" s="6"/>
      <c r="J12" s="9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6"/>
      <c r="Z12" s="156"/>
      <c r="AA12" s="156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customFormat="false" ht="57.95" hidden="false" customHeight="true" outlineLevel="0" collapsed="false">
      <c r="A13" s="157" t="s">
        <v>14</v>
      </c>
      <c r="B13" s="158" t="s">
        <v>15</v>
      </c>
      <c r="C13" s="159" t="s">
        <v>16</v>
      </c>
      <c r="D13" s="160" t="s">
        <v>17</v>
      </c>
      <c r="E13" s="159" t="s">
        <v>18</v>
      </c>
      <c r="F13" s="161" t="s">
        <v>19</v>
      </c>
      <c r="G13" s="161"/>
      <c r="H13" s="161" t="s">
        <v>20</v>
      </c>
      <c r="I13" s="161"/>
      <c r="J13" s="157" t="s">
        <v>21</v>
      </c>
      <c r="K13" s="157" t="s">
        <v>22</v>
      </c>
      <c r="L13" s="161" t="s">
        <v>23</v>
      </c>
      <c r="M13" s="161"/>
      <c r="N13" s="161"/>
      <c r="O13" s="161"/>
      <c r="P13" s="157" t="s">
        <v>24</v>
      </c>
      <c r="Q13" s="161" t="s">
        <v>25</v>
      </c>
      <c r="R13" s="161"/>
      <c r="S13" s="161" t="s">
        <v>26</v>
      </c>
      <c r="T13" s="161"/>
      <c r="U13" s="157" t="s">
        <v>27</v>
      </c>
      <c r="V13" s="157" t="s">
        <v>28</v>
      </c>
      <c r="W13" s="161" t="s">
        <v>29</v>
      </c>
      <c r="X13" s="161"/>
      <c r="Y13" s="157" t="s">
        <v>30</v>
      </c>
      <c r="Z13" s="157" t="s">
        <v>31</v>
      </c>
      <c r="AA13" s="157" t="s">
        <v>32</v>
      </c>
      <c r="AB13" s="157" t="s">
        <v>33</v>
      </c>
      <c r="AC13" s="161" t="s">
        <v>34</v>
      </c>
      <c r="AD13" s="161"/>
      <c r="AE13" s="161" t="s">
        <v>35</v>
      </c>
      <c r="AF13" s="161"/>
      <c r="AG13" s="161" t="s">
        <v>36</v>
      </c>
      <c r="AH13" s="161"/>
      <c r="AI13" s="157" t="s">
        <v>37</v>
      </c>
      <c r="AJ13" s="157" t="s">
        <v>38</v>
      </c>
      <c r="AK13" s="157" t="s">
        <v>544</v>
      </c>
    </row>
    <row r="14" customFormat="false" ht="225" hidden="false" customHeight="false" outlineLevel="0" collapsed="false">
      <c r="A14" s="157"/>
      <c r="B14" s="158"/>
      <c r="C14" s="159"/>
      <c r="D14" s="160"/>
      <c r="E14" s="159"/>
      <c r="F14" s="162" t="s">
        <v>40</v>
      </c>
      <c r="G14" s="160" t="s">
        <v>41</v>
      </c>
      <c r="H14" s="160" t="s">
        <v>40</v>
      </c>
      <c r="I14" s="160" t="s">
        <v>41</v>
      </c>
      <c r="J14" s="157"/>
      <c r="K14" s="157"/>
      <c r="L14" s="157" t="s">
        <v>42</v>
      </c>
      <c r="M14" s="157" t="s">
        <v>43</v>
      </c>
      <c r="N14" s="157" t="s">
        <v>44</v>
      </c>
      <c r="O14" s="157" t="s">
        <v>45</v>
      </c>
      <c r="P14" s="157"/>
      <c r="Q14" s="157" t="s">
        <v>46</v>
      </c>
      <c r="R14" s="157" t="s">
        <v>47</v>
      </c>
      <c r="S14" s="157" t="s">
        <v>48</v>
      </c>
      <c r="T14" s="157" t="s">
        <v>49</v>
      </c>
      <c r="U14" s="157"/>
      <c r="V14" s="157"/>
      <c r="W14" s="157" t="s">
        <v>35</v>
      </c>
      <c r="X14" s="157" t="s">
        <v>50</v>
      </c>
      <c r="Y14" s="157"/>
      <c r="Z14" s="157"/>
      <c r="AA14" s="157"/>
      <c r="AB14" s="157"/>
      <c r="AC14" s="157" t="s">
        <v>51</v>
      </c>
      <c r="AD14" s="157" t="s">
        <v>52</v>
      </c>
      <c r="AE14" s="157" t="s">
        <v>53</v>
      </c>
      <c r="AF14" s="157" t="s">
        <v>54</v>
      </c>
      <c r="AG14" s="157" t="s">
        <v>55</v>
      </c>
      <c r="AH14" s="157" t="s">
        <v>545</v>
      </c>
      <c r="AI14" s="157"/>
      <c r="AJ14" s="157"/>
      <c r="AK14" s="157"/>
    </row>
    <row r="15" customFormat="false" ht="15" hidden="false" customHeight="false" outlineLevel="0" collapsed="false">
      <c r="A15" s="23" t="n">
        <v>1</v>
      </c>
      <c r="B15" s="23" t="n">
        <v>2</v>
      </c>
      <c r="C15" s="23" t="n">
        <v>3</v>
      </c>
      <c r="D15" s="23" t="n">
        <v>4</v>
      </c>
      <c r="E15" s="23" t="n">
        <v>5</v>
      </c>
      <c r="F15" s="23" t="n">
        <v>6</v>
      </c>
      <c r="G15" s="23" t="n">
        <v>7</v>
      </c>
      <c r="H15" s="23" t="n">
        <v>8</v>
      </c>
      <c r="I15" s="23" t="n">
        <v>9</v>
      </c>
      <c r="J15" s="23" t="n">
        <v>10</v>
      </c>
      <c r="K15" s="23" t="n">
        <v>11</v>
      </c>
      <c r="L15" s="23" t="n">
        <v>12</v>
      </c>
      <c r="M15" s="23" t="n">
        <v>13</v>
      </c>
      <c r="N15" s="23" t="n">
        <v>14</v>
      </c>
      <c r="O15" s="23" t="n">
        <v>15</v>
      </c>
      <c r="P15" s="23" t="n">
        <v>16</v>
      </c>
      <c r="Q15" s="23" t="n">
        <v>17</v>
      </c>
      <c r="R15" s="23" t="n">
        <v>18</v>
      </c>
      <c r="S15" s="23" t="n">
        <v>19</v>
      </c>
      <c r="T15" s="23" t="n">
        <v>20</v>
      </c>
      <c r="U15" s="23" t="n">
        <v>21</v>
      </c>
      <c r="V15" s="23" t="n">
        <v>22</v>
      </c>
      <c r="W15" s="23" t="n">
        <v>23</v>
      </c>
      <c r="X15" s="23" t="n">
        <v>24</v>
      </c>
      <c r="Y15" s="23" t="n">
        <v>25</v>
      </c>
      <c r="Z15" s="23" t="n">
        <v>26</v>
      </c>
      <c r="AA15" s="23" t="n">
        <v>27</v>
      </c>
      <c r="AB15" s="23" t="n">
        <v>28</v>
      </c>
      <c r="AC15" s="23" t="n">
        <v>29</v>
      </c>
      <c r="AD15" s="23" t="n">
        <v>30</v>
      </c>
      <c r="AE15" s="23" t="n">
        <v>31</v>
      </c>
      <c r="AF15" s="23" t="n">
        <v>32</v>
      </c>
      <c r="AG15" s="23" t="n">
        <v>33</v>
      </c>
      <c r="AH15" s="23" t="n">
        <v>34</v>
      </c>
      <c r="AI15" s="23" t="n">
        <v>35</v>
      </c>
      <c r="AJ15" s="23" t="n">
        <v>36</v>
      </c>
      <c r="AK15" s="23" t="n">
        <v>37</v>
      </c>
    </row>
    <row r="16" customFormat="false" ht="15" hidden="false" customHeight="false" outlineLevel="0" collapsed="false">
      <c r="A16" s="163"/>
      <c r="B16" s="164" t="s">
        <v>57</v>
      </c>
      <c r="C16" s="164"/>
      <c r="D16" s="164"/>
      <c r="E16" s="164"/>
      <c r="F16" s="165" t="n">
        <f aca="false">F33</f>
        <v>20</v>
      </c>
      <c r="G16" s="165" t="n">
        <f aca="false">G33</f>
        <v>0</v>
      </c>
      <c r="H16" s="165" t="n">
        <f aca="false">H33</f>
        <v>20</v>
      </c>
      <c r="I16" s="165" t="n">
        <f aca="false">I33</f>
        <v>0</v>
      </c>
      <c r="J16" s="165" t="n">
        <f aca="false">J33</f>
        <v>0</v>
      </c>
      <c r="K16" s="165" t="n">
        <f aca="false">K33</f>
        <v>0.3</v>
      </c>
      <c r="L16" s="165" t="n">
        <f aca="false">L33</f>
        <v>0</v>
      </c>
      <c r="M16" s="165" t="n">
        <f aca="false">M33</f>
        <v>0.4</v>
      </c>
      <c r="N16" s="165" t="n">
        <f aca="false">N33</f>
        <v>0</v>
      </c>
      <c r="O16" s="165" t="n">
        <f aca="false">O33</f>
        <v>0</v>
      </c>
      <c r="P16" s="165" t="n">
        <f aca="false">P33</f>
        <v>0</v>
      </c>
      <c r="Q16" s="165" t="n">
        <f aca="false">Q33</f>
        <v>0</v>
      </c>
      <c r="R16" s="165" t="n">
        <f aca="false">R33</f>
        <v>0</v>
      </c>
      <c r="S16" s="165" t="n">
        <f aca="false">S33</f>
        <v>0</v>
      </c>
      <c r="T16" s="165" t="n">
        <f aca="false">T33</f>
        <v>0</v>
      </c>
      <c r="U16" s="165" t="n">
        <f aca="false">U33</f>
        <v>0</v>
      </c>
      <c r="V16" s="165" t="n">
        <f aca="false">V33</f>
        <v>0</v>
      </c>
      <c r="W16" s="165" t="n">
        <f aca="false">W33</f>
        <v>0</v>
      </c>
      <c r="X16" s="165" t="n">
        <f aca="false">X33</f>
        <v>0</v>
      </c>
      <c r="Y16" s="165" t="n">
        <f aca="false">Y33</f>
        <v>0</v>
      </c>
      <c r="Z16" s="165" t="n">
        <f aca="false">Z33</f>
        <v>0</v>
      </c>
      <c r="AA16" s="165" t="n">
        <f aca="false">AA33</f>
        <v>0</v>
      </c>
      <c r="AB16" s="165" t="n">
        <f aca="false">AB33</f>
        <v>0</v>
      </c>
      <c r="AC16" s="165" t="n">
        <f aca="false">AC33</f>
        <v>0</v>
      </c>
      <c r="AD16" s="165" t="n">
        <f aca="false">AD33</f>
        <v>0</v>
      </c>
      <c r="AE16" s="165" t="n">
        <f aca="false">AE33</f>
        <v>0</v>
      </c>
      <c r="AF16" s="165" t="n">
        <f aca="false">AF33</f>
        <v>0</v>
      </c>
      <c r="AG16" s="165" t="n">
        <f aca="false">AG33</f>
        <v>0</v>
      </c>
      <c r="AH16" s="165" t="n">
        <f aca="false">AH33</f>
        <v>0</v>
      </c>
      <c r="AI16" s="165" t="n">
        <f aca="false">AI33</f>
        <v>0</v>
      </c>
      <c r="AJ16" s="165" t="n">
        <f aca="false">AJ33</f>
        <v>0.7</v>
      </c>
      <c r="AK16" s="165"/>
    </row>
    <row r="17" customFormat="false" ht="15" hidden="false" customHeight="false" outlineLevel="0" collapsed="false">
      <c r="A17" s="163"/>
      <c r="B17" s="164" t="s">
        <v>58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</row>
    <row r="18" customFormat="false" ht="15" hidden="false" customHeight="false" outlineLevel="0" collapsed="false">
      <c r="A18" s="163"/>
      <c r="B18" s="164" t="s">
        <v>59</v>
      </c>
      <c r="C18" s="164"/>
      <c r="D18" s="164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</row>
    <row r="19" customFormat="false" ht="15" hidden="false" customHeight="false" outlineLevel="0" collapsed="false">
      <c r="A19" s="163"/>
      <c r="B19" s="164" t="s">
        <v>60</v>
      </c>
      <c r="C19" s="164"/>
      <c r="D19" s="164"/>
      <c r="E19" s="164"/>
      <c r="F19" s="165" t="n">
        <f aca="false">F44</f>
        <v>48</v>
      </c>
      <c r="G19" s="165" t="n">
        <f aca="false">G44</f>
        <v>12</v>
      </c>
      <c r="H19" s="165" t="n">
        <f aca="false">H44</f>
        <v>14</v>
      </c>
      <c r="I19" s="165" t="n">
        <f aca="false">I44</f>
        <v>44</v>
      </c>
      <c r="J19" s="165" t="n">
        <f aca="false">J44</f>
        <v>0</v>
      </c>
      <c r="K19" s="165" t="n">
        <f aca="false">K44</f>
        <v>3.9</v>
      </c>
      <c r="L19" s="165" t="n">
        <f aca="false">L44</f>
        <v>0</v>
      </c>
      <c r="M19" s="165" t="n">
        <f aca="false">M44</f>
        <v>24.4</v>
      </c>
      <c r="N19" s="165" t="n">
        <f aca="false">N44</f>
        <v>0</v>
      </c>
      <c r="O19" s="165" t="n">
        <f aca="false">O44</f>
        <v>0</v>
      </c>
      <c r="P19" s="165" t="n">
        <f aca="false">P44</f>
        <v>0</v>
      </c>
      <c r="Q19" s="165" t="n">
        <f aca="false">Q44</f>
        <v>3.8</v>
      </c>
      <c r="R19" s="165" t="n">
        <f aca="false">R44</f>
        <v>0</v>
      </c>
      <c r="S19" s="165" t="n">
        <f aca="false">S44</f>
        <v>0</v>
      </c>
      <c r="T19" s="165" t="n">
        <f aca="false">T44</f>
        <v>0</v>
      </c>
      <c r="U19" s="165" t="n">
        <f aca="false">U44</f>
        <v>0</v>
      </c>
      <c r="V19" s="165" t="n">
        <f aca="false">V44</f>
        <v>0</v>
      </c>
      <c r="W19" s="165" t="n">
        <f aca="false">W44</f>
        <v>0</v>
      </c>
      <c r="X19" s="165" t="n">
        <f aca="false">X44</f>
        <v>0</v>
      </c>
      <c r="Y19" s="165" t="n">
        <f aca="false">Y44</f>
        <v>0</v>
      </c>
      <c r="Z19" s="165" t="n">
        <f aca="false">Z44</f>
        <v>0</v>
      </c>
      <c r="AA19" s="165" t="n">
        <f aca="false">AA44</f>
        <v>0</v>
      </c>
      <c r="AB19" s="165" t="n">
        <f aca="false">AB44</f>
        <v>0</v>
      </c>
      <c r="AC19" s="165" t="n">
        <f aca="false">AC44</f>
        <v>0</v>
      </c>
      <c r="AD19" s="165" t="n">
        <f aca="false">AD44</f>
        <v>0</v>
      </c>
      <c r="AE19" s="165" t="n">
        <f aca="false">AE44</f>
        <v>0</v>
      </c>
      <c r="AF19" s="165" t="n">
        <f aca="false">AF44</f>
        <v>0</v>
      </c>
      <c r="AG19" s="165" t="n">
        <f aca="false">AG44</f>
        <v>0</v>
      </c>
      <c r="AH19" s="165" t="n">
        <f aca="false">AH44</f>
        <v>0</v>
      </c>
      <c r="AI19" s="165" t="n">
        <f aca="false">AI44</f>
        <v>0</v>
      </c>
      <c r="AJ19" s="165" t="n">
        <f aca="false">AJ44</f>
        <v>88.1</v>
      </c>
      <c r="AK19" s="165"/>
    </row>
    <row r="20" customFormat="false" ht="15" hidden="false" customHeight="false" outlineLevel="0" collapsed="false">
      <c r="A20" s="166"/>
      <c r="B20" s="166" t="s">
        <v>61</v>
      </c>
      <c r="C20" s="166"/>
      <c r="D20" s="166"/>
      <c r="E20" s="166"/>
      <c r="F20" s="167" t="n">
        <f aca="false">SUM(F16:F19)</f>
        <v>68</v>
      </c>
      <c r="G20" s="167" t="n">
        <f aca="false">SUM(G16:G19)</f>
        <v>12</v>
      </c>
      <c r="H20" s="167" t="n">
        <f aca="false">SUM(H16:H19)</f>
        <v>34</v>
      </c>
      <c r="I20" s="167" t="n">
        <f aca="false">SUM(I16:I19)</f>
        <v>44</v>
      </c>
      <c r="J20" s="167" t="n">
        <f aca="false">SUM(J16:J19)</f>
        <v>0</v>
      </c>
      <c r="K20" s="167" t="n">
        <f aca="false">SUM(K16:K19)</f>
        <v>4.2</v>
      </c>
      <c r="L20" s="167" t="n">
        <f aca="false">SUM(L16:L19)</f>
        <v>0</v>
      </c>
      <c r="M20" s="167" t="n">
        <f aca="false">SUM(M16:M19)</f>
        <v>24.8</v>
      </c>
      <c r="N20" s="167" t="n">
        <f aca="false">SUM(N16:N19)</f>
        <v>0</v>
      </c>
      <c r="O20" s="167" t="n">
        <f aca="false">SUM(O16:O19)</f>
        <v>0</v>
      </c>
      <c r="P20" s="167" t="n">
        <f aca="false">SUM(P16:P19)</f>
        <v>0</v>
      </c>
      <c r="Q20" s="167" t="n">
        <f aca="false">SUM(Q16:Q19)</f>
        <v>3.8</v>
      </c>
      <c r="R20" s="167" t="n">
        <f aca="false">SUM(R16:R19)</f>
        <v>0</v>
      </c>
      <c r="S20" s="167" t="n">
        <f aca="false">SUM(S16:S19)</f>
        <v>0</v>
      </c>
      <c r="T20" s="167" t="n">
        <f aca="false">SUM(T16:T19)</f>
        <v>0</v>
      </c>
      <c r="U20" s="167" t="n">
        <f aca="false">SUM(U16:U19)</f>
        <v>0</v>
      </c>
      <c r="V20" s="167" t="n">
        <f aca="false">SUM(V16:V19)</f>
        <v>0</v>
      </c>
      <c r="W20" s="167" t="n">
        <f aca="false">SUM(W16:W19)</f>
        <v>0</v>
      </c>
      <c r="X20" s="167" t="n">
        <f aca="false">SUM(X16:X19)</f>
        <v>0</v>
      </c>
      <c r="Y20" s="167" t="n">
        <f aca="false">SUM(Y16:Y19)</f>
        <v>0</v>
      </c>
      <c r="Z20" s="167" t="n">
        <f aca="false">SUM(Z16:Z19)</f>
        <v>0</v>
      </c>
      <c r="AA20" s="167" t="n">
        <f aca="false">SUM(AA16:AA19)</f>
        <v>0</v>
      </c>
      <c r="AB20" s="167" t="n">
        <f aca="false">SUM(AB16:AB19)</f>
        <v>0</v>
      </c>
      <c r="AC20" s="167" t="n">
        <f aca="false">SUM(AC16:AC19)</f>
        <v>0</v>
      </c>
      <c r="AD20" s="167" t="n">
        <f aca="false">SUM(AD16:AD19)</f>
        <v>0</v>
      </c>
      <c r="AE20" s="167" t="n">
        <f aca="false">SUM(AE16:AE19)</f>
        <v>0</v>
      </c>
      <c r="AF20" s="167" t="n">
        <f aca="false">SUM(AF16:AF19)</f>
        <v>0</v>
      </c>
      <c r="AG20" s="167" t="n">
        <f aca="false">SUM(AG16:AG19)</f>
        <v>0</v>
      </c>
      <c r="AH20" s="167" t="n">
        <f aca="false">SUM(AH16:AH19)</f>
        <v>0</v>
      </c>
      <c r="AI20" s="167" t="n">
        <f aca="false">SUM(AI16:AI19)</f>
        <v>0</v>
      </c>
      <c r="AJ20" s="167" t="n">
        <f aca="false">SUM(AJ16:AJ19)</f>
        <v>88.8</v>
      </c>
      <c r="AK20" s="167"/>
    </row>
    <row r="21" customFormat="false" ht="15" hidden="false" customHeight="false" outlineLevel="0" collapsed="false">
      <c r="A21" s="168"/>
      <c r="B21" s="168"/>
      <c r="C21" s="168"/>
      <c r="D21" s="168"/>
      <c r="E21" s="168"/>
      <c r="F21" s="175"/>
      <c r="G21" s="175"/>
      <c r="H21" s="175"/>
      <c r="I21" s="175"/>
      <c r="J21" s="175"/>
      <c r="K21" s="175"/>
      <c r="L21" s="175"/>
      <c r="M21" s="175"/>
      <c r="N21" s="180" t="s">
        <v>57</v>
      </c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</row>
    <row r="22" customFormat="false" ht="15" hidden="false" customHeight="false" outlineLevel="0" collapsed="false">
      <c r="A22" s="168"/>
      <c r="B22" s="168"/>
      <c r="C22" s="168"/>
      <c r="D22" s="168"/>
      <c r="E22" s="168"/>
      <c r="F22" s="175"/>
      <c r="G22" s="175"/>
      <c r="H22" s="175"/>
      <c r="I22" s="175"/>
      <c r="J22" s="175"/>
      <c r="K22" s="180"/>
      <c r="L22" s="182" t="str">
        <f aca="false">Внебюджет!L23</f>
        <v>11.03.04  Электроника и наноэлектроника</v>
      </c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0"/>
      <c r="AC22" s="175"/>
      <c r="AD22" s="175"/>
      <c r="AE22" s="175"/>
      <c r="AF22" s="175"/>
      <c r="AG22" s="175"/>
      <c r="AH22" s="175"/>
      <c r="AI22" s="175"/>
      <c r="AJ22" s="175"/>
      <c r="AK22" s="168"/>
    </row>
    <row r="23" customFormat="false" ht="15" hidden="false" customHeight="false" outlineLevel="0" collapsed="false">
      <c r="A23" s="168"/>
      <c r="B23" s="168"/>
      <c r="C23" s="168"/>
      <c r="D23" s="168"/>
      <c r="E23" s="168"/>
      <c r="F23" s="175"/>
      <c r="G23" s="175"/>
      <c r="H23" s="175"/>
      <c r="I23" s="175"/>
      <c r="J23" s="175"/>
      <c r="K23" s="183" t="str">
        <f aca="false">Внебюджет!K24</f>
        <v>профиль "Электроника и наноэлектроника"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75"/>
      <c r="AD23" s="175"/>
      <c r="AE23" s="175"/>
      <c r="AF23" s="175"/>
      <c r="AG23" s="175"/>
      <c r="AH23" s="175"/>
      <c r="AI23" s="175"/>
      <c r="AJ23" s="175"/>
      <c r="AK23" s="168"/>
    </row>
    <row r="24" customFormat="false" ht="15" hidden="false" customHeight="false" outlineLevel="0" collapsed="false">
      <c r="A24" s="173" t="str">
        <f aca="false">Внебюджет!A28</f>
        <v>Б1.О.19</v>
      </c>
      <c r="B24" s="174" t="str">
        <f aca="false">Внебюджет!B28</f>
        <v>Практикум по твердотельной электронике</v>
      </c>
      <c r="C24" s="168" t="str">
        <f aca="false">Внебюджет!C28</f>
        <v>3\6</v>
      </c>
      <c r="D24" s="168" t="n">
        <f aca="false">Внебюджет!D28</f>
        <v>1</v>
      </c>
      <c r="E24" s="168" t="n">
        <f aca="false">Внебюджет!E28</f>
        <v>0</v>
      </c>
      <c r="F24" s="175" t="n">
        <f aca="false">Внебюджет!F28</f>
        <v>0</v>
      </c>
      <c r="G24" s="175" t="n">
        <f aca="false">Внебюджет!G28</f>
        <v>0</v>
      </c>
      <c r="H24" s="175" t="n">
        <f aca="false">Внебюджет!H28</f>
        <v>0</v>
      </c>
      <c r="I24" s="175" t="n">
        <f aca="false">Внебюджет!I28</f>
        <v>0</v>
      </c>
      <c r="J24" s="175" t="n">
        <f aca="false">Внебюджет!J28</f>
        <v>0</v>
      </c>
      <c r="K24" s="175" t="n">
        <f aca="false">Внебюджет!K28</f>
        <v>0.3</v>
      </c>
      <c r="L24" s="175" t="n">
        <f aca="false">Внебюджет!L28</f>
        <v>0</v>
      </c>
      <c r="M24" s="175" t="n">
        <f aca="false">Внебюджет!M28</f>
        <v>0</v>
      </c>
      <c r="N24" s="175" t="n">
        <f aca="false">Внебюджет!N28</f>
        <v>0</v>
      </c>
      <c r="O24" s="175" t="n">
        <f aca="false">Внебюджет!O28</f>
        <v>0</v>
      </c>
      <c r="P24" s="175" t="n">
        <f aca="false">Внебюджет!P28</f>
        <v>0</v>
      </c>
      <c r="Q24" s="175" t="n">
        <f aca="false">Внебюджет!Q28</f>
        <v>0</v>
      </c>
      <c r="R24" s="175" t="n">
        <f aca="false">Внебюджет!R28</f>
        <v>0</v>
      </c>
      <c r="S24" s="175" t="n">
        <f aca="false">Внебюджет!S28</f>
        <v>0</v>
      </c>
      <c r="T24" s="175" t="n">
        <f aca="false">Внебюджет!T28</f>
        <v>0</v>
      </c>
      <c r="U24" s="175" t="n">
        <f aca="false">Внебюджет!U28</f>
        <v>0</v>
      </c>
      <c r="V24" s="175" t="n">
        <f aca="false">Внебюджет!V28</f>
        <v>0</v>
      </c>
      <c r="W24" s="175" t="n">
        <f aca="false">Внебюджет!W28</f>
        <v>0</v>
      </c>
      <c r="X24" s="175" t="n">
        <f aca="false">Внебюджет!X28</f>
        <v>0</v>
      </c>
      <c r="Y24" s="175" t="n">
        <f aca="false">Внебюджет!Y28</f>
        <v>0</v>
      </c>
      <c r="Z24" s="175" t="n">
        <f aca="false">Внебюджет!Z28</f>
        <v>0</v>
      </c>
      <c r="AA24" s="175" t="n">
        <f aca="false">Внебюджет!AA28</f>
        <v>0</v>
      </c>
      <c r="AB24" s="175" t="n">
        <f aca="false">Внебюджет!AB28</f>
        <v>0</v>
      </c>
      <c r="AC24" s="175" t="n">
        <f aca="false">Внебюджет!AC28</f>
        <v>0</v>
      </c>
      <c r="AD24" s="175" t="n">
        <f aca="false">Внебюджет!AD28</f>
        <v>0</v>
      </c>
      <c r="AE24" s="175" t="n">
        <f aca="false">Внебюджет!AE28</f>
        <v>0</v>
      </c>
      <c r="AF24" s="175" t="n">
        <f aca="false">Внебюджет!AF28</f>
        <v>0</v>
      </c>
      <c r="AG24" s="175" t="n">
        <f aca="false">Внебюджет!AG28</f>
        <v>0</v>
      </c>
      <c r="AH24" s="175" t="n">
        <f aca="false">Внебюджет!AH28</f>
        <v>0</v>
      </c>
      <c r="AI24" s="175" t="n">
        <f aca="false">Внебюджет!AI28</f>
        <v>0</v>
      </c>
      <c r="AJ24" s="175" t="n">
        <f aca="false">SUM(G24,I24:AI24)</f>
        <v>0.3</v>
      </c>
      <c r="AK24" s="168"/>
    </row>
    <row r="25" customFormat="false" ht="15" hidden="false" customHeight="false" outlineLevel="0" collapsed="false">
      <c r="A25" s="168"/>
      <c r="B25" s="196" t="s">
        <v>339</v>
      </c>
      <c r="C25" s="177"/>
      <c r="D25" s="177"/>
      <c r="E25" s="177"/>
      <c r="F25" s="178" t="n">
        <f aca="false">SUM(F24)</f>
        <v>0</v>
      </c>
      <c r="G25" s="178" t="n">
        <f aca="false">SUM(G24)</f>
        <v>0</v>
      </c>
      <c r="H25" s="178" t="n">
        <f aca="false">SUM(H24)</f>
        <v>0</v>
      </c>
      <c r="I25" s="178" t="n">
        <f aca="false">SUM(I24)</f>
        <v>0</v>
      </c>
      <c r="J25" s="178" t="n">
        <f aca="false">SUM(J24)</f>
        <v>0</v>
      </c>
      <c r="K25" s="178" t="n">
        <f aca="false">SUM(K24)</f>
        <v>0.3</v>
      </c>
      <c r="L25" s="178" t="n">
        <f aca="false">SUM(L24)</f>
        <v>0</v>
      </c>
      <c r="M25" s="178" t="n">
        <f aca="false">SUM(M24)</f>
        <v>0</v>
      </c>
      <c r="N25" s="178" t="n">
        <f aca="false">SUM(N24)</f>
        <v>0</v>
      </c>
      <c r="O25" s="178" t="n">
        <f aca="false">SUM(O24)</f>
        <v>0</v>
      </c>
      <c r="P25" s="178" t="n">
        <f aca="false">SUM(P24)</f>
        <v>0</v>
      </c>
      <c r="Q25" s="178" t="n">
        <f aca="false">SUM(Q24)</f>
        <v>0</v>
      </c>
      <c r="R25" s="178" t="n">
        <f aca="false">SUM(R24)</f>
        <v>0</v>
      </c>
      <c r="S25" s="178" t="n">
        <f aca="false">SUM(S24)</f>
        <v>0</v>
      </c>
      <c r="T25" s="178" t="n">
        <f aca="false">SUM(T24)</f>
        <v>0</v>
      </c>
      <c r="U25" s="178" t="n">
        <f aca="false">SUM(U24)</f>
        <v>0</v>
      </c>
      <c r="V25" s="178" t="n">
        <f aca="false">SUM(V24)</f>
        <v>0</v>
      </c>
      <c r="W25" s="178" t="n">
        <f aca="false">SUM(W24)</f>
        <v>0</v>
      </c>
      <c r="X25" s="178" t="n">
        <f aca="false">SUM(X24)</f>
        <v>0</v>
      </c>
      <c r="Y25" s="178" t="n">
        <f aca="false">SUM(Y24)</f>
        <v>0</v>
      </c>
      <c r="Z25" s="178" t="n">
        <f aca="false">SUM(Z24)</f>
        <v>0</v>
      </c>
      <c r="AA25" s="178" t="n">
        <f aca="false">SUM(AA24)</f>
        <v>0</v>
      </c>
      <c r="AB25" s="178" t="n">
        <f aca="false">SUM(AB24)</f>
        <v>0</v>
      </c>
      <c r="AC25" s="178" t="n">
        <f aca="false">SUM(AC24)</f>
        <v>0</v>
      </c>
      <c r="AD25" s="178" t="n">
        <f aca="false">SUM(AD24)</f>
        <v>0</v>
      </c>
      <c r="AE25" s="178" t="n">
        <f aca="false">SUM(AE24)</f>
        <v>0</v>
      </c>
      <c r="AF25" s="178" t="n">
        <f aca="false">SUM(AF24)</f>
        <v>0</v>
      </c>
      <c r="AG25" s="178" t="n">
        <f aca="false">SUM(AG24)</f>
        <v>0</v>
      </c>
      <c r="AH25" s="178" t="n">
        <f aca="false">SUM(AH24)</f>
        <v>0</v>
      </c>
      <c r="AI25" s="178" t="n">
        <f aca="false">SUM(AI24)</f>
        <v>0</v>
      </c>
      <c r="AJ25" s="178" t="n">
        <f aca="false">SUM(AJ24)</f>
        <v>0.3</v>
      </c>
      <c r="AK25" s="168"/>
    </row>
    <row r="26" customFormat="false" ht="15" hidden="false" customHeight="false" outlineLevel="0" collapsed="false">
      <c r="A26" s="168"/>
      <c r="B26" s="200"/>
      <c r="C26" s="169"/>
      <c r="D26" s="169"/>
      <c r="E26" s="16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75" t="n">
        <f aca="false">SUM(G26,I26:AI26)</f>
        <v>0</v>
      </c>
      <c r="AK26" s="175"/>
    </row>
    <row r="27" customFormat="false" ht="15" hidden="false" customHeight="false" outlineLevel="0" collapsed="false">
      <c r="A27" s="168"/>
      <c r="B27" s="197"/>
      <c r="C27" s="168"/>
      <c r="D27" s="168"/>
      <c r="E27" s="168"/>
      <c r="F27" s="175"/>
      <c r="G27" s="175"/>
      <c r="H27" s="175"/>
      <c r="I27" s="175"/>
      <c r="J27" s="170" t="str">
        <f aca="false">Внебюджет!L41</f>
        <v>10.03.01 Информационная безопасность</v>
      </c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5"/>
      <c r="AE27" s="175"/>
      <c r="AF27" s="175"/>
      <c r="AG27" s="175"/>
      <c r="AH27" s="175"/>
      <c r="AI27" s="175"/>
      <c r="AJ27" s="175" t="n">
        <f aca="false">SUM(G27,I27:AI27)</f>
        <v>0</v>
      </c>
      <c r="AK27" s="175"/>
    </row>
    <row r="28" customFormat="false" ht="15" hidden="false" customHeight="false" outlineLevel="0" collapsed="false">
      <c r="A28" s="168"/>
      <c r="B28" s="197"/>
      <c r="C28" s="168"/>
      <c r="D28" s="168"/>
      <c r="E28" s="168"/>
      <c r="F28" s="175"/>
      <c r="G28" s="175"/>
      <c r="H28" s="175"/>
      <c r="I28" s="175"/>
      <c r="J28" s="171" t="str">
        <f aca="false">Внебюджет!K42</f>
        <v>профиль "Техническая защита информации"</v>
      </c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5"/>
      <c r="AE28" s="175"/>
      <c r="AF28" s="175"/>
      <c r="AG28" s="175"/>
      <c r="AH28" s="175"/>
      <c r="AI28" s="175"/>
      <c r="AJ28" s="175" t="n">
        <f aca="false">SUM(G28,I28:AI28)</f>
        <v>0</v>
      </c>
      <c r="AK28" s="175"/>
    </row>
    <row r="29" customFormat="false" ht="15" hidden="false" customHeight="false" outlineLevel="0" collapsed="false">
      <c r="A29" s="168"/>
      <c r="B29" s="197"/>
      <c r="C29" s="168"/>
      <c r="D29" s="168"/>
      <c r="E29" s="168"/>
      <c r="F29" s="175"/>
      <c r="G29" s="175"/>
      <c r="H29" s="175"/>
      <c r="I29" s="175"/>
      <c r="J29" s="171" t="str">
        <f aca="false">Внебюджет!K43</f>
        <v>профиль "Безопасность автоматизированных систем (по отрасли или в сфере профессиональной деятельности)"</v>
      </c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5"/>
      <c r="AE29" s="175"/>
      <c r="AF29" s="175"/>
      <c r="AG29" s="175"/>
      <c r="AH29" s="175"/>
      <c r="AI29" s="175"/>
      <c r="AJ29" s="175"/>
      <c r="AK29" s="175"/>
    </row>
    <row r="30" customFormat="false" ht="15" hidden="false" customHeight="false" outlineLevel="0" collapsed="false">
      <c r="A30" s="174" t="str">
        <f aca="false">Внебюджет!A49</f>
        <v>Б1.О.23</v>
      </c>
      <c r="B30" s="174" t="str">
        <f aca="false">Внебюджет!B49</f>
        <v>Электротехника</v>
      </c>
      <c r="C30" s="181" t="str">
        <f aca="false">Внебюджет!C49</f>
        <v>2\4</v>
      </c>
      <c r="D30" s="181" t="n">
        <f aca="false">Внебюджет!D49</f>
        <v>1</v>
      </c>
      <c r="E30" s="181" t="n">
        <f aca="false">Внебюджет!E49</f>
        <v>0</v>
      </c>
      <c r="F30" s="172" t="n">
        <f aca="false">Внебюджет!F49</f>
        <v>20</v>
      </c>
      <c r="G30" s="172" t="n">
        <f aca="false">Внебюджет!G49</f>
        <v>0</v>
      </c>
      <c r="H30" s="172" t="n">
        <f aca="false">Внебюджет!H49</f>
        <v>20</v>
      </c>
      <c r="I30" s="172" t="n">
        <f aca="false">Внебюджет!I49</f>
        <v>0</v>
      </c>
      <c r="J30" s="172" t="n">
        <f aca="false">Внебюджет!J49</f>
        <v>0</v>
      </c>
      <c r="K30" s="172" t="n">
        <f aca="false">Внебюджет!K49</f>
        <v>0</v>
      </c>
      <c r="L30" s="172" t="n">
        <f aca="false">Внебюджет!L49</f>
        <v>0</v>
      </c>
      <c r="M30" s="172" t="n">
        <f aca="false">Внебюджет!M49</f>
        <v>0.4</v>
      </c>
      <c r="N30" s="172" t="n">
        <f aca="false">Внебюджет!N49</f>
        <v>0</v>
      </c>
      <c r="O30" s="172" t="n">
        <f aca="false">Внебюджет!O49</f>
        <v>0</v>
      </c>
      <c r="P30" s="172" t="n">
        <f aca="false">Внебюджет!P49</f>
        <v>0</v>
      </c>
      <c r="Q30" s="172" t="n">
        <f aca="false">Внебюджет!Q49</f>
        <v>0</v>
      </c>
      <c r="R30" s="172" t="n">
        <f aca="false">Внебюджет!R49</f>
        <v>0</v>
      </c>
      <c r="S30" s="172" t="n">
        <f aca="false">Внебюджет!S49</f>
        <v>0</v>
      </c>
      <c r="T30" s="172" t="n">
        <f aca="false">Внебюджет!T49</f>
        <v>0</v>
      </c>
      <c r="U30" s="172" t="n">
        <f aca="false">Внебюджет!U49</f>
        <v>0</v>
      </c>
      <c r="V30" s="172" t="n">
        <f aca="false">Внебюджет!V49</f>
        <v>0</v>
      </c>
      <c r="W30" s="172" t="n">
        <f aca="false">Внебюджет!W49</f>
        <v>0</v>
      </c>
      <c r="X30" s="172" t="n">
        <f aca="false">Внебюджет!X49</f>
        <v>0</v>
      </c>
      <c r="Y30" s="172" t="n">
        <f aca="false">Внебюджет!Y49</f>
        <v>0</v>
      </c>
      <c r="Z30" s="172" t="n">
        <f aca="false">Внебюджет!Z49</f>
        <v>0</v>
      </c>
      <c r="AA30" s="172" t="n">
        <f aca="false">Внебюджет!AA49</f>
        <v>0</v>
      </c>
      <c r="AB30" s="172" t="n">
        <f aca="false">Внебюджет!AB49</f>
        <v>0</v>
      </c>
      <c r="AC30" s="172" t="n">
        <f aca="false">Внебюджет!AC49</f>
        <v>0</v>
      </c>
      <c r="AD30" s="172" t="n">
        <f aca="false">Внебюджет!AD49</f>
        <v>0</v>
      </c>
      <c r="AE30" s="172" t="n">
        <f aca="false">Внебюджет!AE49</f>
        <v>0</v>
      </c>
      <c r="AF30" s="172" t="n">
        <f aca="false">Внебюджет!AF49</f>
        <v>0</v>
      </c>
      <c r="AG30" s="172" t="n">
        <f aca="false">Внебюджет!AG49</f>
        <v>0</v>
      </c>
      <c r="AH30" s="172" t="n">
        <f aca="false">Внебюджет!AH49</f>
        <v>0</v>
      </c>
      <c r="AI30" s="172" t="n">
        <f aca="false">Внебюджет!AI49</f>
        <v>0</v>
      </c>
      <c r="AJ30" s="175" t="n">
        <f aca="false">SUM(G30,I30:AI30)</f>
        <v>0.4</v>
      </c>
      <c r="AK30" s="199"/>
    </row>
    <row r="31" customFormat="false" ht="15" hidden="false" customHeight="false" outlineLevel="0" collapsed="false">
      <c r="A31" s="168"/>
      <c r="B31" s="196" t="s">
        <v>547</v>
      </c>
      <c r="C31" s="177"/>
      <c r="D31" s="177"/>
      <c r="E31" s="177"/>
      <c r="F31" s="178" t="n">
        <f aca="false">SUM(F30)</f>
        <v>20</v>
      </c>
      <c r="G31" s="178" t="n">
        <f aca="false">SUM(G30)</f>
        <v>0</v>
      </c>
      <c r="H31" s="178" t="n">
        <f aca="false">SUM(H30)</f>
        <v>20</v>
      </c>
      <c r="I31" s="178" t="n">
        <f aca="false">SUM(I30)</f>
        <v>0</v>
      </c>
      <c r="J31" s="178" t="n">
        <f aca="false">SUM(J30)</f>
        <v>0</v>
      </c>
      <c r="K31" s="178" t="n">
        <f aca="false">SUM(K30)</f>
        <v>0</v>
      </c>
      <c r="L31" s="178" t="n">
        <f aca="false">SUM(L30)</f>
        <v>0</v>
      </c>
      <c r="M31" s="178" t="n">
        <f aca="false">SUM(M30)</f>
        <v>0.4</v>
      </c>
      <c r="N31" s="178" t="n">
        <f aca="false">SUM(N30)</f>
        <v>0</v>
      </c>
      <c r="O31" s="178" t="n">
        <f aca="false">SUM(O30)</f>
        <v>0</v>
      </c>
      <c r="P31" s="178" t="n">
        <f aca="false">SUM(P30)</f>
        <v>0</v>
      </c>
      <c r="Q31" s="178" t="n">
        <f aca="false">SUM(Q30)</f>
        <v>0</v>
      </c>
      <c r="R31" s="178" t="n">
        <f aca="false">SUM(R30)</f>
        <v>0</v>
      </c>
      <c r="S31" s="178" t="n">
        <f aca="false">SUM(S30)</f>
        <v>0</v>
      </c>
      <c r="T31" s="178" t="n">
        <f aca="false">SUM(T30)</f>
        <v>0</v>
      </c>
      <c r="U31" s="178" t="n">
        <f aca="false">SUM(U30)</f>
        <v>0</v>
      </c>
      <c r="V31" s="178" t="n">
        <f aca="false">SUM(V30)</f>
        <v>0</v>
      </c>
      <c r="W31" s="178" t="n">
        <f aca="false">SUM(W30)</f>
        <v>0</v>
      </c>
      <c r="X31" s="178" t="n">
        <f aca="false">SUM(X30)</f>
        <v>0</v>
      </c>
      <c r="Y31" s="178" t="n">
        <f aca="false">SUM(Y30)</f>
        <v>0</v>
      </c>
      <c r="Z31" s="178" t="n">
        <f aca="false">SUM(Z30)</f>
        <v>0</v>
      </c>
      <c r="AA31" s="178" t="n">
        <f aca="false">SUM(AA30)</f>
        <v>0</v>
      </c>
      <c r="AB31" s="178" t="n">
        <f aca="false">SUM(AB30)</f>
        <v>0</v>
      </c>
      <c r="AC31" s="178" t="n">
        <f aca="false">SUM(AC30)</f>
        <v>0</v>
      </c>
      <c r="AD31" s="178" t="n">
        <f aca="false">SUM(AD30)</f>
        <v>0</v>
      </c>
      <c r="AE31" s="178" t="n">
        <f aca="false">SUM(AE30)</f>
        <v>0</v>
      </c>
      <c r="AF31" s="178" t="n">
        <f aca="false">SUM(AF30)</f>
        <v>0</v>
      </c>
      <c r="AG31" s="178" t="n">
        <f aca="false">SUM(AG30)</f>
        <v>0</v>
      </c>
      <c r="AH31" s="178" t="n">
        <f aca="false">SUM(AH30)</f>
        <v>0</v>
      </c>
      <c r="AI31" s="178" t="n">
        <f aca="false">SUM(AI30)</f>
        <v>0</v>
      </c>
      <c r="AJ31" s="178" t="n">
        <f aca="false">SUM(AJ30)</f>
        <v>0.4</v>
      </c>
      <c r="AK31" s="175"/>
    </row>
    <row r="32" customFormat="false" ht="15" hidden="false" customHeight="false" outlineLevel="0" collapsed="false">
      <c r="A32" s="168"/>
      <c r="B32" s="200"/>
      <c r="C32" s="169"/>
      <c r="D32" s="169"/>
      <c r="E32" s="169"/>
      <c r="F32" s="180"/>
      <c r="G32" s="180"/>
      <c r="H32" s="180"/>
      <c r="I32" s="180"/>
      <c r="J32" s="206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8"/>
      <c r="AD32" s="180"/>
      <c r="AE32" s="180"/>
      <c r="AF32" s="180"/>
      <c r="AG32" s="180"/>
      <c r="AH32" s="180"/>
      <c r="AI32" s="180"/>
      <c r="AJ32" s="180"/>
      <c r="AK32" s="168"/>
    </row>
    <row r="33" customFormat="false" ht="15" hidden="false" customHeight="false" outlineLevel="0" collapsed="false">
      <c r="A33" s="168"/>
      <c r="B33" s="210" t="s">
        <v>554</v>
      </c>
      <c r="C33" s="192"/>
      <c r="D33" s="192"/>
      <c r="E33" s="192"/>
      <c r="F33" s="188" t="n">
        <f aca="false">F31+F25</f>
        <v>20</v>
      </c>
      <c r="G33" s="188" t="n">
        <f aca="false">G31+G25</f>
        <v>0</v>
      </c>
      <c r="H33" s="188" t="n">
        <f aca="false">H31+H25</f>
        <v>20</v>
      </c>
      <c r="I33" s="188" t="n">
        <f aca="false">I31+I25</f>
        <v>0</v>
      </c>
      <c r="J33" s="188" t="n">
        <f aca="false">J31+J25</f>
        <v>0</v>
      </c>
      <c r="K33" s="188" t="n">
        <f aca="false">K31+K25</f>
        <v>0.3</v>
      </c>
      <c r="L33" s="188" t="n">
        <f aca="false">L31+L25</f>
        <v>0</v>
      </c>
      <c r="M33" s="188" t="n">
        <f aca="false">M31+M25</f>
        <v>0.4</v>
      </c>
      <c r="N33" s="188" t="n">
        <f aca="false">N31+N25</f>
        <v>0</v>
      </c>
      <c r="O33" s="188" t="n">
        <f aca="false">O31+O25</f>
        <v>0</v>
      </c>
      <c r="P33" s="188" t="n">
        <f aca="false">P31+P25</f>
        <v>0</v>
      </c>
      <c r="Q33" s="188" t="n">
        <f aca="false">Q31+Q25</f>
        <v>0</v>
      </c>
      <c r="R33" s="188" t="n">
        <f aca="false">R31+R25</f>
        <v>0</v>
      </c>
      <c r="S33" s="188" t="n">
        <f aca="false">S31+S25</f>
        <v>0</v>
      </c>
      <c r="T33" s="188" t="n">
        <f aca="false">T31+T25</f>
        <v>0</v>
      </c>
      <c r="U33" s="188" t="n">
        <f aca="false">U31+U25</f>
        <v>0</v>
      </c>
      <c r="V33" s="188" t="n">
        <f aca="false">V31+V25</f>
        <v>0</v>
      </c>
      <c r="W33" s="188" t="n">
        <f aca="false">W31+W25</f>
        <v>0</v>
      </c>
      <c r="X33" s="188" t="n">
        <f aca="false">X31+X25</f>
        <v>0</v>
      </c>
      <c r="Y33" s="188" t="n">
        <f aca="false">Y31+Y25</f>
        <v>0</v>
      </c>
      <c r="Z33" s="188" t="n">
        <f aca="false">Z31+Z25</f>
        <v>0</v>
      </c>
      <c r="AA33" s="188" t="n">
        <f aca="false">AA31+AA25</f>
        <v>0</v>
      </c>
      <c r="AB33" s="188" t="n">
        <f aca="false">AB31+AB25</f>
        <v>0</v>
      </c>
      <c r="AC33" s="188" t="n">
        <f aca="false">AC31+AC25</f>
        <v>0</v>
      </c>
      <c r="AD33" s="188" t="n">
        <f aca="false">AD31+AD25</f>
        <v>0</v>
      </c>
      <c r="AE33" s="188" t="n">
        <f aca="false">AE31+AE25</f>
        <v>0</v>
      </c>
      <c r="AF33" s="188" t="n">
        <f aca="false">AF31+AF25</f>
        <v>0</v>
      </c>
      <c r="AG33" s="188" t="n">
        <f aca="false">AG31+AG25</f>
        <v>0</v>
      </c>
      <c r="AH33" s="188" t="n">
        <f aca="false">AH31+AH25</f>
        <v>0</v>
      </c>
      <c r="AI33" s="188" t="n">
        <f aca="false">AI31+AI25</f>
        <v>0</v>
      </c>
      <c r="AJ33" s="188" t="n">
        <f aca="false">AJ31+AJ25</f>
        <v>0.7</v>
      </c>
      <c r="AK33" s="189"/>
    </row>
    <row r="34" customFormat="false" ht="15" hidden="false" customHeight="false" outlineLevel="0" collapsed="false">
      <c r="A34" s="186"/>
      <c r="B34" s="197"/>
      <c r="C34" s="173"/>
      <c r="D34" s="173"/>
      <c r="E34" s="173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 t="n">
        <f aca="false">SUM(I33:AI33)+G33-AJ33</f>
        <v>0</v>
      </c>
      <c r="AK34" s="168"/>
    </row>
    <row r="35" customFormat="false" ht="15" hidden="false" customHeight="false" outlineLevel="0" collapsed="false">
      <c r="A35" s="186"/>
      <c r="B35" s="197"/>
      <c r="C35" s="173"/>
      <c r="D35" s="173"/>
      <c r="E35" s="173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68"/>
    </row>
    <row r="36" customFormat="false" ht="15" hidden="false" customHeight="false" outlineLevel="0" collapsed="false">
      <c r="A36" s="186"/>
      <c r="B36" s="197"/>
      <c r="C36" s="186"/>
      <c r="D36" s="186"/>
      <c r="E36" s="186"/>
      <c r="F36" s="175"/>
      <c r="G36" s="175"/>
      <c r="H36" s="175"/>
      <c r="I36" s="175"/>
      <c r="J36" s="180" t="s">
        <v>60</v>
      </c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75"/>
      <c r="AE36" s="175"/>
      <c r="AF36" s="175"/>
      <c r="AG36" s="175"/>
      <c r="AH36" s="175"/>
      <c r="AI36" s="175"/>
      <c r="AJ36" s="175" t="n">
        <f aca="false">SUM(G36,I36:AI36)</f>
        <v>0</v>
      </c>
      <c r="AK36" s="189"/>
    </row>
    <row r="37" customFormat="false" ht="15" hidden="false" customHeight="false" outlineLevel="0" collapsed="false">
      <c r="A37" s="186"/>
      <c r="B37" s="197"/>
      <c r="C37" s="186"/>
      <c r="D37" s="186"/>
      <c r="E37" s="186"/>
      <c r="F37" s="175"/>
      <c r="G37" s="175"/>
      <c r="H37" s="175"/>
      <c r="I37" s="175"/>
      <c r="J37" s="175"/>
      <c r="K37" s="180"/>
      <c r="L37" s="182" t="str">
        <f aca="false">Внебюджет!K62</f>
        <v>Геологический факультет</v>
      </c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0"/>
      <c r="AC37" s="175"/>
      <c r="AD37" s="175"/>
      <c r="AE37" s="175"/>
      <c r="AF37" s="175"/>
      <c r="AG37" s="175"/>
      <c r="AH37" s="175"/>
      <c r="AI37" s="175"/>
      <c r="AJ37" s="175" t="n">
        <f aca="false">SUM(G37,I37:AI37)</f>
        <v>0</v>
      </c>
      <c r="AK37" s="186"/>
    </row>
    <row r="38" customFormat="false" ht="15.75" hidden="false" customHeight="true" outlineLevel="0" collapsed="false">
      <c r="A38" s="186"/>
      <c r="B38" s="197"/>
      <c r="C38" s="186"/>
      <c r="D38" s="186"/>
      <c r="E38" s="186"/>
      <c r="F38" s="175"/>
      <c r="G38" s="175"/>
      <c r="H38" s="175"/>
      <c r="I38" s="175"/>
      <c r="J38" s="183" t="str">
        <f aca="false">Внебюджет!G63</f>
        <v>ДНЕВНОЕ ОТДЕЛЕНИЕ Направление  05.03.01    "Геология"  (профили "Геология", "Геология, разработка месторождений нефти и газа")</v>
      </c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75"/>
      <c r="AE38" s="175"/>
      <c r="AF38" s="175"/>
      <c r="AG38" s="175"/>
      <c r="AH38" s="175"/>
      <c r="AI38" s="175"/>
      <c r="AJ38" s="175" t="n">
        <f aca="false">SUM(G38,I38:AI38)</f>
        <v>0</v>
      </c>
      <c r="AK38" s="186"/>
    </row>
    <row r="39" customFormat="false" ht="15" hidden="false" customHeight="false" outlineLevel="0" collapsed="false">
      <c r="A39" s="186" t="str">
        <f aca="false">Внебюджет!A64</f>
        <v>Б1.О.15</v>
      </c>
      <c r="B39" s="186" t="str">
        <f aca="false">Внебюджет!B64</f>
        <v>Физика </v>
      </c>
      <c r="C39" s="168" t="n">
        <f aca="false">Внебюджет!C64</f>
        <v>1.1</v>
      </c>
      <c r="D39" s="212" t="n">
        <f aca="false">Внебюджет!D64</f>
        <v>1</v>
      </c>
      <c r="E39" s="212" t="n">
        <f aca="false">Внебюджет!E64</f>
        <v>1</v>
      </c>
      <c r="F39" s="175" t="n">
        <f aca="false">Внебюджет!F64</f>
        <v>36</v>
      </c>
      <c r="G39" s="175" t="n">
        <f aca="false">Внебюджет!G64</f>
        <v>0</v>
      </c>
      <c r="H39" s="175" t="n">
        <f aca="false">Внебюджет!H64</f>
        <v>0</v>
      </c>
      <c r="I39" s="175" t="n">
        <f aca="false">Внебюджет!I64</f>
        <v>0</v>
      </c>
      <c r="J39" s="175" t="n">
        <f aca="false">Внебюджет!J64</f>
        <v>0</v>
      </c>
      <c r="K39" s="175" t="n">
        <f aca="false">Внебюджет!K64</f>
        <v>0</v>
      </c>
      <c r="L39" s="175" t="n">
        <f aca="false">Внебюджет!L64</f>
        <v>0</v>
      </c>
      <c r="M39" s="175" t="n">
        <f aca="false">Внебюджет!M64</f>
        <v>0.4</v>
      </c>
      <c r="N39" s="175" t="n">
        <f aca="false">Внебюджет!N64</f>
        <v>0</v>
      </c>
      <c r="O39" s="175" t="n">
        <f aca="false">Внебюджет!O64</f>
        <v>0</v>
      </c>
      <c r="P39" s="175" t="n">
        <f aca="false">Внебюджет!P64</f>
        <v>0</v>
      </c>
      <c r="Q39" s="175" t="n">
        <f aca="false">Внебюджет!Q64</f>
        <v>0</v>
      </c>
      <c r="R39" s="175" t="n">
        <f aca="false">Внебюджет!R64</f>
        <v>0</v>
      </c>
      <c r="S39" s="175" t="n">
        <f aca="false">Внебюджет!S64</f>
        <v>0</v>
      </c>
      <c r="T39" s="175" t="n">
        <f aca="false">Внебюджет!T64</f>
        <v>0</v>
      </c>
      <c r="U39" s="175" t="n">
        <f aca="false">Внебюджет!U64</f>
        <v>0</v>
      </c>
      <c r="V39" s="175" t="n">
        <f aca="false">Внебюджет!V64</f>
        <v>0</v>
      </c>
      <c r="W39" s="175" t="n">
        <f aca="false">Внебюджет!W64</f>
        <v>0</v>
      </c>
      <c r="X39" s="175" t="n">
        <f aca="false">Внебюджет!X64</f>
        <v>0</v>
      </c>
      <c r="Y39" s="175" t="n">
        <f aca="false">Внебюджет!Y64</f>
        <v>0</v>
      </c>
      <c r="Z39" s="175" t="n">
        <f aca="false">Внебюджет!Z64</f>
        <v>0</v>
      </c>
      <c r="AA39" s="175" t="n">
        <f aca="false">Внебюджет!AA64</f>
        <v>0</v>
      </c>
      <c r="AB39" s="175" t="n">
        <f aca="false">Внебюджет!AB64</f>
        <v>0</v>
      </c>
      <c r="AC39" s="175" t="n">
        <f aca="false">Внебюджет!AC64</f>
        <v>0</v>
      </c>
      <c r="AD39" s="175" t="n">
        <f aca="false">Внебюджет!AD64</f>
        <v>0</v>
      </c>
      <c r="AE39" s="175" t="n">
        <f aca="false">Внебюджет!AE64</f>
        <v>0</v>
      </c>
      <c r="AF39" s="175" t="n">
        <f aca="false">Внебюджет!AF64</f>
        <v>0</v>
      </c>
      <c r="AG39" s="175" t="n">
        <f aca="false">Внебюджет!AG64</f>
        <v>0</v>
      </c>
      <c r="AH39" s="175" t="n">
        <f aca="false">Внебюджет!AH64</f>
        <v>0</v>
      </c>
      <c r="AI39" s="175" t="n">
        <f aca="false">Внебюджет!AI64</f>
        <v>0</v>
      </c>
      <c r="AJ39" s="175" t="n">
        <f aca="false">SUM(G39,I39:AI39)</f>
        <v>0.4</v>
      </c>
      <c r="AK39" s="186"/>
    </row>
    <row r="40" customFormat="false" ht="27.25" hidden="false" customHeight="false" outlineLevel="0" collapsed="false">
      <c r="A40" s="186"/>
      <c r="B40" s="197"/>
      <c r="C40" s="168"/>
      <c r="D40" s="168"/>
      <c r="E40" s="168"/>
      <c r="F40" s="175"/>
      <c r="G40" s="175"/>
      <c r="H40" s="175"/>
      <c r="I40" s="175"/>
      <c r="J40" s="183" t="str">
        <f aca="false">Внебюджет!G65</f>
        <v>ЗАОЧНОЕ ОТДЕЛЕНИЕ Специальность 21.05.02 "Прикладная геология" (специализации "Геология месторождений  нефти и газа", "Геологическая съемка, поиски и разведка месторождений твердых полезных ископаемых")</v>
      </c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5"/>
      <c r="AE40" s="175"/>
      <c r="AF40" s="175"/>
      <c r="AG40" s="175"/>
      <c r="AH40" s="175"/>
      <c r="AI40" s="175"/>
      <c r="AJ40" s="175" t="n">
        <f aca="false">SUM(G40,I40:AI40)</f>
        <v>0</v>
      </c>
      <c r="AK40" s="186"/>
    </row>
    <row r="41" customFormat="false" ht="15" hidden="false" customHeight="false" outlineLevel="0" collapsed="false">
      <c r="A41" s="186" t="str">
        <f aca="false">Внебюджет!A66</f>
        <v>Б1.О.15</v>
      </c>
      <c r="B41" s="186" t="str">
        <f aca="false">Внебюджет!B66</f>
        <v>Физика</v>
      </c>
      <c r="C41" s="168" t="n">
        <f aca="false">Внебюджет!C66</f>
        <v>1</v>
      </c>
      <c r="D41" s="212" t="n">
        <f aca="false">Внебюджет!D66</f>
        <v>60</v>
      </c>
      <c r="E41" s="212" t="n">
        <f aca="false">Внебюджет!E66</f>
        <v>2</v>
      </c>
      <c r="F41" s="175" t="n">
        <f aca="false">Внебюджет!F66</f>
        <v>8</v>
      </c>
      <c r="G41" s="175" t="n">
        <f aca="false">Внебюджет!G66</f>
        <v>8</v>
      </c>
      <c r="H41" s="175" t="n">
        <f aca="false">Внебюджет!H66</f>
        <v>10</v>
      </c>
      <c r="I41" s="175" t="n">
        <f aca="false">Внебюджет!I66</f>
        <v>40</v>
      </c>
      <c r="J41" s="175" t="n">
        <f aca="false">Внебюджет!J66</f>
        <v>0</v>
      </c>
      <c r="K41" s="175" t="n">
        <f aca="false">Внебюджет!K66</f>
        <v>0</v>
      </c>
      <c r="L41" s="175" t="n">
        <f aca="false">Внебюджет!L66</f>
        <v>0</v>
      </c>
      <c r="M41" s="175" t="n">
        <f aca="false">Внебюджет!M66</f>
        <v>24</v>
      </c>
      <c r="N41" s="175" t="n">
        <f aca="false">Внебюджет!N66</f>
        <v>0</v>
      </c>
      <c r="O41" s="175" t="n">
        <f aca="false">Внебюджет!O66</f>
        <v>0</v>
      </c>
      <c r="P41" s="175" t="n">
        <f aca="false">Внебюджет!P66</f>
        <v>0</v>
      </c>
      <c r="Q41" s="175" t="n">
        <f aca="false">Внебюджет!Q66</f>
        <v>3.2</v>
      </c>
      <c r="R41" s="175" t="n">
        <f aca="false">Внебюджет!R66</f>
        <v>0</v>
      </c>
      <c r="S41" s="175" t="n">
        <f aca="false">Внебюджет!S66</f>
        <v>0</v>
      </c>
      <c r="T41" s="175" t="n">
        <f aca="false">Внебюджет!T66</f>
        <v>0</v>
      </c>
      <c r="U41" s="175" t="n">
        <f aca="false">Внебюджет!U66</f>
        <v>0</v>
      </c>
      <c r="V41" s="175" t="n">
        <f aca="false">Внебюджет!V66</f>
        <v>0</v>
      </c>
      <c r="W41" s="175" t="n">
        <f aca="false">Внебюджет!W66</f>
        <v>0</v>
      </c>
      <c r="X41" s="175" t="n">
        <f aca="false">Внебюджет!X66</f>
        <v>0</v>
      </c>
      <c r="Y41" s="175" t="n">
        <f aca="false">Внебюджет!Y66</f>
        <v>0</v>
      </c>
      <c r="Z41" s="175" t="n">
        <f aca="false">Внебюджет!Z66</f>
        <v>0</v>
      </c>
      <c r="AA41" s="175" t="n">
        <f aca="false">Внебюджет!AA66</f>
        <v>0</v>
      </c>
      <c r="AB41" s="175" t="n">
        <f aca="false">Внебюджет!AB66</f>
        <v>0</v>
      </c>
      <c r="AC41" s="175" t="n">
        <f aca="false">Внебюджет!AC66</f>
        <v>0</v>
      </c>
      <c r="AD41" s="175" t="n">
        <f aca="false">Внебюджет!AD66</f>
        <v>0</v>
      </c>
      <c r="AE41" s="175" t="n">
        <f aca="false">Внебюджет!AE66</f>
        <v>0</v>
      </c>
      <c r="AF41" s="175" t="n">
        <f aca="false">Внебюджет!AF66</f>
        <v>0</v>
      </c>
      <c r="AG41" s="175" t="n">
        <f aca="false">Внебюджет!AG66</f>
        <v>0</v>
      </c>
      <c r="AH41" s="175" t="n">
        <f aca="false">Внебюджет!AH66</f>
        <v>0</v>
      </c>
      <c r="AI41" s="175" t="n">
        <f aca="false">Внебюджет!AI66</f>
        <v>0</v>
      </c>
      <c r="AJ41" s="175" t="n">
        <f aca="false">SUM(G41,I41:AI41)</f>
        <v>75.2</v>
      </c>
      <c r="AK41" s="186"/>
    </row>
    <row r="42" customFormat="false" ht="15" hidden="false" customHeight="false" outlineLevel="0" collapsed="false">
      <c r="A42" s="186"/>
      <c r="B42" s="197"/>
      <c r="C42" s="168"/>
      <c r="D42" s="168"/>
      <c r="E42" s="168"/>
      <c r="F42" s="175"/>
      <c r="G42" s="175"/>
      <c r="H42" s="175"/>
      <c r="I42" s="175"/>
      <c r="J42" s="183" t="str">
        <f aca="false">Внебюджет!G67</f>
        <v>ЗАОЧНОЕ ОТДЕЛЕНИЕ Специальность 21.05.02 "Прикладная геология" (специализации "Геология месторождений  нефти и газа")</v>
      </c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75"/>
      <c r="AE42" s="175"/>
      <c r="AF42" s="175"/>
      <c r="AG42" s="175"/>
      <c r="AH42" s="175"/>
      <c r="AI42" s="175"/>
      <c r="AJ42" s="175" t="n">
        <f aca="false">SUM(G42,I42:AI42)</f>
        <v>0</v>
      </c>
      <c r="AK42" s="186"/>
    </row>
    <row r="43" customFormat="false" ht="15" hidden="false" customHeight="false" outlineLevel="0" collapsed="false">
      <c r="A43" s="186" t="str">
        <f aca="false">Внебюджет!A68</f>
        <v>ЭЛК.ДВ.03.01</v>
      </c>
      <c r="B43" s="186" t="str">
        <f aca="false">Внебюджет!B68</f>
        <v>Электротехника и электроника </v>
      </c>
      <c r="C43" s="168" t="n">
        <f aca="false">Внебюджет!C68</f>
        <v>3</v>
      </c>
      <c r="D43" s="212" t="n">
        <f aca="false">Внебюджет!D68</f>
        <v>13</v>
      </c>
      <c r="E43" s="212" t="n">
        <f aca="false">Внебюджет!E68</f>
        <v>1</v>
      </c>
      <c r="F43" s="175" t="n">
        <f aca="false">Внебюджет!F68</f>
        <v>4</v>
      </c>
      <c r="G43" s="175" t="n">
        <f aca="false">Внебюджет!G68</f>
        <v>4</v>
      </c>
      <c r="H43" s="175" t="n">
        <f aca="false">Внебюджет!H68</f>
        <v>4</v>
      </c>
      <c r="I43" s="175" t="n">
        <f aca="false">Внебюджет!I68</f>
        <v>4</v>
      </c>
      <c r="J43" s="175" t="n">
        <f aca="false">Внебюджет!J68</f>
        <v>0</v>
      </c>
      <c r="K43" s="175" t="n">
        <f aca="false">Внебюджет!K68</f>
        <v>3.9</v>
      </c>
      <c r="L43" s="175" t="n">
        <f aca="false">Внебюджет!L68</f>
        <v>0</v>
      </c>
      <c r="M43" s="175" t="n">
        <f aca="false">Внебюджет!M68</f>
        <v>0</v>
      </c>
      <c r="N43" s="175" t="n">
        <f aca="false">Внебюджет!N68</f>
        <v>0</v>
      </c>
      <c r="O43" s="175" t="n">
        <f aca="false">Внебюджет!O68</f>
        <v>0</v>
      </c>
      <c r="P43" s="175" t="n">
        <f aca="false">Внебюджет!P68</f>
        <v>0</v>
      </c>
      <c r="Q43" s="175" t="n">
        <f aca="false">Внебюджет!Q68</f>
        <v>0.6</v>
      </c>
      <c r="R43" s="175" t="n">
        <f aca="false">Внебюджет!R68</f>
        <v>0</v>
      </c>
      <c r="S43" s="175" t="n">
        <f aca="false">Внебюджет!S68</f>
        <v>0</v>
      </c>
      <c r="T43" s="175" t="n">
        <f aca="false">Внебюджет!T68</f>
        <v>0</v>
      </c>
      <c r="U43" s="175" t="n">
        <f aca="false">Внебюджет!U68</f>
        <v>0</v>
      </c>
      <c r="V43" s="175" t="n">
        <f aca="false">Внебюджет!V68</f>
        <v>0</v>
      </c>
      <c r="W43" s="175" t="n">
        <f aca="false">Внебюджет!W68</f>
        <v>0</v>
      </c>
      <c r="X43" s="175" t="n">
        <f aca="false">Внебюджет!X68</f>
        <v>0</v>
      </c>
      <c r="Y43" s="175" t="n">
        <f aca="false">Внебюджет!Y68</f>
        <v>0</v>
      </c>
      <c r="Z43" s="175" t="n">
        <f aca="false">Внебюджет!Z68</f>
        <v>0</v>
      </c>
      <c r="AA43" s="175" t="n">
        <f aca="false">Внебюджет!AA68</f>
        <v>0</v>
      </c>
      <c r="AB43" s="175" t="n">
        <f aca="false">Внебюджет!AB68</f>
        <v>0</v>
      </c>
      <c r="AC43" s="175" t="n">
        <f aca="false">Внебюджет!AC68</f>
        <v>0</v>
      </c>
      <c r="AD43" s="175" t="n">
        <f aca="false">Внебюджет!AD68</f>
        <v>0</v>
      </c>
      <c r="AE43" s="175" t="n">
        <f aca="false">Внебюджет!AE68</f>
        <v>0</v>
      </c>
      <c r="AF43" s="175" t="n">
        <f aca="false">Внебюджет!AF68</f>
        <v>0</v>
      </c>
      <c r="AG43" s="175" t="n">
        <f aca="false">Внебюджет!AG68</f>
        <v>0</v>
      </c>
      <c r="AH43" s="175" t="n">
        <f aca="false">Внебюджет!AH68</f>
        <v>0</v>
      </c>
      <c r="AI43" s="175" t="n">
        <f aca="false">Внебюджет!AI68</f>
        <v>0</v>
      </c>
      <c r="AJ43" s="175" t="n">
        <f aca="false">SUM(G43,I43:AI43)</f>
        <v>12.5</v>
      </c>
      <c r="AK43" s="186"/>
    </row>
    <row r="44" customFormat="false" ht="15" hidden="false" customHeight="false" outlineLevel="0" collapsed="false">
      <c r="A44" s="186"/>
      <c r="B44" s="210" t="s">
        <v>555</v>
      </c>
      <c r="C44" s="187"/>
      <c r="D44" s="187"/>
      <c r="E44" s="187"/>
      <c r="F44" s="188" t="n">
        <f aca="false">SUM(F38:F43)</f>
        <v>48</v>
      </c>
      <c r="G44" s="188" t="n">
        <f aca="false">SUM(G38:G43)</f>
        <v>12</v>
      </c>
      <c r="H44" s="188" t="n">
        <f aca="false">SUM(H38:H43)</f>
        <v>14</v>
      </c>
      <c r="I44" s="188" t="n">
        <f aca="false">SUM(I38:I43)</f>
        <v>44</v>
      </c>
      <c r="J44" s="188" t="n">
        <f aca="false">SUM(J38:J43)</f>
        <v>0</v>
      </c>
      <c r="K44" s="188" t="n">
        <f aca="false">SUM(K38:K43)</f>
        <v>3.9</v>
      </c>
      <c r="L44" s="188" t="n">
        <f aca="false">SUM(L38:L43)</f>
        <v>0</v>
      </c>
      <c r="M44" s="188" t="n">
        <f aca="false">SUM(M38:M43)</f>
        <v>24.4</v>
      </c>
      <c r="N44" s="188" t="n">
        <f aca="false">SUM(N38:N43)</f>
        <v>0</v>
      </c>
      <c r="O44" s="188" t="n">
        <f aca="false">SUM(O38:O43)</f>
        <v>0</v>
      </c>
      <c r="P44" s="188" t="n">
        <f aca="false">SUM(P38:P43)</f>
        <v>0</v>
      </c>
      <c r="Q44" s="188" t="n">
        <f aca="false">SUM(Q38:Q43)</f>
        <v>3.8</v>
      </c>
      <c r="R44" s="188" t="n">
        <f aca="false">SUM(R38:R43)</f>
        <v>0</v>
      </c>
      <c r="S44" s="188" t="n">
        <f aca="false">SUM(S38:S43)</f>
        <v>0</v>
      </c>
      <c r="T44" s="188" t="n">
        <f aca="false">SUM(T38:T43)</f>
        <v>0</v>
      </c>
      <c r="U44" s="188" t="n">
        <f aca="false">SUM(U38:U43)</f>
        <v>0</v>
      </c>
      <c r="V44" s="188" t="n">
        <f aca="false">SUM(V38:V43)</f>
        <v>0</v>
      </c>
      <c r="W44" s="188" t="n">
        <f aca="false">SUM(W38:W43)</f>
        <v>0</v>
      </c>
      <c r="X44" s="188" t="n">
        <f aca="false">SUM(X38:X43)</f>
        <v>0</v>
      </c>
      <c r="Y44" s="188" t="n">
        <f aca="false">SUM(Y38:Y43)</f>
        <v>0</v>
      </c>
      <c r="Z44" s="188" t="n">
        <f aca="false">SUM(Z38:Z43)</f>
        <v>0</v>
      </c>
      <c r="AA44" s="188" t="n">
        <f aca="false">SUM(AA38:AA43)</f>
        <v>0</v>
      </c>
      <c r="AB44" s="188" t="n">
        <f aca="false">SUM(AB38:AB43)</f>
        <v>0</v>
      </c>
      <c r="AC44" s="188" t="n">
        <f aca="false">SUM(AC38:AC43)</f>
        <v>0</v>
      </c>
      <c r="AD44" s="188" t="n">
        <f aca="false">SUM(AD38:AD43)</f>
        <v>0</v>
      </c>
      <c r="AE44" s="188" t="n">
        <f aca="false">SUM(AE38:AE43)</f>
        <v>0</v>
      </c>
      <c r="AF44" s="188" t="n">
        <f aca="false">SUM(AF38:AF43)</f>
        <v>0</v>
      </c>
      <c r="AG44" s="188" t="n">
        <f aca="false">SUM(AG38:AG43)</f>
        <v>0</v>
      </c>
      <c r="AH44" s="188" t="n">
        <f aca="false">SUM(AH38:AH43)</f>
        <v>0</v>
      </c>
      <c r="AI44" s="188" t="n">
        <f aca="false">SUM(AI38:AI43)</f>
        <v>0</v>
      </c>
      <c r="AJ44" s="188" t="n">
        <f aca="false">SUM(AJ38:AJ43)</f>
        <v>88.1</v>
      </c>
      <c r="AK44" s="186"/>
    </row>
    <row r="45" customFormat="false" ht="15" hidden="false" customHeight="false" outlineLevel="0" collapsed="false">
      <c r="A45" s="186"/>
      <c r="B45" s="197"/>
      <c r="C45" s="186"/>
      <c r="D45" s="186"/>
      <c r="E45" s="186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86"/>
    </row>
    <row r="46" customFormat="false" ht="15" hidden="false" customHeight="false" outlineLevel="0" collapsed="false">
      <c r="A46" s="186"/>
      <c r="B46" s="194" t="s">
        <v>556</v>
      </c>
      <c r="C46" s="194"/>
      <c r="D46" s="194"/>
      <c r="E46" s="194"/>
      <c r="F46" s="195" t="n">
        <f aca="false">SUM(F44,F33)</f>
        <v>68</v>
      </c>
      <c r="G46" s="195" t="n">
        <f aca="false">SUM(G44,G33)</f>
        <v>12</v>
      </c>
      <c r="H46" s="195" t="n">
        <f aca="false">SUM(H44,H33)</f>
        <v>34</v>
      </c>
      <c r="I46" s="195" t="n">
        <f aca="false">SUM(I44,I33)</f>
        <v>44</v>
      </c>
      <c r="J46" s="195" t="n">
        <f aca="false">SUM(J44,J33)</f>
        <v>0</v>
      </c>
      <c r="K46" s="195" t="n">
        <f aca="false">SUM(K44,K33)</f>
        <v>4.2</v>
      </c>
      <c r="L46" s="195" t="n">
        <f aca="false">SUM(L44,L33)</f>
        <v>0</v>
      </c>
      <c r="M46" s="195" t="n">
        <f aca="false">SUM(M44,M33)</f>
        <v>24.8</v>
      </c>
      <c r="N46" s="195" t="n">
        <f aca="false">SUM(N44,N33)</f>
        <v>0</v>
      </c>
      <c r="O46" s="195" t="n">
        <f aca="false">SUM(O44,O33)</f>
        <v>0</v>
      </c>
      <c r="P46" s="195" t="n">
        <f aca="false">SUM(P44,P33)</f>
        <v>0</v>
      </c>
      <c r="Q46" s="195" t="n">
        <f aca="false">SUM(Q44,Q33)</f>
        <v>3.8</v>
      </c>
      <c r="R46" s="195" t="n">
        <f aca="false">SUM(R44,R33)</f>
        <v>0</v>
      </c>
      <c r="S46" s="195" t="n">
        <f aca="false">SUM(S44,S33)</f>
        <v>0</v>
      </c>
      <c r="T46" s="195" t="n">
        <f aca="false">SUM(T44,T33)</f>
        <v>0</v>
      </c>
      <c r="U46" s="195" t="n">
        <f aca="false">SUM(U44,U33)</f>
        <v>0</v>
      </c>
      <c r="V46" s="195" t="n">
        <f aca="false">SUM(V44,V33)</f>
        <v>0</v>
      </c>
      <c r="W46" s="195" t="n">
        <f aca="false">SUM(W44,W33)</f>
        <v>0</v>
      </c>
      <c r="X46" s="195" t="n">
        <f aca="false">SUM(X44,X33)</f>
        <v>0</v>
      </c>
      <c r="Y46" s="195" t="n">
        <f aca="false">SUM(Y44,Y33)</f>
        <v>0</v>
      </c>
      <c r="Z46" s="195" t="n">
        <f aca="false">SUM(Z44,Z33)</f>
        <v>0</v>
      </c>
      <c r="AA46" s="195" t="n">
        <f aca="false">SUM(AA44,AA33)</f>
        <v>0</v>
      </c>
      <c r="AB46" s="195" t="n">
        <f aca="false">SUM(AB44,AB33)</f>
        <v>0</v>
      </c>
      <c r="AC46" s="195" t="n">
        <f aca="false">SUM(AC44,AC33)</f>
        <v>0</v>
      </c>
      <c r="AD46" s="195" t="n">
        <f aca="false">SUM(AD44,AD33)</f>
        <v>0</v>
      </c>
      <c r="AE46" s="195" t="n">
        <f aca="false">SUM(AE44,AE33)</f>
        <v>0</v>
      </c>
      <c r="AF46" s="195" t="n">
        <f aca="false">SUM(AF44,AF33)</f>
        <v>0</v>
      </c>
      <c r="AG46" s="195" t="n">
        <f aca="false">SUM(AG44,AG33)</f>
        <v>0</v>
      </c>
      <c r="AH46" s="195" t="n">
        <f aca="false">SUM(AH44,AH33)</f>
        <v>0</v>
      </c>
      <c r="AI46" s="195" t="n">
        <f aca="false">SUM(AI44,AI33)</f>
        <v>0</v>
      </c>
      <c r="AJ46" s="195" t="n">
        <f aca="false">SUM(AJ44,AJ33)</f>
        <v>88.8</v>
      </c>
      <c r="AK46" s="189"/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221" t="n">
        <f aca="false">SUM(G46,I46:AI46)-AJ46</f>
        <v>0</v>
      </c>
      <c r="AK47" s="3"/>
    </row>
    <row r="48" customFormat="false" ht="15" hidden="false" customHeight="false" outlineLevel="0" collapsed="false">
      <c r="A48" s="3" t="s">
        <v>560</v>
      </c>
      <c r="B48" s="222"/>
      <c r="C48" s="3"/>
      <c r="D48" s="3"/>
      <c r="E48" s="3"/>
      <c r="F48" s="223"/>
      <c r="G48" s="223"/>
      <c r="H48" s="22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</sheetData>
  <mergeCells count="54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K12:X12"/>
    <mergeCell ref="A13:A14"/>
    <mergeCell ref="B13:B14"/>
    <mergeCell ref="C13:C14"/>
    <mergeCell ref="D13:D14"/>
    <mergeCell ref="E13:E14"/>
    <mergeCell ref="F13:G13"/>
    <mergeCell ref="H13:I13"/>
    <mergeCell ref="J13:J14"/>
    <mergeCell ref="K13:K14"/>
    <mergeCell ref="L13:O13"/>
    <mergeCell ref="P13:P14"/>
    <mergeCell ref="Q13:R13"/>
    <mergeCell ref="S13:T13"/>
    <mergeCell ref="U13:U14"/>
    <mergeCell ref="V13:V14"/>
    <mergeCell ref="W13:X13"/>
    <mergeCell ref="Y13:Y14"/>
    <mergeCell ref="Z13:Z14"/>
    <mergeCell ref="AA13:AA14"/>
    <mergeCell ref="AB13:AB14"/>
    <mergeCell ref="AC13:AD13"/>
    <mergeCell ref="AE13:AF13"/>
    <mergeCell ref="AG13:AH13"/>
    <mergeCell ref="AI13:AI14"/>
    <mergeCell ref="AJ13:AJ14"/>
    <mergeCell ref="AK13:AK14"/>
    <mergeCell ref="N21:Y21"/>
    <mergeCell ref="L22:AA22"/>
    <mergeCell ref="K23:AB23"/>
    <mergeCell ref="J27:AC27"/>
    <mergeCell ref="J28:AC28"/>
    <mergeCell ref="J29:AC29"/>
    <mergeCell ref="J36:AC36"/>
    <mergeCell ref="L37:AA37"/>
    <mergeCell ref="J38:AC38"/>
    <mergeCell ref="J40:AC40"/>
    <mergeCell ref="J42:AC42"/>
    <mergeCell ref="F48:H48"/>
  </mergeCells>
  <conditionalFormatting sqref="A40:J40 A42:J42 A37:AI37 A38:J38 AD38:AI38 A39:AI39 AD40:AI40 A41:AI41 AD42:AI42 A43:AI43 A44:AK65414 A1:AK33 K34:AK35 A34:J36 AD36:AI36 AJ36:AK43">
    <cfRule type="cellIs" priority="2" operator="equal" aboveAverage="0" equalAverage="0" bottom="0" percent="0" rank="0" text="" dxfId="25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AK4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19.29"/>
    <col collapsed="false" customWidth="true" hidden="false" outlineLevel="0" max="2" min="2" style="224" width="53.42"/>
    <col collapsed="false" customWidth="true" hidden="false" outlineLevel="0" max="3" min="3" style="224" width="5.57"/>
    <col collapsed="false" customWidth="true" hidden="false" outlineLevel="0" max="4" min="4" style="224" width="7.16"/>
    <col collapsed="false" customWidth="true" hidden="false" outlineLevel="0" max="5" min="5" style="224" width="5.57"/>
    <col collapsed="false" customWidth="true" hidden="false" outlineLevel="0" max="6" min="6" style="224" width="10.85"/>
    <col collapsed="false" customWidth="true" hidden="false" outlineLevel="0" max="8" min="7" style="224" width="11.43"/>
    <col collapsed="false" customWidth="false" hidden="false" outlineLevel="0" max="9" min="9" style="224" width="11.57"/>
    <col collapsed="false" customWidth="true" hidden="false" outlineLevel="0" max="10" min="10" style="224" width="12"/>
    <col collapsed="false" customWidth="true" hidden="false" outlineLevel="0" max="11" min="11" style="224" width="10.42"/>
    <col collapsed="false" customWidth="true" hidden="false" outlineLevel="0" max="12" min="12" style="224" width="6.85"/>
    <col collapsed="false" customWidth="true" hidden="false" outlineLevel="0" max="13" min="13" style="224" width="10"/>
    <col collapsed="false" customWidth="true" hidden="false" outlineLevel="0" max="14" min="14" style="0" width="8.51"/>
    <col collapsed="false" customWidth="true" hidden="false" outlineLevel="0" max="15" min="15" style="224" width="7.57"/>
    <col collapsed="false" customWidth="true" hidden="false" outlineLevel="0" max="16" min="16" style="224" width="9.86"/>
    <col collapsed="false" customWidth="true" hidden="false" outlineLevel="0" max="17" min="17" style="224" width="9.42"/>
    <col collapsed="false" customWidth="true" hidden="false" outlineLevel="0" max="18" min="18" style="224" width="7.42"/>
    <col collapsed="false" customWidth="true" hidden="false" outlineLevel="0" max="19" min="19" style="224" width="9.42"/>
    <col collapsed="false" customWidth="true" hidden="false" outlineLevel="0" max="20" min="20" style="224" width="10.57"/>
    <col collapsed="false" customWidth="true" hidden="false" outlineLevel="0" max="21" min="21" style="0" width="8.51"/>
    <col collapsed="false" customWidth="true" hidden="false" outlineLevel="0" max="22" min="22" style="224" width="10.42"/>
    <col collapsed="false" customWidth="true" hidden="false" outlineLevel="0" max="23" min="23" style="224" width="9.86"/>
    <col collapsed="false" customWidth="true" hidden="false" outlineLevel="0" max="24" min="24" style="0" width="8.51"/>
    <col collapsed="false" customWidth="true" hidden="false" outlineLevel="0" max="25" min="25" style="224" width="7.16"/>
    <col collapsed="false" customWidth="true" hidden="false" outlineLevel="0" max="26" min="26" style="224" width="6.14"/>
    <col collapsed="false" customWidth="true" hidden="false" outlineLevel="0" max="27" min="27" style="224" width="7.16"/>
    <col collapsed="false" customWidth="true" hidden="false" outlineLevel="0" max="28" min="28" style="224" width="9.57"/>
    <col collapsed="false" customWidth="true" hidden="false" outlineLevel="0" max="30" min="29" style="224" width="6.14"/>
    <col collapsed="false" customWidth="true" hidden="false" outlineLevel="0" max="31" min="31" style="224" width="7.57"/>
    <col collapsed="false" customWidth="true" hidden="false" outlineLevel="0" max="32" min="32" style="224" width="6.85"/>
    <col collapsed="false" customWidth="true" hidden="false" outlineLevel="0" max="33" min="33" style="224" width="7.57"/>
    <col collapsed="false" customWidth="true" hidden="false" outlineLevel="0" max="34" min="34" style="224" width="10.57"/>
    <col collapsed="false" customWidth="true" hidden="false" outlineLevel="0" max="35" min="35" style="224" width="10"/>
    <col collapsed="false" customWidth="true" hidden="false" outlineLevel="0" max="36" min="36" style="224" width="13.42"/>
    <col collapsed="false" customWidth="true" hidden="false" outlineLevel="0" max="37" min="37" style="224" width="21.57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541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.75" hidden="false" customHeight="true" outlineLevel="0" collapsed="false">
      <c r="A9" s="3"/>
      <c r="B9" s="153" t="s">
        <v>619</v>
      </c>
      <c r="C9" s="6"/>
      <c r="D9" s="6"/>
      <c r="E9" s="6"/>
      <c r="F9" s="6"/>
      <c r="G9" s="6"/>
      <c r="H9" s="6"/>
      <c r="I9" s="154" t="s">
        <v>563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46.55" hidden="false" customHeight="true" outlineLevel="0" collapsed="false">
      <c r="A12" s="157" t="s">
        <v>14</v>
      </c>
      <c r="B12" s="158" t="s">
        <v>15</v>
      </c>
      <c r="C12" s="227" t="s">
        <v>16</v>
      </c>
      <c r="D12" s="228" t="s">
        <v>17</v>
      </c>
      <c r="E12" s="227" t="s">
        <v>18</v>
      </c>
      <c r="F12" s="161" t="s">
        <v>19</v>
      </c>
      <c r="G12" s="161"/>
      <c r="H12" s="161" t="s">
        <v>20</v>
      </c>
      <c r="I12" s="161"/>
      <c r="J12" s="229" t="s">
        <v>21</v>
      </c>
      <c r="K12" s="229" t="s">
        <v>22</v>
      </c>
      <c r="L12" s="161" t="s">
        <v>23</v>
      </c>
      <c r="M12" s="161"/>
      <c r="N12" s="161"/>
      <c r="O12" s="161"/>
      <c r="P12" s="229" t="s">
        <v>24</v>
      </c>
      <c r="Q12" s="161" t="s">
        <v>25</v>
      </c>
      <c r="R12" s="161"/>
      <c r="S12" s="161" t="s">
        <v>26</v>
      </c>
      <c r="T12" s="161"/>
      <c r="U12" s="229" t="s">
        <v>27</v>
      </c>
      <c r="V12" s="229" t="s">
        <v>28</v>
      </c>
      <c r="W12" s="161" t="s">
        <v>29</v>
      </c>
      <c r="X12" s="161"/>
      <c r="Y12" s="229" t="s">
        <v>30</v>
      </c>
      <c r="Z12" s="229" t="s">
        <v>31</v>
      </c>
      <c r="AA12" s="229" t="s">
        <v>32</v>
      </c>
      <c r="AB12" s="229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229" t="s">
        <v>37</v>
      </c>
      <c r="AJ12" s="229" t="s">
        <v>38</v>
      </c>
      <c r="AK12" s="229" t="s">
        <v>544</v>
      </c>
    </row>
    <row r="13" customFormat="false" ht="225" hidden="false" customHeight="false" outlineLevel="0" collapsed="false">
      <c r="A13" s="157"/>
      <c r="B13" s="158"/>
      <c r="C13" s="227"/>
      <c r="D13" s="228"/>
      <c r="E13" s="227"/>
      <c r="F13" s="230" t="s">
        <v>40</v>
      </c>
      <c r="G13" s="228" t="s">
        <v>41</v>
      </c>
      <c r="H13" s="228" t="s">
        <v>40</v>
      </c>
      <c r="I13" s="228" t="s">
        <v>41</v>
      </c>
      <c r="J13" s="229"/>
      <c r="K13" s="229"/>
      <c r="L13" s="229" t="s">
        <v>42</v>
      </c>
      <c r="M13" s="229" t="s">
        <v>43</v>
      </c>
      <c r="N13" s="229" t="s">
        <v>44</v>
      </c>
      <c r="O13" s="229" t="s">
        <v>45</v>
      </c>
      <c r="P13" s="229"/>
      <c r="Q13" s="229" t="s">
        <v>46</v>
      </c>
      <c r="R13" s="229" t="s">
        <v>47</v>
      </c>
      <c r="S13" s="229" t="s">
        <v>48</v>
      </c>
      <c r="T13" s="229" t="s">
        <v>49</v>
      </c>
      <c r="U13" s="229"/>
      <c r="V13" s="229"/>
      <c r="W13" s="229" t="s">
        <v>35</v>
      </c>
      <c r="X13" s="229" t="s">
        <v>50</v>
      </c>
      <c r="Y13" s="229"/>
      <c r="Z13" s="229"/>
      <c r="AA13" s="229"/>
      <c r="AB13" s="229"/>
      <c r="AC13" s="229" t="s">
        <v>51</v>
      </c>
      <c r="AD13" s="229" t="s">
        <v>52</v>
      </c>
      <c r="AE13" s="229" t="s">
        <v>53</v>
      </c>
      <c r="AF13" s="229" t="s">
        <v>54</v>
      </c>
      <c r="AG13" s="229" t="s">
        <v>55</v>
      </c>
      <c r="AH13" s="229" t="s">
        <v>545</v>
      </c>
      <c r="AI13" s="229"/>
      <c r="AJ13" s="229"/>
      <c r="AK13" s="229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customFormat="false" ht="15" hidden="false" customHeight="false" outlineLevel="0" collapsed="false">
      <c r="A15" s="231"/>
      <c r="B15" s="232" t="s">
        <v>57</v>
      </c>
      <c r="C15" s="232"/>
      <c r="D15" s="232"/>
      <c r="E15" s="232"/>
      <c r="F15" s="233" t="n">
        <f aca="false">F33</f>
        <v>144</v>
      </c>
      <c r="G15" s="233" t="n">
        <f aca="false">G33</f>
        <v>0</v>
      </c>
      <c r="H15" s="233" t="n">
        <f aca="false">H33</f>
        <v>114</v>
      </c>
      <c r="I15" s="233" t="n">
        <f aca="false">I33</f>
        <v>0</v>
      </c>
      <c r="J15" s="233" t="n">
        <f aca="false">J33</f>
        <v>0</v>
      </c>
      <c r="K15" s="233" t="n">
        <f aca="false">K33</f>
        <v>1.8</v>
      </c>
      <c r="L15" s="233" t="n">
        <f aca="false">L33</f>
        <v>0</v>
      </c>
      <c r="M15" s="233" t="n">
        <f aca="false">M33</f>
        <v>0</v>
      </c>
      <c r="N15" s="233" t="n">
        <f aca="false">N33</f>
        <v>0</v>
      </c>
      <c r="O15" s="233" t="n">
        <f aca="false">O33</f>
        <v>0</v>
      </c>
      <c r="P15" s="233" t="n">
        <f aca="false">P33</f>
        <v>0</v>
      </c>
      <c r="Q15" s="233" t="n">
        <f aca="false">Q33</f>
        <v>0</v>
      </c>
      <c r="R15" s="233" t="n">
        <f aca="false">R33</f>
        <v>0</v>
      </c>
      <c r="S15" s="233" t="n">
        <f aca="false">S33</f>
        <v>0</v>
      </c>
      <c r="T15" s="233" t="n">
        <f aca="false">T33</f>
        <v>0</v>
      </c>
      <c r="U15" s="233" t="n">
        <f aca="false">U33</f>
        <v>0.3</v>
      </c>
      <c r="V15" s="233" t="n">
        <f aca="false">V33</f>
        <v>0</v>
      </c>
      <c r="W15" s="233" t="n">
        <f aca="false">W33</f>
        <v>0</v>
      </c>
      <c r="X15" s="233" t="n">
        <f aca="false">X33</f>
        <v>0</v>
      </c>
      <c r="Y15" s="233" t="n">
        <f aca="false">Y33</f>
        <v>0</v>
      </c>
      <c r="Z15" s="233" t="n">
        <f aca="false">Z33</f>
        <v>0</v>
      </c>
      <c r="AA15" s="233" t="n">
        <f aca="false">AA33</f>
        <v>0</v>
      </c>
      <c r="AB15" s="233" t="n">
        <f aca="false">AB33</f>
        <v>0</v>
      </c>
      <c r="AC15" s="233" t="n">
        <f aca="false">AC33</f>
        <v>0</v>
      </c>
      <c r="AD15" s="233" t="n">
        <f aca="false">AD33</f>
        <v>0</v>
      </c>
      <c r="AE15" s="233" t="n">
        <f aca="false">AE33</f>
        <v>0</v>
      </c>
      <c r="AF15" s="233" t="n">
        <f aca="false">AF33</f>
        <v>0</v>
      </c>
      <c r="AG15" s="233" t="n">
        <f aca="false">AG33</f>
        <v>0</v>
      </c>
      <c r="AH15" s="233" t="n">
        <f aca="false">AH33</f>
        <v>0</v>
      </c>
      <c r="AI15" s="233" t="n">
        <f aca="false">AI33</f>
        <v>0</v>
      </c>
      <c r="AJ15" s="233" t="n">
        <f aca="false">AJ33</f>
        <v>2.1</v>
      </c>
      <c r="AK15" s="231"/>
    </row>
    <row r="16" customFormat="false" ht="15" hidden="false" customHeight="false" outlineLevel="0" collapsed="false">
      <c r="A16" s="231"/>
      <c r="B16" s="232" t="s">
        <v>58</v>
      </c>
      <c r="C16" s="232"/>
      <c r="D16" s="232"/>
      <c r="E16" s="232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1"/>
    </row>
    <row r="17" customFormat="false" ht="15" hidden="false" customHeight="false" outlineLevel="0" collapsed="false">
      <c r="A17" s="231"/>
      <c r="B17" s="232" t="s">
        <v>59</v>
      </c>
      <c r="C17" s="232"/>
      <c r="D17" s="232"/>
      <c r="E17" s="232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1"/>
    </row>
    <row r="18" customFormat="false" ht="15" hidden="false" customHeight="false" outlineLevel="0" collapsed="false">
      <c r="A18" s="231"/>
      <c r="B18" s="232" t="s">
        <v>60</v>
      </c>
      <c r="C18" s="232"/>
      <c r="D18" s="232"/>
      <c r="E18" s="232"/>
      <c r="F18" s="233" t="n">
        <f aca="false">F37</f>
        <v>0</v>
      </c>
      <c r="G18" s="233" t="n">
        <f aca="false">G37</f>
        <v>0</v>
      </c>
      <c r="H18" s="233" t="n">
        <f aca="false">H37</f>
        <v>0</v>
      </c>
      <c r="I18" s="233" t="n">
        <f aca="false">I37</f>
        <v>0</v>
      </c>
      <c r="J18" s="233" t="n">
        <f aca="false">J37</f>
        <v>0</v>
      </c>
      <c r="K18" s="233" t="n">
        <f aca="false">K37</f>
        <v>0</v>
      </c>
      <c r="L18" s="233" t="n">
        <f aca="false">L37</f>
        <v>0</v>
      </c>
      <c r="M18" s="233" t="n">
        <f aca="false">M37</f>
        <v>0</v>
      </c>
      <c r="N18" s="233" t="n">
        <f aca="false">N37</f>
        <v>0</v>
      </c>
      <c r="O18" s="233" t="n">
        <f aca="false">O37</f>
        <v>0</v>
      </c>
      <c r="P18" s="233" t="n">
        <f aca="false">P37</f>
        <v>0</v>
      </c>
      <c r="Q18" s="233" t="n">
        <f aca="false">Q37</f>
        <v>0</v>
      </c>
      <c r="R18" s="233" t="n">
        <f aca="false">R37</f>
        <v>0</v>
      </c>
      <c r="S18" s="233" t="n">
        <f aca="false">S37</f>
        <v>0</v>
      </c>
      <c r="T18" s="233" t="n">
        <f aca="false">T37</f>
        <v>0</v>
      </c>
      <c r="U18" s="233" t="n">
        <f aca="false">U37</f>
        <v>0</v>
      </c>
      <c r="V18" s="233" t="n">
        <f aca="false">V37</f>
        <v>0</v>
      </c>
      <c r="W18" s="233" t="n">
        <f aca="false">W37</f>
        <v>0</v>
      </c>
      <c r="X18" s="233" t="n">
        <f aca="false">X37</f>
        <v>0</v>
      </c>
      <c r="Y18" s="233" t="n">
        <f aca="false">Y37</f>
        <v>0</v>
      </c>
      <c r="Z18" s="233" t="n">
        <f aca="false">Z37</f>
        <v>0</v>
      </c>
      <c r="AA18" s="233" t="n">
        <f aca="false">AA37</f>
        <v>0</v>
      </c>
      <c r="AB18" s="233" t="n">
        <f aca="false">AB37</f>
        <v>0</v>
      </c>
      <c r="AC18" s="233" t="n">
        <f aca="false">AC37</f>
        <v>0</v>
      </c>
      <c r="AD18" s="233" t="n">
        <f aca="false">AD37</f>
        <v>0</v>
      </c>
      <c r="AE18" s="233" t="n">
        <f aca="false">AE37</f>
        <v>0</v>
      </c>
      <c r="AF18" s="233" t="n">
        <f aca="false">AF37</f>
        <v>0</v>
      </c>
      <c r="AG18" s="233" t="n">
        <f aca="false">AG37</f>
        <v>0</v>
      </c>
      <c r="AH18" s="233" t="n">
        <f aca="false">AH37</f>
        <v>0</v>
      </c>
      <c r="AI18" s="233" t="n">
        <f aca="false">AI37</f>
        <v>0</v>
      </c>
      <c r="AJ18" s="233" t="n">
        <f aca="false">AJ37</f>
        <v>0</v>
      </c>
      <c r="AK18" s="231"/>
    </row>
    <row r="19" customFormat="false" ht="15" hidden="false" customHeight="false" outlineLevel="0" collapsed="false">
      <c r="A19" s="234"/>
      <c r="B19" s="234" t="s">
        <v>61</v>
      </c>
      <c r="C19" s="234"/>
      <c r="D19" s="234"/>
      <c r="E19" s="234"/>
      <c r="F19" s="235" t="n">
        <f aca="false">SUM(F15:F18)</f>
        <v>144</v>
      </c>
      <c r="G19" s="235" t="n">
        <f aca="false">SUM(G15:G18)</f>
        <v>0</v>
      </c>
      <c r="H19" s="235" t="n">
        <f aca="false">SUM(H15:H18)</f>
        <v>114</v>
      </c>
      <c r="I19" s="235" t="n">
        <f aca="false">SUM(I15:I18)</f>
        <v>0</v>
      </c>
      <c r="J19" s="235" t="n">
        <f aca="false">SUM(J15:J18)</f>
        <v>0</v>
      </c>
      <c r="K19" s="235" t="n">
        <f aca="false">SUM(K15:K18)</f>
        <v>1.8</v>
      </c>
      <c r="L19" s="235" t="n">
        <f aca="false">SUM(L15:L18)</f>
        <v>0</v>
      </c>
      <c r="M19" s="235" t="n">
        <f aca="false">SUM(M15:M18)</f>
        <v>0</v>
      </c>
      <c r="N19" s="235" t="n">
        <f aca="false">SUM(N15:N18)</f>
        <v>0</v>
      </c>
      <c r="O19" s="235" t="n">
        <f aca="false">SUM(O15:O18)</f>
        <v>0</v>
      </c>
      <c r="P19" s="235" t="n">
        <f aca="false">SUM(P15:P18)</f>
        <v>0</v>
      </c>
      <c r="Q19" s="235" t="n">
        <f aca="false">SUM(Q15:Q18)</f>
        <v>0</v>
      </c>
      <c r="R19" s="235" t="n">
        <f aca="false">SUM(R15:R18)</f>
        <v>0</v>
      </c>
      <c r="S19" s="235" t="n">
        <f aca="false">SUM(S15:S18)</f>
        <v>0</v>
      </c>
      <c r="T19" s="235" t="n">
        <f aca="false">SUM(T15:T18)</f>
        <v>0</v>
      </c>
      <c r="U19" s="235" t="n">
        <f aca="false">SUM(U15:U18)</f>
        <v>0.3</v>
      </c>
      <c r="V19" s="235" t="n">
        <f aca="false">SUM(V15:V18)</f>
        <v>0</v>
      </c>
      <c r="W19" s="235" t="n">
        <f aca="false">SUM(W15:W18)</f>
        <v>0</v>
      </c>
      <c r="X19" s="235" t="n">
        <f aca="false">SUM(X15:X18)</f>
        <v>0</v>
      </c>
      <c r="Y19" s="235" t="n">
        <f aca="false">SUM(Y15:Y18)</f>
        <v>0</v>
      </c>
      <c r="Z19" s="235" t="n">
        <f aca="false">SUM(Z15:Z18)</f>
        <v>0</v>
      </c>
      <c r="AA19" s="235" t="n">
        <f aca="false">SUM(AA15:AA18)</f>
        <v>0</v>
      </c>
      <c r="AB19" s="235" t="n">
        <f aca="false">SUM(AB15:AB18)</f>
        <v>0</v>
      </c>
      <c r="AC19" s="235" t="n">
        <f aca="false">SUM(AC15:AC18)</f>
        <v>0</v>
      </c>
      <c r="AD19" s="235" t="n">
        <f aca="false">SUM(AD15:AD18)</f>
        <v>0</v>
      </c>
      <c r="AE19" s="235" t="n">
        <f aca="false">SUM(AE15:AE18)</f>
        <v>0</v>
      </c>
      <c r="AF19" s="235" t="n">
        <f aca="false">SUM(AF15:AF18)</f>
        <v>0</v>
      </c>
      <c r="AG19" s="235" t="n">
        <f aca="false">SUM(AG15:AG18)</f>
        <v>0</v>
      </c>
      <c r="AH19" s="235" t="n">
        <f aca="false">SUM(AH15:AH18)</f>
        <v>0</v>
      </c>
      <c r="AI19" s="235" t="n">
        <f aca="false">SUM(AI15:AI18)</f>
        <v>0</v>
      </c>
      <c r="AJ19" s="235" t="n">
        <f aca="false">SUM(AJ15:AJ18)</f>
        <v>2.1</v>
      </c>
      <c r="AK19" s="234"/>
    </row>
    <row r="20" customFormat="false" ht="15" hidden="false" customHeight="false" outlineLevel="0" collapsed="false">
      <c r="A20" s="236"/>
      <c r="B20" s="236"/>
      <c r="C20" s="236"/>
      <c r="D20" s="236"/>
      <c r="E20" s="236"/>
      <c r="F20" s="237"/>
      <c r="G20" s="237"/>
      <c r="H20" s="237"/>
      <c r="I20" s="237"/>
      <c r="J20" s="237"/>
      <c r="K20" s="237"/>
      <c r="L20" s="237"/>
      <c r="M20" s="237"/>
      <c r="N20" s="238" t="s">
        <v>57</v>
      </c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6"/>
    </row>
    <row r="21" customFormat="false" ht="15" hidden="false" customHeight="false" outlineLevel="0" collapsed="false">
      <c r="A21" s="236"/>
      <c r="B21" s="245"/>
      <c r="C21" s="236"/>
      <c r="D21" s="236"/>
      <c r="E21" s="236"/>
      <c r="F21" s="237"/>
      <c r="G21" s="237"/>
      <c r="H21" s="237"/>
      <c r="I21" s="237"/>
      <c r="J21" s="237"/>
      <c r="K21" s="238"/>
      <c r="L21" s="182" t="str">
        <f aca="false">Внебюджет!L41</f>
        <v>10.03.01 Информационная безопасность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238"/>
      <c r="AC21" s="237"/>
      <c r="AD21" s="237"/>
      <c r="AE21" s="237"/>
      <c r="AF21" s="237"/>
      <c r="AG21" s="237"/>
      <c r="AH21" s="237"/>
      <c r="AI21" s="237"/>
      <c r="AJ21" s="237"/>
      <c r="AK21" s="168"/>
    </row>
    <row r="22" customFormat="false" ht="15" hidden="false" customHeight="false" outlineLevel="0" collapsed="false">
      <c r="A22" s="236"/>
      <c r="B22" s="245"/>
      <c r="C22" s="236"/>
      <c r="D22" s="236"/>
      <c r="E22" s="236"/>
      <c r="F22" s="237"/>
      <c r="G22" s="237"/>
      <c r="H22" s="237"/>
      <c r="I22" s="237"/>
      <c r="J22" s="183" t="str">
        <f aca="false">Внебюджет!K42</f>
        <v>профиль "Техническая защита информации"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237"/>
      <c r="AE22" s="237"/>
      <c r="AF22" s="237"/>
      <c r="AG22" s="237"/>
      <c r="AH22" s="237"/>
      <c r="AI22" s="237"/>
      <c r="AJ22" s="175" t="n">
        <f aca="false">SUM(G22,I22:AI22)</f>
        <v>0</v>
      </c>
      <c r="AK22" s="168"/>
    </row>
    <row r="23" customFormat="false" ht="15" hidden="false" customHeight="false" outlineLevel="0" collapsed="false">
      <c r="A23" s="236"/>
      <c r="B23" s="245"/>
      <c r="C23" s="236"/>
      <c r="D23" s="236"/>
      <c r="E23" s="236"/>
      <c r="F23" s="237"/>
      <c r="G23" s="237"/>
      <c r="H23" s="237"/>
      <c r="I23" s="237"/>
      <c r="J23" s="183" t="str">
        <f aca="false">Внебюджет!K43</f>
        <v>профиль "Безопасность автоматизированных систем (по отрасли или в сфере профессиональной деятельности)"</v>
      </c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237"/>
      <c r="AE23" s="237"/>
      <c r="AF23" s="237"/>
      <c r="AG23" s="237"/>
      <c r="AH23" s="237"/>
      <c r="AI23" s="237"/>
      <c r="AJ23" s="175" t="n">
        <f aca="false">SUM(G23,I23:AI23)</f>
        <v>0</v>
      </c>
      <c r="AK23" s="168"/>
    </row>
    <row r="24" customFormat="false" ht="27.25" hidden="false" customHeight="false" outlineLevel="0" collapsed="false">
      <c r="A24" s="173" t="str">
        <f aca="false">Внебюджет!A48</f>
        <v>Б1.О.17</v>
      </c>
      <c r="B24" s="174" t="str">
        <f aca="false">Внебюджет!B48</f>
        <v>Объектно-ориентированное программирование и моделирование</v>
      </c>
      <c r="C24" s="168" t="str">
        <f aca="false">Внебюджет!C48</f>
        <v>2\3</v>
      </c>
      <c r="D24" s="168" t="n">
        <f aca="false">Внебюджет!D48</f>
        <v>1</v>
      </c>
      <c r="E24" s="168" t="n">
        <f aca="false">Внебюджет!E48</f>
        <v>0</v>
      </c>
      <c r="F24" s="175" t="n">
        <f aca="false">Внебюджет!F48</f>
        <v>16</v>
      </c>
      <c r="G24" s="175" t="n">
        <f aca="false">Внебюджет!G48</f>
        <v>0</v>
      </c>
      <c r="H24" s="175" t="n">
        <f aca="false">Внебюджет!H48</f>
        <v>0</v>
      </c>
      <c r="I24" s="175" t="n">
        <f aca="false">Внебюджет!I48</f>
        <v>0</v>
      </c>
      <c r="J24" s="175" t="n">
        <f aca="false">Внебюджет!J48</f>
        <v>0</v>
      </c>
      <c r="K24" s="175" t="n">
        <f aca="false">Внебюджет!K48</f>
        <v>0.3</v>
      </c>
      <c r="L24" s="175" t="n">
        <f aca="false">Внебюджет!L48</f>
        <v>0</v>
      </c>
      <c r="M24" s="175" t="n">
        <f aca="false">Внебюджет!M48</f>
        <v>0</v>
      </c>
      <c r="N24" s="175" t="n">
        <f aca="false">Внебюджет!N48</f>
        <v>0</v>
      </c>
      <c r="O24" s="175" t="n">
        <f aca="false">Внебюджет!O48</f>
        <v>0</v>
      </c>
      <c r="P24" s="175" t="n">
        <f aca="false">Внебюджет!P48</f>
        <v>0</v>
      </c>
      <c r="Q24" s="175" t="n">
        <f aca="false">Внебюджет!Q48</f>
        <v>0</v>
      </c>
      <c r="R24" s="175" t="n">
        <f aca="false">Внебюджет!R48</f>
        <v>0</v>
      </c>
      <c r="S24" s="175" t="n">
        <f aca="false">Внебюджет!S48</f>
        <v>0</v>
      </c>
      <c r="T24" s="175" t="n">
        <f aca="false">Внебюджет!T48</f>
        <v>0</v>
      </c>
      <c r="U24" s="175" t="n">
        <f aca="false">Внебюджет!U48</f>
        <v>0</v>
      </c>
      <c r="V24" s="175" t="n">
        <f aca="false">Внебюджет!V48</f>
        <v>0</v>
      </c>
      <c r="W24" s="175" t="n">
        <f aca="false">Внебюджет!W48</f>
        <v>0</v>
      </c>
      <c r="X24" s="175" t="n">
        <f aca="false">Внебюджет!X48</f>
        <v>0</v>
      </c>
      <c r="Y24" s="175" t="n">
        <f aca="false">Внебюджет!Y48</f>
        <v>0</v>
      </c>
      <c r="Z24" s="175" t="n">
        <f aca="false">Внебюджет!Z48</f>
        <v>0</v>
      </c>
      <c r="AA24" s="175" t="n">
        <f aca="false">Внебюджет!AA48</f>
        <v>0</v>
      </c>
      <c r="AB24" s="175" t="n">
        <f aca="false">Внебюджет!AB48</f>
        <v>0</v>
      </c>
      <c r="AC24" s="175" t="n">
        <f aca="false">Внебюджет!AC48</f>
        <v>0</v>
      </c>
      <c r="AD24" s="175" t="n">
        <f aca="false">Внебюджет!AD48</f>
        <v>0</v>
      </c>
      <c r="AE24" s="175" t="n">
        <f aca="false">Внебюджет!AE48</f>
        <v>0</v>
      </c>
      <c r="AF24" s="175" t="n">
        <f aca="false">Внебюджет!AF48</f>
        <v>0</v>
      </c>
      <c r="AG24" s="175" t="n">
        <f aca="false">Внебюджет!AG48</f>
        <v>0</v>
      </c>
      <c r="AH24" s="175" t="n">
        <f aca="false">Внебюджет!AH48</f>
        <v>0</v>
      </c>
      <c r="AI24" s="175" t="n">
        <f aca="false">Внебюджет!AI48</f>
        <v>0</v>
      </c>
      <c r="AJ24" s="175" t="n">
        <f aca="false">SUM(G24,I24:AI24)</f>
        <v>0.3</v>
      </c>
      <c r="AK24" s="168"/>
    </row>
    <row r="25" customFormat="false" ht="15" hidden="false" customHeight="false" outlineLevel="0" collapsed="false">
      <c r="A25" s="173" t="str">
        <f aca="false">Внебюджет!A50</f>
        <v>Б1.О.24</v>
      </c>
      <c r="B25" s="174" t="str">
        <f aca="false">Внебюджет!B50</f>
        <v>Инженерная и компьютерная графика</v>
      </c>
      <c r="C25" s="168" t="str">
        <f aca="false">Внебюджет!C50</f>
        <v>2\3</v>
      </c>
      <c r="D25" s="168" t="n">
        <f aca="false">Внебюджет!D50</f>
        <v>1</v>
      </c>
      <c r="E25" s="168" t="n">
        <f aca="false">Внебюджет!E50</f>
        <v>0</v>
      </c>
      <c r="F25" s="175" t="n">
        <f aca="false">Внебюджет!F50</f>
        <v>34</v>
      </c>
      <c r="G25" s="175" t="n">
        <f aca="false">Внебюджет!G50</f>
        <v>0</v>
      </c>
      <c r="H25" s="175" t="n">
        <f aca="false">Внебюджет!H50</f>
        <v>0</v>
      </c>
      <c r="I25" s="175" t="n">
        <f aca="false">Внебюджет!I50</f>
        <v>0</v>
      </c>
      <c r="J25" s="175" t="n">
        <f aca="false">Внебюджет!J50</f>
        <v>0</v>
      </c>
      <c r="K25" s="175" t="n">
        <f aca="false">Внебюджет!K50</f>
        <v>0.3</v>
      </c>
      <c r="L25" s="175" t="n">
        <f aca="false">Внебюджет!L50</f>
        <v>0</v>
      </c>
      <c r="M25" s="175" t="n">
        <f aca="false">Внебюджет!M50</f>
        <v>0</v>
      </c>
      <c r="N25" s="175" t="n">
        <f aca="false">Внебюджет!N50</f>
        <v>0</v>
      </c>
      <c r="O25" s="175" t="n">
        <f aca="false">Внебюджет!O50</f>
        <v>0</v>
      </c>
      <c r="P25" s="175" t="n">
        <f aca="false">Внебюджет!P50</f>
        <v>0</v>
      </c>
      <c r="Q25" s="175" t="n">
        <f aca="false">Внебюджет!Q50</f>
        <v>0</v>
      </c>
      <c r="R25" s="175" t="n">
        <f aca="false">Внебюджет!R50</f>
        <v>0</v>
      </c>
      <c r="S25" s="175" t="n">
        <f aca="false">Внебюджет!S50</f>
        <v>0</v>
      </c>
      <c r="T25" s="175" t="n">
        <f aca="false">Внебюджет!T50</f>
        <v>0</v>
      </c>
      <c r="U25" s="175" t="n">
        <f aca="false">Внебюджет!U50</f>
        <v>0</v>
      </c>
      <c r="V25" s="175" t="n">
        <f aca="false">Внебюджет!V50</f>
        <v>0</v>
      </c>
      <c r="W25" s="175" t="n">
        <f aca="false">Внебюджет!W50</f>
        <v>0</v>
      </c>
      <c r="X25" s="175" t="n">
        <f aca="false">Внебюджет!X50</f>
        <v>0</v>
      </c>
      <c r="Y25" s="175" t="n">
        <f aca="false">Внебюджет!Y50</f>
        <v>0</v>
      </c>
      <c r="Z25" s="175" t="n">
        <f aca="false">Внебюджет!Z50</f>
        <v>0</v>
      </c>
      <c r="AA25" s="175" t="n">
        <f aca="false">Внебюджет!AA50</f>
        <v>0</v>
      </c>
      <c r="AB25" s="175" t="n">
        <f aca="false">Внебюджет!AB50</f>
        <v>0</v>
      </c>
      <c r="AC25" s="175" t="n">
        <f aca="false">Внебюджет!AC50</f>
        <v>0</v>
      </c>
      <c r="AD25" s="175" t="n">
        <f aca="false">Внебюджет!AD50</f>
        <v>0</v>
      </c>
      <c r="AE25" s="175" t="n">
        <f aca="false">Внебюджет!AE50</f>
        <v>0</v>
      </c>
      <c r="AF25" s="175" t="n">
        <f aca="false">Внебюджет!AF50</f>
        <v>0</v>
      </c>
      <c r="AG25" s="175" t="n">
        <f aca="false">Внебюджет!AG50</f>
        <v>0</v>
      </c>
      <c r="AH25" s="175" t="n">
        <f aca="false">Внебюджет!AH50</f>
        <v>0</v>
      </c>
      <c r="AI25" s="175" t="n">
        <f aca="false">Внебюджет!AI50</f>
        <v>0</v>
      </c>
      <c r="AJ25" s="175" t="n">
        <f aca="false">SUM(G25,I25:AI25)</f>
        <v>0.3</v>
      </c>
      <c r="AK25" s="168"/>
    </row>
    <row r="26" customFormat="false" ht="27.25" hidden="false" customHeight="false" outlineLevel="0" collapsed="false">
      <c r="A26" s="173" t="str">
        <f aca="false">Внебюджет!A51</f>
        <v>Б1.О.31</v>
      </c>
      <c r="B26" s="174" t="str">
        <f aca="false">Внебюджет!B51</f>
        <v>Документоведение. Нормативные документы в сфере информационной безопасности</v>
      </c>
      <c r="C26" s="168" t="str">
        <f aca="false">Внебюджет!C51</f>
        <v>2\3</v>
      </c>
      <c r="D26" s="168" t="n">
        <f aca="false">Внебюджет!D51</f>
        <v>1</v>
      </c>
      <c r="E26" s="168" t="n">
        <f aca="false">Внебюджет!E51</f>
        <v>0</v>
      </c>
      <c r="F26" s="175" t="n">
        <f aca="false">Внебюджет!F51</f>
        <v>34</v>
      </c>
      <c r="G26" s="175" t="n">
        <f aca="false">Внебюджет!G51</f>
        <v>0</v>
      </c>
      <c r="H26" s="175" t="n">
        <f aca="false">Внебюджет!H51</f>
        <v>34</v>
      </c>
      <c r="I26" s="175" t="n">
        <f aca="false">Внебюджет!I51</f>
        <v>0</v>
      </c>
      <c r="J26" s="175" t="n">
        <f aca="false">Внебюджет!J51</f>
        <v>0</v>
      </c>
      <c r="K26" s="175" t="n">
        <f aca="false">Внебюджет!K51</f>
        <v>0.3</v>
      </c>
      <c r="L26" s="175" t="n">
        <f aca="false">Внебюджет!L51</f>
        <v>0</v>
      </c>
      <c r="M26" s="175" t="n">
        <f aca="false">Внебюджет!M51</f>
        <v>0</v>
      </c>
      <c r="N26" s="175" t="n">
        <f aca="false">Внебюджет!N51</f>
        <v>0</v>
      </c>
      <c r="O26" s="175" t="n">
        <f aca="false">Внебюджет!O51</f>
        <v>0</v>
      </c>
      <c r="P26" s="175" t="n">
        <f aca="false">Внебюджет!P51</f>
        <v>0</v>
      </c>
      <c r="Q26" s="175" t="n">
        <f aca="false">Внебюджет!Q51</f>
        <v>0</v>
      </c>
      <c r="R26" s="175" t="n">
        <f aca="false">Внебюджет!R51</f>
        <v>0</v>
      </c>
      <c r="S26" s="175" t="n">
        <f aca="false">Внебюджет!S51</f>
        <v>0</v>
      </c>
      <c r="T26" s="175" t="n">
        <f aca="false">Внебюджет!T51</f>
        <v>0</v>
      </c>
      <c r="U26" s="175" t="n">
        <f aca="false">Внебюджет!U51</f>
        <v>0</v>
      </c>
      <c r="V26" s="175" t="n">
        <f aca="false">Внебюджет!V51</f>
        <v>0</v>
      </c>
      <c r="W26" s="175" t="n">
        <f aca="false">Внебюджет!W51</f>
        <v>0</v>
      </c>
      <c r="X26" s="175" t="n">
        <f aca="false">Внебюджет!X51</f>
        <v>0</v>
      </c>
      <c r="Y26" s="175" t="n">
        <f aca="false">Внебюджет!Y51</f>
        <v>0</v>
      </c>
      <c r="Z26" s="175" t="n">
        <f aca="false">Внебюджет!Z51</f>
        <v>0</v>
      </c>
      <c r="AA26" s="175" t="n">
        <f aca="false">Внебюджет!AA51</f>
        <v>0</v>
      </c>
      <c r="AB26" s="175" t="n">
        <f aca="false">Внебюджет!AB51</f>
        <v>0</v>
      </c>
      <c r="AC26" s="175" t="n">
        <f aca="false">Внебюджет!AC51</f>
        <v>0</v>
      </c>
      <c r="AD26" s="175" t="n">
        <f aca="false">Внебюджет!AD51</f>
        <v>0</v>
      </c>
      <c r="AE26" s="175" t="n">
        <f aca="false">Внебюджет!AE51</f>
        <v>0</v>
      </c>
      <c r="AF26" s="175" t="n">
        <f aca="false">Внебюджет!AF51</f>
        <v>0</v>
      </c>
      <c r="AG26" s="175" t="n">
        <f aca="false">Внебюджет!AG51</f>
        <v>0</v>
      </c>
      <c r="AH26" s="175" t="n">
        <f aca="false">Внебюджет!AH51</f>
        <v>0</v>
      </c>
      <c r="AI26" s="175" t="n">
        <f aca="false">Внебюджет!AI51</f>
        <v>0</v>
      </c>
      <c r="AJ26" s="175" t="n">
        <f aca="false">SUM(G26,I26:AI26)</f>
        <v>0.3</v>
      </c>
      <c r="AK26" s="168"/>
    </row>
    <row r="27" customFormat="false" ht="15" hidden="false" customHeight="false" outlineLevel="0" collapsed="false">
      <c r="A27" s="173" t="str">
        <f aca="false">Внебюджет!A52</f>
        <v>Б1.О.35</v>
      </c>
      <c r="B27" s="174" t="str">
        <f aca="false">Внебюджет!B52</f>
        <v>Дискретная математика</v>
      </c>
      <c r="C27" s="168" t="str">
        <f aca="false">Внебюджет!C52</f>
        <v>2\4</v>
      </c>
      <c r="D27" s="168" t="n">
        <f aca="false">Внебюджет!D52</f>
        <v>1</v>
      </c>
      <c r="E27" s="168" t="n">
        <f aca="false">Внебюджет!E52</f>
        <v>0</v>
      </c>
      <c r="F27" s="175" t="n">
        <f aca="false">Внебюджет!F52</f>
        <v>20</v>
      </c>
      <c r="G27" s="175" t="n">
        <f aca="false">Внебюджет!G52</f>
        <v>0</v>
      </c>
      <c r="H27" s="175" t="n">
        <f aca="false">Внебюджет!H52</f>
        <v>40</v>
      </c>
      <c r="I27" s="175" t="n">
        <f aca="false">Внебюджет!I52</f>
        <v>0</v>
      </c>
      <c r="J27" s="175" t="n">
        <f aca="false">Внебюджет!J52</f>
        <v>0</v>
      </c>
      <c r="K27" s="175" t="n">
        <f aca="false">Внебюджет!K52</f>
        <v>0.3</v>
      </c>
      <c r="L27" s="175" t="n">
        <f aca="false">Внебюджет!L52</f>
        <v>0</v>
      </c>
      <c r="M27" s="175" t="n">
        <f aca="false">Внебюджет!M52</f>
        <v>0</v>
      </c>
      <c r="N27" s="175" t="n">
        <f aca="false">Внебюджет!N52</f>
        <v>0</v>
      </c>
      <c r="O27" s="175" t="n">
        <f aca="false">Внебюджет!O52</f>
        <v>0</v>
      </c>
      <c r="P27" s="175" t="n">
        <f aca="false">Внебюджет!P52</f>
        <v>0</v>
      </c>
      <c r="Q27" s="175" t="n">
        <f aca="false">Внебюджет!Q52</f>
        <v>0</v>
      </c>
      <c r="R27" s="175" t="n">
        <f aca="false">Внебюджет!R52</f>
        <v>0</v>
      </c>
      <c r="S27" s="175" t="n">
        <f aca="false">Внебюджет!S52</f>
        <v>0</v>
      </c>
      <c r="T27" s="175" t="n">
        <f aca="false">Внебюджет!T52</f>
        <v>0</v>
      </c>
      <c r="U27" s="175" t="n">
        <f aca="false">Внебюджет!U52</f>
        <v>0.3</v>
      </c>
      <c r="V27" s="175" t="n">
        <f aca="false">Внебюджет!V52</f>
        <v>0</v>
      </c>
      <c r="W27" s="175" t="n">
        <f aca="false">Внебюджет!W52</f>
        <v>0</v>
      </c>
      <c r="X27" s="175" t="n">
        <f aca="false">Внебюджет!X52</f>
        <v>0</v>
      </c>
      <c r="Y27" s="175" t="n">
        <f aca="false">Внебюджет!Y52</f>
        <v>0</v>
      </c>
      <c r="Z27" s="175" t="n">
        <f aca="false">Внебюджет!Z52</f>
        <v>0</v>
      </c>
      <c r="AA27" s="175" t="n">
        <f aca="false">Внебюджет!AA52</f>
        <v>0</v>
      </c>
      <c r="AB27" s="175" t="n">
        <f aca="false">Внебюджет!AB52</f>
        <v>0</v>
      </c>
      <c r="AC27" s="175" t="n">
        <f aca="false">Внебюджет!AC52</f>
        <v>0</v>
      </c>
      <c r="AD27" s="175" t="n">
        <f aca="false">Внебюджет!AD52</f>
        <v>0</v>
      </c>
      <c r="AE27" s="175" t="n">
        <f aca="false">Внебюджет!AE52</f>
        <v>0</v>
      </c>
      <c r="AF27" s="175" t="n">
        <f aca="false">Внебюджет!AF52</f>
        <v>0</v>
      </c>
      <c r="AG27" s="175" t="n">
        <f aca="false">Внебюджет!AG52</f>
        <v>0</v>
      </c>
      <c r="AH27" s="175" t="n">
        <f aca="false">Внебюджет!AH52</f>
        <v>0</v>
      </c>
      <c r="AI27" s="175" t="n">
        <f aca="false">Внебюджет!AI52</f>
        <v>0</v>
      </c>
      <c r="AJ27" s="175" t="n">
        <f aca="false">SUM(G27,I27:AI27)</f>
        <v>0.6</v>
      </c>
      <c r="AK27" s="168"/>
    </row>
    <row r="28" customFormat="false" ht="15" hidden="false" customHeight="false" outlineLevel="0" collapsed="false">
      <c r="A28" s="173" t="str">
        <f aca="false">Внебюджет!A53</f>
        <v>Б2.О.01(У)</v>
      </c>
      <c r="B28" s="174" t="str">
        <f aca="false">Внебюджет!B53</f>
        <v>Учебная практика. Ознакомительная практика</v>
      </c>
      <c r="C28" s="168" t="str">
        <f aca="false">Внебюджет!C53</f>
        <v>2\4</v>
      </c>
      <c r="D28" s="168" t="n">
        <f aca="false">Внебюджет!D53</f>
        <v>1</v>
      </c>
      <c r="E28" s="168" t="n">
        <f aca="false">Внебюджет!E53</f>
        <v>0</v>
      </c>
      <c r="F28" s="175" t="n">
        <f aca="false">Внебюджет!F53</f>
        <v>0</v>
      </c>
      <c r="G28" s="175" t="n">
        <f aca="false">Внебюджет!G53</f>
        <v>0</v>
      </c>
      <c r="H28" s="175" t="n">
        <f aca="false">Внебюджет!H53</f>
        <v>40</v>
      </c>
      <c r="I28" s="175" t="n">
        <f aca="false">Внебюджет!I53</f>
        <v>0</v>
      </c>
      <c r="J28" s="175" t="n">
        <f aca="false">Внебюджет!J53</f>
        <v>0</v>
      </c>
      <c r="K28" s="175" t="n">
        <f aca="false">Внебюджет!K53</f>
        <v>0.3</v>
      </c>
      <c r="L28" s="175" t="n">
        <f aca="false">Внебюджет!L53</f>
        <v>0</v>
      </c>
      <c r="M28" s="175" t="n">
        <f aca="false">Внебюджет!M53</f>
        <v>0</v>
      </c>
      <c r="N28" s="175" t="n">
        <f aca="false">Внебюджет!N53</f>
        <v>0</v>
      </c>
      <c r="O28" s="175" t="n">
        <f aca="false">Внебюджет!O53</f>
        <v>0</v>
      </c>
      <c r="P28" s="175" t="n">
        <f aca="false">Внебюджет!P53</f>
        <v>0</v>
      </c>
      <c r="Q28" s="175" t="n">
        <f aca="false">Внебюджет!Q53</f>
        <v>0</v>
      </c>
      <c r="R28" s="175" t="n">
        <f aca="false">Внебюджет!R53</f>
        <v>0</v>
      </c>
      <c r="S28" s="175" t="n">
        <f aca="false">Внебюджет!S53</f>
        <v>0</v>
      </c>
      <c r="T28" s="175" t="n">
        <f aca="false">Внебюджет!T53</f>
        <v>0</v>
      </c>
      <c r="U28" s="175" t="n">
        <f aca="false">Внебюджет!U53</f>
        <v>0</v>
      </c>
      <c r="V28" s="175" t="n">
        <f aca="false">Внебюджет!V53</f>
        <v>0</v>
      </c>
      <c r="W28" s="175" t="n">
        <f aca="false">Внебюджет!W53</f>
        <v>0</v>
      </c>
      <c r="X28" s="175" t="n">
        <f aca="false">Внебюджет!X53</f>
        <v>0</v>
      </c>
      <c r="Y28" s="175" t="n">
        <f aca="false">Внебюджет!Y53</f>
        <v>0</v>
      </c>
      <c r="Z28" s="175" t="n">
        <f aca="false">Внебюджет!Z53</f>
        <v>0</v>
      </c>
      <c r="AA28" s="175" t="n">
        <f aca="false">Внебюджет!AA53</f>
        <v>0</v>
      </c>
      <c r="AB28" s="175" t="n">
        <f aca="false">Внебюджет!AB53</f>
        <v>0</v>
      </c>
      <c r="AC28" s="175" t="n">
        <f aca="false">Внебюджет!AC53</f>
        <v>0</v>
      </c>
      <c r="AD28" s="175" t="n">
        <f aca="false">Внебюджет!AD53</f>
        <v>0</v>
      </c>
      <c r="AE28" s="175" t="n">
        <f aca="false">Внебюджет!AE53</f>
        <v>0</v>
      </c>
      <c r="AF28" s="175" t="n">
        <f aca="false">Внебюджет!AF53</f>
        <v>0</v>
      </c>
      <c r="AG28" s="175" t="n">
        <f aca="false">Внебюджет!AG53</f>
        <v>0</v>
      </c>
      <c r="AH28" s="175" t="n">
        <f aca="false">Внебюджет!AH53</f>
        <v>0</v>
      </c>
      <c r="AI28" s="175" t="n">
        <f aca="false">Внебюджет!AI53</f>
        <v>0</v>
      </c>
      <c r="AJ28" s="175" t="n">
        <f aca="false">SUM(G28,I28:AI28)</f>
        <v>0.3</v>
      </c>
      <c r="AK28" s="168"/>
    </row>
    <row r="29" customFormat="false" ht="15" hidden="false" customHeight="false" outlineLevel="0" collapsed="false">
      <c r="A29" s="173"/>
      <c r="B29" s="174"/>
      <c r="C29" s="168"/>
      <c r="D29" s="168"/>
      <c r="E29" s="168"/>
      <c r="F29" s="175"/>
      <c r="G29" s="175"/>
      <c r="H29" s="175"/>
      <c r="I29" s="175"/>
      <c r="J29" s="183" t="str">
        <f aca="false">Внебюджет!K54</f>
        <v>профиль "Безопасность автоматизированных систем (по отрасли или в сфере профессиональной деятельности)"</v>
      </c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75"/>
      <c r="AE29" s="175"/>
      <c r="AF29" s="175"/>
      <c r="AG29" s="175"/>
      <c r="AH29" s="175"/>
      <c r="AI29" s="175"/>
      <c r="AJ29" s="175" t="n">
        <f aca="false">SUM(G29,I29:AI29)</f>
        <v>0</v>
      </c>
      <c r="AK29" s="168"/>
    </row>
    <row r="30" customFormat="false" ht="27.25" hidden="false" customHeight="false" outlineLevel="0" collapsed="false">
      <c r="A30" s="173" t="str">
        <f aca="false">Внебюджет!A55</f>
        <v>Б1.В.04</v>
      </c>
      <c r="B30" s="174" t="str">
        <f aca="false">Внебюджет!B55</f>
        <v>Безопасность операционных систем (лекции поток ТЗИ и БАС)</v>
      </c>
      <c r="C30" s="168" t="str">
        <f aca="false">Внебюджет!C55</f>
        <v>2\4</v>
      </c>
      <c r="D30" s="168" t="n">
        <f aca="false">Внебюджет!D55</f>
        <v>1</v>
      </c>
      <c r="E30" s="168" t="n">
        <f aca="false">Внебюджет!E55</f>
        <v>0</v>
      </c>
      <c r="F30" s="175" t="n">
        <f aca="false">Внебюджет!F55</f>
        <v>40</v>
      </c>
      <c r="G30" s="175" t="n">
        <f aca="false">Внебюджет!G55</f>
        <v>0</v>
      </c>
      <c r="H30" s="175" t="n">
        <f aca="false">Внебюджет!H55</f>
        <v>0</v>
      </c>
      <c r="I30" s="175" t="n">
        <f aca="false">Внебюджет!I55</f>
        <v>0</v>
      </c>
      <c r="J30" s="175" t="n">
        <f aca="false">Внебюджет!J55</f>
        <v>0</v>
      </c>
      <c r="K30" s="175" t="n">
        <f aca="false">Внебюджет!K55</f>
        <v>0.3</v>
      </c>
      <c r="L30" s="175" t="n">
        <f aca="false">Внебюджет!L55</f>
        <v>0</v>
      </c>
      <c r="M30" s="175" t="n">
        <f aca="false">Внебюджет!M55</f>
        <v>0</v>
      </c>
      <c r="N30" s="175" t="n">
        <f aca="false">Внебюджет!N55</f>
        <v>0</v>
      </c>
      <c r="O30" s="175" t="n">
        <f aca="false">Внебюджет!O55</f>
        <v>0</v>
      </c>
      <c r="P30" s="175" t="n">
        <f aca="false">Внебюджет!P55</f>
        <v>0</v>
      </c>
      <c r="Q30" s="175" t="n">
        <f aca="false">Внебюджет!Q55</f>
        <v>0</v>
      </c>
      <c r="R30" s="175" t="n">
        <f aca="false">Внебюджет!R55</f>
        <v>0</v>
      </c>
      <c r="S30" s="175" t="n">
        <f aca="false">Внебюджет!S55</f>
        <v>0</v>
      </c>
      <c r="T30" s="175" t="n">
        <f aca="false">Внебюджет!T55</f>
        <v>0</v>
      </c>
      <c r="U30" s="175" t="n">
        <f aca="false">Внебюджет!U55</f>
        <v>0</v>
      </c>
      <c r="V30" s="175" t="n">
        <f aca="false">Внебюджет!V55</f>
        <v>0</v>
      </c>
      <c r="W30" s="175" t="n">
        <f aca="false">Внебюджет!W55</f>
        <v>0</v>
      </c>
      <c r="X30" s="175" t="n">
        <f aca="false">Внебюджет!X55</f>
        <v>0</v>
      </c>
      <c r="Y30" s="175" t="n">
        <f aca="false">Внебюджет!Y55</f>
        <v>0</v>
      </c>
      <c r="Z30" s="175" t="n">
        <f aca="false">Внебюджет!Z55</f>
        <v>0</v>
      </c>
      <c r="AA30" s="175" t="n">
        <f aca="false">Внебюджет!AA55</f>
        <v>0</v>
      </c>
      <c r="AB30" s="175" t="n">
        <f aca="false">Внебюджет!AB55</f>
        <v>0</v>
      </c>
      <c r="AC30" s="175" t="n">
        <f aca="false">Внебюджет!AC55</f>
        <v>0</v>
      </c>
      <c r="AD30" s="175" t="n">
        <f aca="false">Внебюджет!AD55</f>
        <v>0</v>
      </c>
      <c r="AE30" s="175" t="n">
        <f aca="false">Внебюджет!AE55</f>
        <v>0</v>
      </c>
      <c r="AF30" s="175" t="n">
        <f aca="false">Внебюджет!AF55</f>
        <v>0</v>
      </c>
      <c r="AG30" s="175" t="n">
        <f aca="false">Внебюджет!AG55</f>
        <v>0</v>
      </c>
      <c r="AH30" s="175" t="n">
        <f aca="false">Внебюджет!AH55</f>
        <v>0</v>
      </c>
      <c r="AI30" s="175" t="n">
        <f aca="false">Внебюджет!AI55</f>
        <v>0</v>
      </c>
      <c r="AJ30" s="175" t="n">
        <f aca="false">SUM(G30,I30:AI30)</f>
        <v>0.3</v>
      </c>
      <c r="AK30" s="168"/>
    </row>
    <row r="31" customFormat="false" ht="15" hidden="false" customHeight="false" outlineLevel="0" collapsed="false">
      <c r="A31" s="236"/>
      <c r="B31" s="241" t="s">
        <v>547</v>
      </c>
      <c r="C31" s="177"/>
      <c r="D31" s="177"/>
      <c r="E31" s="177"/>
      <c r="F31" s="178" t="n">
        <f aca="false">SUM(F24:F30)</f>
        <v>144</v>
      </c>
      <c r="G31" s="178" t="n">
        <f aca="false">SUM(G24:G30)</f>
        <v>0</v>
      </c>
      <c r="H31" s="178" t="n">
        <f aca="false">SUM(H24:H30)</f>
        <v>114</v>
      </c>
      <c r="I31" s="178" t="n">
        <f aca="false">SUM(I24:I30)</f>
        <v>0</v>
      </c>
      <c r="J31" s="178" t="n">
        <f aca="false">SUM(J24:J30)</f>
        <v>0</v>
      </c>
      <c r="K31" s="178" t="n">
        <f aca="false">SUM(K24:K30)</f>
        <v>1.8</v>
      </c>
      <c r="L31" s="178" t="n">
        <f aca="false">SUM(L24:L30)</f>
        <v>0</v>
      </c>
      <c r="M31" s="178" t="n">
        <f aca="false">SUM(M24:M30)</f>
        <v>0</v>
      </c>
      <c r="N31" s="178" t="n">
        <f aca="false">SUM(N24:N30)</f>
        <v>0</v>
      </c>
      <c r="O31" s="178" t="n">
        <f aca="false">SUM(O24:O30)</f>
        <v>0</v>
      </c>
      <c r="P31" s="178" t="n">
        <f aca="false">SUM(P24:P30)</f>
        <v>0</v>
      </c>
      <c r="Q31" s="178" t="n">
        <f aca="false">SUM(Q24:Q30)</f>
        <v>0</v>
      </c>
      <c r="R31" s="178" t="n">
        <f aca="false">SUM(R24:R30)</f>
        <v>0</v>
      </c>
      <c r="S31" s="178" t="n">
        <f aca="false">SUM(S24:S30)</f>
        <v>0</v>
      </c>
      <c r="T31" s="178" t="n">
        <f aca="false">SUM(T24:T30)</f>
        <v>0</v>
      </c>
      <c r="U31" s="178" t="n">
        <f aca="false">SUM(U24:U30)</f>
        <v>0.3</v>
      </c>
      <c r="V31" s="178" t="n">
        <f aca="false">SUM(V24:V30)</f>
        <v>0</v>
      </c>
      <c r="W31" s="178" t="n">
        <f aca="false">SUM(W24:W30)</f>
        <v>0</v>
      </c>
      <c r="X31" s="178" t="n">
        <f aca="false">SUM(X24:X30)</f>
        <v>0</v>
      </c>
      <c r="Y31" s="178" t="n">
        <f aca="false">SUM(Y24:Y30)</f>
        <v>0</v>
      </c>
      <c r="Z31" s="178" t="n">
        <f aca="false">SUM(Z24:Z30)</f>
        <v>0</v>
      </c>
      <c r="AA31" s="178" t="n">
        <f aca="false">SUM(AA24:AA30)</f>
        <v>0</v>
      </c>
      <c r="AB31" s="178" t="n">
        <f aca="false">SUM(AB24:AB30)</f>
        <v>0</v>
      </c>
      <c r="AC31" s="178" t="n">
        <f aca="false">SUM(AC24:AC30)</f>
        <v>0</v>
      </c>
      <c r="AD31" s="178" t="n">
        <f aca="false">SUM(AD24:AD30)</f>
        <v>0</v>
      </c>
      <c r="AE31" s="178" t="n">
        <f aca="false">SUM(AE24:AE30)</f>
        <v>0</v>
      </c>
      <c r="AF31" s="178" t="n">
        <f aca="false">SUM(AF24:AF30)</f>
        <v>0</v>
      </c>
      <c r="AG31" s="178" t="n">
        <f aca="false">SUM(AG24:AG30)</f>
        <v>0</v>
      </c>
      <c r="AH31" s="178" t="n">
        <f aca="false">SUM(AH24:AH30)</f>
        <v>0</v>
      </c>
      <c r="AI31" s="178" t="n">
        <f aca="false">SUM(AI24:AI30)</f>
        <v>0</v>
      </c>
      <c r="AJ31" s="178" t="n">
        <f aca="false">SUM(AJ24:AJ30)</f>
        <v>2.1</v>
      </c>
      <c r="AK31" s="236"/>
    </row>
    <row r="32" customFormat="false" ht="15" hidden="false" customHeight="false" outlineLevel="0" collapsed="false">
      <c r="A32" s="236"/>
      <c r="B32" s="245"/>
      <c r="C32" s="236"/>
      <c r="D32" s="236"/>
      <c r="E32" s="236"/>
      <c r="F32" s="237"/>
      <c r="G32" s="237"/>
      <c r="H32" s="237"/>
      <c r="I32" s="237"/>
      <c r="J32" s="237"/>
      <c r="K32" s="237"/>
      <c r="L32" s="237"/>
      <c r="M32" s="237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65" t="n">
        <f aca="false">SUM(G31,I31:AI31)-AJ31</f>
        <v>0</v>
      </c>
      <c r="AK32" s="236"/>
    </row>
    <row r="33" customFormat="false" ht="15" hidden="false" customHeight="false" outlineLevel="0" collapsed="false">
      <c r="A33" s="247"/>
      <c r="B33" s="248" t="s">
        <v>554</v>
      </c>
      <c r="C33" s="249"/>
      <c r="D33" s="249"/>
      <c r="E33" s="249"/>
      <c r="F33" s="250" t="n">
        <f aca="false">SUM(F31)</f>
        <v>144</v>
      </c>
      <c r="G33" s="250" t="n">
        <f aca="false">SUM(G31)</f>
        <v>0</v>
      </c>
      <c r="H33" s="250" t="n">
        <f aca="false">SUM(H31)</f>
        <v>114</v>
      </c>
      <c r="I33" s="250" t="n">
        <f aca="false">SUM(I31)</f>
        <v>0</v>
      </c>
      <c r="J33" s="250" t="n">
        <f aca="false">SUM(J31)</f>
        <v>0</v>
      </c>
      <c r="K33" s="250" t="n">
        <f aca="false">SUM(K31)</f>
        <v>1.8</v>
      </c>
      <c r="L33" s="250" t="n">
        <f aca="false">SUM(L31)</f>
        <v>0</v>
      </c>
      <c r="M33" s="250" t="n">
        <f aca="false">SUM(M31)</f>
        <v>0</v>
      </c>
      <c r="N33" s="250" t="n">
        <f aca="false">SUM(N31)</f>
        <v>0</v>
      </c>
      <c r="O33" s="250" t="n">
        <f aca="false">SUM(O31)</f>
        <v>0</v>
      </c>
      <c r="P33" s="250" t="n">
        <f aca="false">SUM(P31)</f>
        <v>0</v>
      </c>
      <c r="Q33" s="250" t="n">
        <f aca="false">SUM(Q31)</f>
        <v>0</v>
      </c>
      <c r="R33" s="250" t="n">
        <f aca="false">SUM(R31)</f>
        <v>0</v>
      </c>
      <c r="S33" s="250" t="n">
        <f aca="false">SUM(S31)</f>
        <v>0</v>
      </c>
      <c r="T33" s="250" t="n">
        <f aca="false">SUM(T31)</f>
        <v>0</v>
      </c>
      <c r="U33" s="250" t="n">
        <f aca="false">SUM(U31)</f>
        <v>0.3</v>
      </c>
      <c r="V33" s="250" t="n">
        <f aca="false">SUM(V31)</f>
        <v>0</v>
      </c>
      <c r="W33" s="250" t="n">
        <f aca="false">SUM(W31)</f>
        <v>0</v>
      </c>
      <c r="X33" s="250" t="n">
        <f aca="false">SUM(X31)</f>
        <v>0</v>
      </c>
      <c r="Y33" s="250" t="n">
        <f aca="false">SUM(Y31)</f>
        <v>0</v>
      </c>
      <c r="Z33" s="250" t="n">
        <f aca="false">SUM(Z31)</f>
        <v>0</v>
      </c>
      <c r="AA33" s="250" t="n">
        <f aca="false">SUM(AA31)</f>
        <v>0</v>
      </c>
      <c r="AB33" s="250" t="n">
        <f aca="false">SUM(AB31)</f>
        <v>0</v>
      </c>
      <c r="AC33" s="250" t="n">
        <f aca="false">SUM(AC31)</f>
        <v>0</v>
      </c>
      <c r="AD33" s="250" t="n">
        <f aca="false">SUM(AD31)</f>
        <v>0</v>
      </c>
      <c r="AE33" s="250" t="n">
        <f aca="false">SUM(AE31)</f>
        <v>0</v>
      </c>
      <c r="AF33" s="250" t="n">
        <f aca="false">SUM(AF31)</f>
        <v>0</v>
      </c>
      <c r="AG33" s="250" t="n">
        <f aca="false">SUM(AG31)</f>
        <v>0</v>
      </c>
      <c r="AH33" s="250" t="n">
        <f aca="false">SUM(AH31)</f>
        <v>0</v>
      </c>
      <c r="AI33" s="250" t="n">
        <f aca="false">SUM(AI31)</f>
        <v>0</v>
      </c>
      <c r="AJ33" s="250" t="n">
        <f aca="false">SUM(AJ31)</f>
        <v>2.1</v>
      </c>
      <c r="AK33" s="247"/>
    </row>
    <row r="34" customFormat="false" ht="15" hidden="false" customHeight="false" outlineLevel="0" collapsed="false">
      <c r="A34" s="236"/>
      <c r="B34" s="245"/>
      <c r="C34" s="236"/>
      <c r="D34" s="236"/>
      <c r="E34" s="236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51"/>
    </row>
    <row r="35" customFormat="false" ht="15" hidden="false" customHeight="false" outlineLevel="0" collapsed="false">
      <c r="A35" s="236"/>
      <c r="B35" s="245"/>
      <c r="C35" s="236"/>
      <c r="D35" s="236"/>
      <c r="E35" s="236"/>
      <c r="F35" s="237"/>
      <c r="G35" s="237"/>
      <c r="H35" s="237"/>
      <c r="I35" s="237"/>
      <c r="J35" s="180" t="s">
        <v>60</v>
      </c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237"/>
      <c r="AE35" s="237"/>
      <c r="AF35" s="237"/>
      <c r="AG35" s="237"/>
      <c r="AH35" s="237"/>
      <c r="AI35" s="237"/>
      <c r="AJ35" s="237"/>
      <c r="AK35" s="252"/>
    </row>
    <row r="36" customFormat="false" ht="15" hidden="false" customHeight="false" outlineLevel="0" collapsed="false">
      <c r="A36" s="247"/>
      <c r="B36" s="245"/>
      <c r="C36" s="247"/>
      <c r="D36" s="247"/>
      <c r="E36" s="24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47"/>
    </row>
    <row r="37" customFormat="false" ht="15" hidden="false" customHeight="false" outlineLevel="0" collapsed="false">
      <c r="A37" s="247"/>
      <c r="B37" s="248" t="s">
        <v>555</v>
      </c>
      <c r="C37" s="249"/>
      <c r="D37" s="249"/>
      <c r="E37" s="249"/>
      <c r="F37" s="250" t="n">
        <f aca="false">SUM(F36)</f>
        <v>0</v>
      </c>
      <c r="G37" s="250" t="n">
        <f aca="false">SUM(G36)</f>
        <v>0</v>
      </c>
      <c r="H37" s="250" t="n">
        <f aca="false">SUM(H36)</f>
        <v>0</v>
      </c>
      <c r="I37" s="250" t="n">
        <f aca="false">SUM(I36)</f>
        <v>0</v>
      </c>
      <c r="J37" s="250" t="n">
        <f aca="false">SUM(J36)</f>
        <v>0</v>
      </c>
      <c r="K37" s="250" t="n">
        <f aca="false">SUM(K36)</f>
        <v>0</v>
      </c>
      <c r="L37" s="250" t="n">
        <f aca="false">SUM(L36)</f>
        <v>0</v>
      </c>
      <c r="M37" s="250" t="n">
        <f aca="false">SUM(M36)</f>
        <v>0</v>
      </c>
      <c r="N37" s="250" t="n">
        <f aca="false">SUM(N36)</f>
        <v>0</v>
      </c>
      <c r="O37" s="250" t="n">
        <f aca="false">SUM(O36)</f>
        <v>0</v>
      </c>
      <c r="P37" s="250" t="n">
        <f aca="false">SUM(P36)</f>
        <v>0</v>
      </c>
      <c r="Q37" s="250" t="n">
        <f aca="false">SUM(Q36)</f>
        <v>0</v>
      </c>
      <c r="R37" s="250" t="n">
        <f aca="false">SUM(R36)</f>
        <v>0</v>
      </c>
      <c r="S37" s="250" t="n">
        <f aca="false">SUM(S36)</f>
        <v>0</v>
      </c>
      <c r="T37" s="250" t="n">
        <f aca="false">SUM(T36)</f>
        <v>0</v>
      </c>
      <c r="U37" s="250" t="n">
        <f aca="false">SUM(U36)</f>
        <v>0</v>
      </c>
      <c r="V37" s="250" t="n">
        <f aca="false">SUM(V36)</f>
        <v>0</v>
      </c>
      <c r="W37" s="250" t="n">
        <f aca="false">SUM(W36)</f>
        <v>0</v>
      </c>
      <c r="X37" s="250" t="n">
        <f aca="false">SUM(X36)</f>
        <v>0</v>
      </c>
      <c r="Y37" s="250" t="n">
        <f aca="false">SUM(Y36)</f>
        <v>0</v>
      </c>
      <c r="Z37" s="250" t="n">
        <f aca="false">SUM(Z36)</f>
        <v>0</v>
      </c>
      <c r="AA37" s="250" t="n">
        <f aca="false">SUM(AA36)</f>
        <v>0</v>
      </c>
      <c r="AB37" s="250" t="n">
        <f aca="false">SUM(AB36)</f>
        <v>0</v>
      </c>
      <c r="AC37" s="250" t="n">
        <f aca="false">SUM(AC36)</f>
        <v>0</v>
      </c>
      <c r="AD37" s="250" t="n">
        <f aca="false">SUM(AD36)</f>
        <v>0</v>
      </c>
      <c r="AE37" s="250" t="n">
        <f aca="false">SUM(AE36)</f>
        <v>0</v>
      </c>
      <c r="AF37" s="250" t="n">
        <f aca="false">SUM(AF36)</f>
        <v>0</v>
      </c>
      <c r="AG37" s="250" t="n">
        <f aca="false">SUM(AG36)</f>
        <v>0</v>
      </c>
      <c r="AH37" s="250" t="n">
        <f aca="false">SUM(AH36)</f>
        <v>0</v>
      </c>
      <c r="AI37" s="250" t="n">
        <f aca="false">SUM(AI36)</f>
        <v>0</v>
      </c>
      <c r="AJ37" s="250" t="n">
        <f aca="false">SUM(AJ36)</f>
        <v>0</v>
      </c>
      <c r="AK37" s="247"/>
    </row>
    <row r="38" customFormat="false" ht="15" hidden="false" customHeight="false" outlineLevel="0" collapsed="false">
      <c r="A38" s="247"/>
      <c r="B38" s="247"/>
      <c r="C38" s="247"/>
      <c r="D38" s="247"/>
      <c r="E38" s="24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47"/>
    </row>
    <row r="39" customFormat="false" ht="15" hidden="false" customHeight="false" outlineLevel="0" collapsed="false">
      <c r="A39" s="260"/>
      <c r="B39" s="261" t="s">
        <v>556</v>
      </c>
      <c r="C39" s="262"/>
      <c r="D39" s="262"/>
      <c r="E39" s="262"/>
      <c r="F39" s="263" t="n">
        <f aca="false">SUM(F37,F33)</f>
        <v>144</v>
      </c>
      <c r="G39" s="263" t="n">
        <f aca="false">SUM(G37,G33)</f>
        <v>0</v>
      </c>
      <c r="H39" s="263" t="n">
        <f aca="false">SUM(H37,H33)</f>
        <v>114</v>
      </c>
      <c r="I39" s="263" t="n">
        <f aca="false">SUM(I37,I33)</f>
        <v>0</v>
      </c>
      <c r="J39" s="263" t="n">
        <f aca="false">SUM(J37,J33)</f>
        <v>0</v>
      </c>
      <c r="K39" s="263" t="n">
        <f aca="false">SUM(K37,K33)</f>
        <v>1.8</v>
      </c>
      <c r="L39" s="263" t="n">
        <f aca="false">SUM(L37,L33)</f>
        <v>0</v>
      </c>
      <c r="M39" s="263" t="n">
        <f aca="false">SUM(M37,M33)</f>
        <v>0</v>
      </c>
      <c r="N39" s="263" t="n">
        <f aca="false">SUM(N37,N33)</f>
        <v>0</v>
      </c>
      <c r="O39" s="263" t="n">
        <f aca="false">SUM(O37,O33)</f>
        <v>0</v>
      </c>
      <c r="P39" s="263" t="n">
        <f aca="false">SUM(P37,P33)</f>
        <v>0</v>
      </c>
      <c r="Q39" s="263" t="n">
        <f aca="false">SUM(Q37,Q33)</f>
        <v>0</v>
      </c>
      <c r="R39" s="263" t="n">
        <f aca="false">SUM(R37,R33)</f>
        <v>0</v>
      </c>
      <c r="S39" s="263" t="n">
        <f aca="false">SUM(S37,S33)</f>
        <v>0</v>
      </c>
      <c r="T39" s="263" t="n">
        <f aca="false">SUM(T37,T33)</f>
        <v>0</v>
      </c>
      <c r="U39" s="263" t="n">
        <f aca="false">SUM(U37,U33)</f>
        <v>0.3</v>
      </c>
      <c r="V39" s="263" t="n">
        <f aca="false">SUM(V37,V33)</f>
        <v>0</v>
      </c>
      <c r="W39" s="263" t="n">
        <f aca="false">SUM(W37,W33)</f>
        <v>0</v>
      </c>
      <c r="X39" s="263" t="n">
        <f aca="false">SUM(X37,X33)</f>
        <v>0</v>
      </c>
      <c r="Y39" s="263" t="n">
        <f aca="false">SUM(Y37,Y33)</f>
        <v>0</v>
      </c>
      <c r="Z39" s="263" t="n">
        <f aca="false">SUM(Z37,Z33)</f>
        <v>0</v>
      </c>
      <c r="AA39" s="263" t="n">
        <f aca="false">SUM(AA37,AA33)</f>
        <v>0</v>
      </c>
      <c r="AB39" s="263" t="n">
        <f aca="false">SUM(AB37,AB33)</f>
        <v>0</v>
      </c>
      <c r="AC39" s="263" t="n">
        <f aca="false">SUM(AC37,AC33)</f>
        <v>0</v>
      </c>
      <c r="AD39" s="263" t="n">
        <f aca="false">SUM(AD37,AD33)</f>
        <v>0</v>
      </c>
      <c r="AE39" s="263" t="n">
        <f aca="false">SUM(AE37,AE33)</f>
        <v>0</v>
      </c>
      <c r="AF39" s="263" t="n">
        <f aca="false">SUM(AF37,AF33)</f>
        <v>0</v>
      </c>
      <c r="AG39" s="263" t="n">
        <f aca="false">SUM(AG37,AG33)</f>
        <v>0</v>
      </c>
      <c r="AH39" s="263" t="n">
        <f aca="false">SUM(AH37,AH33)</f>
        <v>0</v>
      </c>
      <c r="AI39" s="263" t="n">
        <f aca="false">SUM(AI37,AI33)</f>
        <v>0</v>
      </c>
      <c r="AJ39" s="263" t="n">
        <f aca="false">SUM(AJ37,AJ33)</f>
        <v>2.1</v>
      </c>
      <c r="AK39" s="260"/>
    </row>
    <row r="40" customFormat="false" ht="15" hidden="false" customHeight="false" outlineLevel="0" collapsed="false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5" t="n">
        <f aca="false">SUM(G39,I39:AI39)-AJ39</f>
        <v>0</v>
      </c>
      <c r="AK40" s="264"/>
    </row>
    <row r="41" customFormat="false" ht="15" hidden="false" customHeight="false" outlineLevel="0" collapsed="false">
      <c r="A41" s="266" t="s">
        <v>564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4"/>
      <c r="AD41" s="264"/>
      <c r="AE41" s="264"/>
      <c r="AF41" s="264"/>
      <c r="AG41" s="264"/>
      <c r="AH41" s="264"/>
      <c r="AI41" s="264"/>
      <c r="AJ41" s="264"/>
      <c r="AK41" s="264"/>
    </row>
    <row r="42" customFormat="false" ht="15" hidden="false" customHeight="false" outlineLevel="0" collapsed="false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</row>
  </sheetData>
  <mergeCells count="49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N20:Y20"/>
    <mergeCell ref="L21:AA21"/>
    <mergeCell ref="J22:AC22"/>
    <mergeCell ref="J23:AC23"/>
    <mergeCell ref="J29:AC29"/>
    <mergeCell ref="N32:Y32"/>
    <mergeCell ref="J35:AC35"/>
    <mergeCell ref="A41:AB41"/>
  </mergeCells>
  <conditionalFormatting sqref="A22:J23 AD22:AI23 A31:AK34 A36:AK65412 A29:J29 A35:J35 A24:AI28 A1:AK21 AD29:AI29 A30:AI30 AD35:AK35 AJ22:AK30">
    <cfRule type="cellIs" priority="2" operator="equal" aboveAverage="0" equalAverage="0" bottom="0" percent="0" rank="0" text="" dxfId="26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AK4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58"/>
    <col collapsed="false" customWidth="true" hidden="false" outlineLevel="0" max="5" min="3" style="1" width="5.57"/>
    <col collapsed="false" customWidth="true" hidden="false" outlineLevel="0" max="6" min="6" style="1" width="11.14"/>
    <col collapsed="false" customWidth="true" hidden="false" outlineLevel="0" max="7" min="7" style="1" width="10.29"/>
    <col collapsed="false" customWidth="true" hidden="false" outlineLevel="0" max="8" min="8" style="1" width="11"/>
    <col collapsed="false" customWidth="true" hidden="false" outlineLevel="0" max="9" min="9" style="1" width="11.43"/>
    <col collapsed="false" customWidth="true" hidden="false" outlineLevel="0" max="10" min="10" style="1" width="9.42"/>
    <col collapsed="false" customWidth="true" hidden="false" outlineLevel="0" max="12" min="11" style="1" width="8.15"/>
    <col collapsed="false" customWidth="true" hidden="false" outlineLevel="0" max="13" min="13" style="1" width="9.57"/>
    <col collapsed="false" customWidth="true" hidden="false" outlineLevel="0" max="14" min="14" style="1" width="8.86"/>
    <col collapsed="false" customWidth="true" hidden="false" outlineLevel="0" max="15" min="15" style="1" width="6.43"/>
    <col collapsed="false" customWidth="true" hidden="false" outlineLevel="0" max="16" min="16" style="1" width="7.42"/>
    <col collapsed="false" customWidth="true" hidden="false" outlineLevel="0" max="17" min="17" style="1" width="9"/>
    <col collapsed="false" customWidth="true" hidden="false" outlineLevel="0" max="18" min="18" style="1" width="6.85"/>
    <col collapsed="false" customWidth="true" hidden="false" outlineLevel="0" max="19" min="19" style="1" width="7.42"/>
    <col collapsed="false" customWidth="true" hidden="false" outlineLevel="0" max="20" min="20" style="1" width="9.57"/>
    <col collapsed="false" customWidth="true" hidden="false" outlineLevel="0" max="21" min="21" style="1" width="10.42"/>
    <col collapsed="false" customWidth="true" hidden="false" outlineLevel="0" max="22" min="22" style="1" width="9.42"/>
    <col collapsed="false" customWidth="true" hidden="false" outlineLevel="0" max="23" min="23" style="1" width="8.57"/>
    <col collapsed="false" customWidth="true" hidden="false" outlineLevel="0" max="24" min="24" style="1" width="7.42"/>
    <col collapsed="false" customWidth="true" hidden="false" outlineLevel="0" max="27" min="25" style="1" width="6.57"/>
    <col collapsed="false" customWidth="true" hidden="false" outlineLevel="0" max="28" min="28" style="1" width="8.57"/>
    <col collapsed="false" customWidth="true" hidden="false" outlineLevel="0" max="30" min="29" style="1" width="6.14"/>
    <col collapsed="false" customWidth="true" hidden="false" outlineLevel="0" max="31" min="31" style="1" width="6"/>
    <col collapsed="false" customWidth="true" hidden="false" outlineLevel="0" max="32" min="32" style="1" width="8"/>
    <col collapsed="false" customWidth="true" hidden="false" outlineLevel="0" max="33" min="33" style="1" width="7.57"/>
    <col collapsed="false" customWidth="true" hidden="false" outlineLevel="0" max="34" min="34" style="1" width="10.29"/>
    <col collapsed="false" customWidth="true" hidden="false" outlineLevel="0" max="35" min="35" style="1" width="9.57"/>
    <col collapsed="false" customWidth="true" hidden="false" outlineLevel="0" max="36" min="36" style="1" width="10.57"/>
    <col collapsed="false" customWidth="true" hidden="false" outlineLevel="0" max="37" min="37" style="1" width="15.85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541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.75" hidden="false" customHeight="true" outlineLevel="0" collapsed="false">
      <c r="A9" s="3"/>
      <c r="B9" s="153" t="s">
        <v>619</v>
      </c>
      <c r="C9" s="6"/>
      <c r="D9" s="6"/>
      <c r="E9" s="6"/>
      <c r="F9" s="6"/>
      <c r="G9" s="6"/>
      <c r="H9" s="6"/>
      <c r="I9" s="154" t="s">
        <v>566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57.95" hidden="false" customHeight="true" outlineLevel="0" collapsed="false">
      <c r="A12" s="157" t="s">
        <v>14</v>
      </c>
      <c r="B12" s="158" t="s">
        <v>15</v>
      </c>
      <c r="C12" s="159" t="s">
        <v>16</v>
      </c>
      <c r="D12" s="160" t="s">
        <v>17</v>
      </c>
      <c r="E12" s="159" t="s">
        <v>18</v>
      </c>
      <c r="F12" s="161" t="s">
        <v>19</v>
      </c>
      <c r="G12" s="161"/>
      <c r="H12" s="161" t="s">
        <v>20</v>
      </c>
      <c r="I12" s="161"/>
      <c r="J12" s="157" t="s">
        <v>21</v>
      </c>
      <c r="K12" s="157" t="s">
        <v>22</v>
      </c>
      <c r="L12" s="161" t="s">
        <v>23</v>
      </c>
      <c r="M12" s="161"/>
      <c r="N12" s="161"/>
      <c r="O12" s="161"/>
      <c r="P12" s="157" t="s">
        <v>24</v>
      </c>
      <c r="Q12" s="161" t="s">
        <v>25</v>
      </c>
      <c r="R12" s="161"/>
      <c r="S12" s="161" t="s">
        <v>26</v>
      </c>
      <c r="T12" s="161"/>
      <c r="U12" s="157" t="s">
        <v>27</v>
      </c>
      <c r="V12" s="157" t="s">
        <v>28</v>
      </c>
      <c r="W12" s="161" t="s">
        <v>29</v>
      </c>
      <c r="X12" s="161"/>
      <c r="Y12" s="157" t="s">
        <v>30</v>
      </c>
      <c r="Z12" s="157" t="s">
        <v>31</v>
      </c>
      <c r="AA12" s="157" t="s">
        <v>32</v>
      </c>
      <c r="AB12" s="157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157" t="s">
        <v>37</v>
      </c>
      <c r="AJ12" s="157" t="s">
        <v>38</v>
      </c>
      <c r="AK12" s="157" t="s">
        <v>544</v>
      </c>
    </row>
    <row r="13" customFormat="false" ht="225" hidden="false" customHeight="false" outlineLevel="0" collapsed="false">
      <c r="A13" s="157"/>
      <c r="B13" s="158"/>
      <c r="C13" s="159"/>
      <c r="D13" s="160"/>
      <c r="E13" s="159"/>
      <c r="F13" s="162" t="s">
        <v>40</v>
      </c>
      <c r="G13" s="160" t="s">
        <v>41</v>
      </c>
      <c r="H13" s="160" t="s">
        <v>40</v>
      </c>
      <c r="I13" s="160" t="s">
        <v>41</v>
      </c>
      <c r="J13" s="157"/>
      <c r="K13" s="157"/>
      <c r="L13" s="157" t="s">
        <v>42</v>
      </c>
      <c r="M13" s="157" t="s">
        <v>43</v>
      </c>
      <c r="N13" s="157" t="s">
        <v>44</v>
      </c>
      <c r="O13" s="157" t="s">
        <v>45</v>
      </c>
      <c r="P13" s="157"/>
      <c r="Q13" s="157" t="s">
        <v>46</v>
      </c>
      <c r="R13" s="157" t="s">
        <v>47</v>
      </c>
      <c r="S13" s="157" t="s">
        <v>48</v>
      </c>
      <c r="T13" s="157" t="s">
        <v>49</v>
      </c>
      <c r="U13" s="157"/>
      <c r="V13" s="157"/>
      <c r="W13" s="157" t="s">
        <v>35</v>
      </c>
      <c r="X13" s="157" t="s">
        <v>50</v>
      </c>
      <c r="Y13" s="157"/>
      <c r="Z13" s="157"/>
      <c r="AA13" s="157"/>
      <c r="AB13" s="157"/>
      <c r="AC13" s="157" t="s">
        <v>51</v>
      </c>
      <c r="AD13" s="157" t="s">
        <v>52</v>
      </c>
      <c r="AE13" s="157" t="s">
        <v>53</v>
      </c>
      <c r="AF13" s="157" t="s">
        <v>54</v>
      </c>
      <c r="AG13" s="157" t="s">
        <v>55</v>
      </c>
      <c r="AH13" s="157" t="s">
        <v>545</v>
      </c>
      <c r="AI13" s="157"/>
      <c r="AJ13" s="157"/>
      <c r="AK13" s="157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customFormat="false" ht="15" hidden="false" customHeight="false" outlineLevel="0" collapsed="false">
      <c r="A15" s="163"/>
      <c r="B15" s="164" t="s">
        <v>57</v>
      </c>
      <c r="C15" s="164"/>
      <c r="D15" s="164"/>
      <c r="E15" s="164"/>
      <c r="F15" s="165" t="n">
        <f aca="false">F40</f>
        <v>168</v>
      </c>
      <c r="G15" s="165" t="n">
        <f aca="false">G34</f>
        <v>0</v>
      </c>
      <c r="H15" s="165" t="n">
        <f aca="false">H34</f>
        <v>186</v>
      </c>
      <c r="I15" s="165" t="n">
        <f aca="false">I34</f>
        <v>0</v>
      </c>
      <c r="J15" s="165" t="n">
        <f aca="false">J34</f>
        <v>0</v>
      </c>
      <c r="K15" s="165" t="n">
        <f aca="false">K34</f>
        <v>0</v>
      </c>
      <c r="L15" s="165" t="n">
        <f aca="false">L34</f>
        <v>0</v>
      </c>
      <c r="M15" s="165" t="n">
        <f aca="false">M34</f>
        <v>1.6</v>
      </c>
      <c r="N15" s="165" t="n">
        <f aca="false">N34</f>
        <v>0</v>
      </c>
      <c r="O15" s="165" t="n">
        <f aca="false">O34</f>
        <v>0</v>
      </c>
      <c r="P15" s="165" t="n">
        <f aca="false">P34</f>
        <v>0</v>
      </c>
      <c r="Q15" s="165" t="n">
        <f aca="false">Q34</f>
        <v>0</v>
      </c>
      <c r="R15" s="165" t="n">
        <f aca="false">R34</f>
        <v>0</v>
      </c>
      <c r="S15" s="165" t="n">
        <f aca="false">S34</f>
        <v>0</v>
      </c>
      <c r="T15" s="165" t="n">
        <f aca="false">T34</f>
        <v>0</v>
      </c>
      <c r="U15" s="165" t="n">
        <f aca="false">U34</f>
        <v>0.9</v>
      </c>
      <c r="V15" s="165" t="n">
        <f aca="false">V34</f>
        <v>0</v>
      </c>
      <c r="W15" s="165" t="n">
        <f aca="false">W34</f>
        <v>0</v>
      </c>
      <c r="X15" s="165" t="n">
        <f aca="false">X34</f>
        <v>0</v>
      </c>
      <c r="Y15" s="165" t="n">
        <f aca="false">Y34</f>
        <v>0</v>
      </c>
      <c r="Z15" s="165" t="n">
        <f aca="false">Z34</f>
        <v>0</v>
      </c>
      <c r="AA15" s="165" t="n">
        <f aca="false">AA34</f>
        <v>0</v>
      </c>
      <c r="AB15" s="165" t="n">
        <f aca="false">AB34</f>
        <v>0</v>
      </c>
      <c r="AC15" s="165" t="n">
        <f aca="false">AC34</f>
        <v>0</v>
      </c>
      <c r="AD15" s="165" t="n">
        <f aca="false">AD34</f>
        <v>0</v>
      </c>
      <c r="AE15" s="165" t="n">
        <f aca="false">AE34</f>
        <v>0</v>
      </c>
      <c r="AF15" s="165" t="n">
        <f aca="false">AF34</f>
        <v>0</v>
      </c>
      <c r="AG15" s="165" t="n">
        <f aca="false">AG34</f>
        <v>0</v>
      </c>
      <c r="AH15" s="165" t="n">
        <f aca="false">AH34</f>
        <v>0</v>
      </c>
      <c r="AI15" s="165" t="n">
        <f aca="false">AI34</f>
        <v>0</v>
      </c>
      <c r="AJ15" s="165" t="n">
        <f aca="false">AJ34</f>
        <v>2.5</v>
      </c>
      <c r="AK15" s="163"/>
    </row>
    <row r="16" customFormat="false" ht="15" hidden="false" customHeight="false" outlineLevel="0" collapsed="false">
      <c r="A16" s="163"/>
      <c r="B16" s="164" t="s">
        <v>58</v>
      </c>
      <c r="C16" s="164"/>
      <c r="D16" s="164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3"/>
    </row>
    <row r="17" customFormat="false" ht="15" hidden="false" customHeight="false" outlineLevel="0" collapsed="false">
      <c r="A17" s="163"/>
      <c r="B17" s="164" t="s">
        <v>59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3"/>
    </row>
    <row r="18" customFormat="false" ht="15" hidden="false" customHeight="false" outlineLevel="0" collapsed="false">
      <c r="A18" s="163"/>
      <c r="B18" s="164" t="s">
        <v>60</v>
      </c>
      <c r="C18" s="164"/>
      <c r="D18" s="164"/>
      <c r="E18" s="164"/>
      <c r="F18" s="165" t="n">
        <f aca="false">G18</f>
        <v>0</v>
      </c>
      <c r="G18" s="165" t="n">
        <f aca="false">G38</f>
        <v>0</v>
      </c>
      <c r="H18" s="165" t="n">
        <f aca="false">H38</f>
        <v>0</v>
      </c>
      <c r="I18" s="165" t="n">
        <f aca="false">I38</f>
        <v>0</v>
      </c>
      <c r="J18" s="165" t="n">
        <f aca="false">J38</f>
        <v>0</v>
      </c>
      <c r="K18" s="165" t="n">
        <f aca="false">K38</f>
        <v>0</v>
      </c>
      <c r="L18" s="165" t="n">
        <f aca="false">L38</f>
        <v>0</v>
      </c>
      <c r="M18" s="165" t="n">
        <f aca="false">M38</f>
        <v>0</v>
      </c>
      <c r="N18" s="165" t="n">
        <f aca="false">N38</f>
        <v>0</v>
      </c>
      <c r="O18" s="165" t="n">
        <f aca="false">O38</f>
        <v>0</v>
      </c>
      <c r="P18" s="165" t="n">
        <f aca="false">P38</f>
        <v>0</v>
      </c>
      <c r="Q18" s="165" t="n">
        <f aca="false">Q38</f>
        <v>0</v>
      </c>
      <c r="R18" s="165" t="n">
        <f aca="false">R38</f>
        <v>0</v>
      </c>
      <c r="S18" s="165" t="n">
        <f aca="false">S38</f>
        <v>0</v>
      </c>
      <c r="T18" s="165" t="n">
        <f aca="false">T38</f>
        <v>0</v>
      </c>
      <c r="U18" s="165" t="n">
        <f aca="false">U38</f>
        <v>0</v>
      </c>
      <c r="V18" s="165" t="n">
        <f aca="false">V38</f>
        <v>0</v>
      </c>
      <c r="W18" s="165" t="n">
        <f aca="false">W38</f>
        <v>0</v>
      </c>
      <c r="X18" s="165" t="n">
        <f aca="false">X38</f>
        <v>0</v>
      </c>
      <c r="Y18" s="165" t="n">
        <f aca="false">Y38</f>
        <v>0</v>
      </c>
      <c r="Z18" s="165" t="n">
        <f aca="false">Z38</f>
        <v>0</v>
      </c>
      <c r="AA18" s="165" t="n">
        <f aca="false">AA38</f>
        <v>0</v>
      </c>
      <c r="AB18" s="165" t="n">
        <f aca="false">AB38</f>
        <v>0</v>
      </c>
      <c r="AC18" s="165" t="n">
        <f aca="false">AC38</f>
        <v>0</v>
      </c>
      <c r="AD18" s="165" t="n">
        <f aca="false">AD38</f>
        <v>0</v>
      </c>
      <c r="AE18" s="165" t="n">
        <f aca="false">AE38</f>
        <v>0</v>
      </c>
      <c r="AF18" s="165" t="n">
        <f aca="false">AF38</f>
        <v>0</v>
      </c>
      <c r="AG18" s="165" t="n">
        <f aca="false">AG38</f>
        <v>0</v>
      </c>
      <c r="AH18" s="165" t="n">
        <f aca="false">AH38</f>
        <v>0</v>
      </c>
      <c r="AI18" s="165" t="n">
        <f aca="false">AI38</f>
        <v>0</v>
      </c>
      <c r="AJ18" s="165" t="n">
        <f aca="false">AJ38</f>
        <v>0</v>
      </c>
      <c r="AK18" s="163"/>
    </row>
    <row r="19" customFormat="false" ht="15" hidden="false" customHeight="false" outlineLevel="0" collapsed="false">
      <c r="A19" s="166"/>
      <c r="B19" s="166" t="s">
        <v>61</v>
      </c>
      <c r="C19" s="166"/>
      <c r="D19" s="166"/>
      <c r="E19" s="166"/>
      <c r="F19" s="167" t="n">
        <f aca="false">SUM(F15:F18)</f>
        <v>168</v>
      </c>
      <c r="G19" s="167" t="n">
        <f aca="false">SUM(G15:G18)</f>
        <v>0</v>
      </c>
      <c r="H19" s="167" t="n">
        <f aca="false">SUM(H15:H18)</f>
        <v>186</v>
      </c>
      <c r="I19" s="167" t="n">
        <f aca="false">SUM(I15:I18)</f>
        <v>0</v>
      </c>
      <c r="J19" s="167" t="n">
        <f aca="false">SUM(J15:J18)</f>
        <v>0</v>
      </c>
      <c r="K19" s="167" t="n">
        <f aca="false">SUM(K15:K18)</f>
        <v>0</v>
      </c>
      <c r="L19" s="167" t="n">
        <f aca="false">SUM(L15:L18)</f>
        <v>0</v>
      </c>
      <c r="M19" s="167" t="n">
        <f aca="false">SUM(M15:M18)</f>
        <v>1.6</v>
      </c>
      <c r="N19" s="167" t="n">
        <f aca="false">SUM(N15:N18)</f>
        <v>0</v>
      </c>
      <c r="O19" s="167" t="n">
        <f aca="false">SUM(O15:O18)</f>
        <v>0</v>
      </c>
      <c r="P19" s="167" t="n">
        <f aca="false">SUM(P15:P18)</f>
        <v>0</v>
      </c>
      <c r="Q19" s="167" t="n">
        <f aca="false">SUM(Q15:Q18)</f>
        <v>0</v>
      </c>
      <c r="R19" s="167" t="n">
        <f aca="false">SUM(R15:R18)</f>
        <v>0</v>
      </c>
      <c r="S19" s="167" t="n">
        <f aca="false">SUM(S15:S18)</f>
        <v>0</v>
      </c>
      <c r="T19" s="167" t="n">
        <f aca="false">SUM(T15:T18)</f>
        <v>0</v>
      </c>
      <c r="U19" s="167" t="n">
        <f aca="false">SUM(U15:U18)</f>
        <v>0.9</v>
      </c>
      <c r="V19" s="167" t="n">
        <f aca="false">SUM(V15:V18)</f>
        <v>0</v>
      </c>
      <c r="W19" s="167" t="n">
        <f aca="false">SUM(W15:W18)</f>
        <v>0</v>
      </c>
      <c r="X19" s="167" t="n">
        <f aca="false">SUM(X15:X18)</f>
        <v>0</v>
      </c>
      <c r="Y19" s="167" t="n">
        <f aca="false">SUM(Y15:Y18)</f>
        <v>0</v>
      </c>
      <c r="Z19" s="167" t="n">
        <f aca="false">SUM(Z15:Z18)</f>
        <v>0</v>
      </c>
      <c r="AA19" s="167" t="n">
        <f aca="false">SUM(AA15:AA18)</f>
        <v>0</v>
      </c>
      <c r="AB19" s="167" t="n">
        <f aca="false">SUM(AB15:AB18)</f>
        <v>0</v>
      </c>
      <c r="AC19" s="167" t="n">
        <f aca="false">SUM(AC15:AC18)</f>
        <v>0</v>
      </c>
      <c r="AD19" s="167" t="n">
        <f aca="false">SUM(AD15:AD18)</f>
        <v>0</v>
      </c>
      <c r="AE19" s="167" t="n">
        <f aca="false">SUM(AE15:AE18)</f>
        <v>0</v>
      </c>
      <c r="AF19" s="167" t="n">
        <f aca="false">SUM(AF15:AF18)</f>
        <v>0</v>
      </c>
      <c r="AG19" s="167" t="n">
        <f aca="false">SUM(AG15:AG18)</f>
        <v>0</v>
      </c>
      <c r="AH19" s="167" t="n">
        <f aca="false">SUM(AH15:AH18)</f>
        <v>0</v>
      </c>
      <c r="AI19" s="167" t="n">
        <f aca="false">SUM(AI15:AI18)</f>
        <v>0</v>
      </c>
      <c r="AJ19" s="167" t="n">
        <f aca="false">SUM(AJ15:AJ18)</f>
        <v>2.5</v>
      </c>
      <c r="AK19" s="166"/>
    </row>
    <row r="20" customFormat="false" ht="15" hidden="false" customHeight="false" outlineLevel="0" collapsed="false">
      <c r="A20" s="168"/>
      <c r="B20" s="168"/>
      <c r="C20" s="168"/>
      <c r="D20" s="168"/>
      <c r="E20" s="168"/>
      <c r="F20" s="175"/>
      <c r="G20" s="175"/>
      <c r="H20" s="175"/>
      <c r="I20" s="175"/>
      <c r="J20" s="175"/>
      <c r="K20" s="175"/>
      <c r="L20" s="175"/>
      <c r="M20" s="175"/>
      <c r="N20" s="180" t="s">
        <v>57</v>
      </c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68"/>
    </row>
    <row r="21" customFormat="false" ht="15" hidden="false" customHeight="false" outlineLevel="0" collapsed="false">
      <c r="A21" s="168"/>
      <c r="B21" s="174"/>
      <c r="C21" s="168"/>
      <c r="D21" s="168"/>
      <c r="E21" s="168"/>
      <c r="F21" s="175"/>
      <c r="G21" s="175"/>
      <c r="H21" s="175"/>
      <c r="I21" s="175"/>
      <c r="J21" s="175"/>
      <c r="K21" s="180"/>
      <c r="L21" s="182" t="str">
        <f aca="false">Внебюджет!L23</f>
        <v>11.03.04  Электроника и наноэлектроника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0"/>
      <c r="AC21" s="175"/>
      <c r="AD21" s="175"/>
      <c r="AE21" s="175"/>
      <c r="AF21" s="175"/>
      <c r="AG21" s="175"/>
      <c r="AH21" s="175"/>
      <c r="AI21" s="175"/>
      <c r="AJ21" s="175"/>
      <c r="AK21" s="168"/>
    </row>
    <row r="22" customFormat="false" ht="15" hidden="false" customHeight="false" outlineLevel="0" collapsed="false">
      <c r="A22" s="168"/>
      <c r="B22" s="174"/>
      <c r="C22" s="168"/>
      <c r="D22" s="168"/>
      <c r="E22" s="168"/>
      <c r="F22" s="175"/>
      <c r="G22" s="175"/>
      <c r="H22" s="175"/>
      <c r="I22" s="175"/>
      <c r="J22" s="183" t="str">
        <f aca="false">Внебюджет!K24</f>
        <v>профиль "Электроника и наноэлектроника"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75"/>
      <c r="AE22" s="175"/>
      <c r="AF22" s="175"/>
      <c r="AG22" s="175"/>
      <c r="AH22" s="175"/>
      <c r="AI22" s="175"/>
      <c r="AJ22" s="175"/>
      <c r="AK22" s="168"/>
    </row>
    <row r="23" customFormat="false" ht="15" hidden="false" customHeight="false" outlineLevel="0" collapsed="false">
      <c r="A23" s="174" t="str">
        <f aca="false">Внебюджет!A25</f>
        <v>Б1.О.14.06</v>
      </c>
      <c r="B23" s="174" t="str">
        <f aca="false">Внебюджет!B25</f>
        <v>Термодинамика и статистическая физика (поток РФ, НЭ)</v>
      </c>
      <c r="C23" s="181" t="str">
        <f aca="false">Внебюджет!C25</f>
        <v>3\6</v>
      </c>
      <c r="D23" s="181" t="n">
        <f aca="false">Внебюджет!D25</f>
        <v>1</v>
      </c>
      <c r="E23" s="181" t="n">
        <f aca="false">Внебюджет!E25</f>
        <v>0</v>
      </c>
      <c r="F23" s="172" t="n">
        <f aca="false">Внебюджет!F25</f>
        <v>36</v>
      </c>
      <c r="G23" s="172" t="n">
        <f aca="false">Внебюджет!G25</f>
        <v>0</v>
      </c>
      <c r="H23" s="172" t="n">
        <f aca="false">Внебюджет!H25</f>
        <v>36</v>
      </c>
      <c r="I23" s="172" t="n">
        <f aca="false">Внебюджет!I25</f>
        <v>0</v>
      </c>
      <c r="J23" s="172" t="n">
        <f aca="false">Внебюджет!J25</f>
        <v>0</v>
      </c>
      <c r="K23" s="172" t="n">
        <f aca="false">Внебюджет!K25</f>
        <v>0</v>
      </c>
      <c r="L23" s="172" t="n">
        <f aca="false">Внебюджет!L25</f>
        <v>0</v>
      </c>
      <c r="M23" s="172" t="n">
        <f aca="false">Внебюджет!M25</f>
        <v>0.4</v>
      </c>
      <c r="N23" s="172" t="n">
        <f aca="false">Внебюджет!N25</f>
        <v>0</v>
      </c>
      <c r="O23" s="172" t="n">
        <f aca="false">Внебюджет!O25</f>
        <v>0</v>
      </c>
      <c r="P23" s="172" t="n">
        <f aca="false">Внебюджет!P25</f>
        <v>0</v>
      </c>
      <c r="Q23" s="172" t="n">
        <f aca="false">Внебюджет!Q25</f>
        <v>0</v>
      </c>
      <c r="R23" s="172" t="n">
        <f aca="false">Внебюджет!R25</f>
        <v>0</v>
      </c>
      <c r="S23" s="172" t="n">
        <f aca="false">Внебюджет!S25</f>
        <v>0</v>
      </c>
      <c r="T23" s="172" t="n">
        <f aca="false">Внебюджет!T25</f>
        <v>0</v>
      </c>
      <c r="U23" s="172" t="n">
        <f aca="false">Внебюджет!U25</f>
        <v>0.3</v>
      </c>
      <c r="V23" s="172" t="n">
        <f aca="false">Внебюджет!V25</f>
        <v>0</v>
      </c>
      <c r="W23" s="172" t="n">
        <f aca="false">Внебюджет!W25</f>
        <v>0</v>
      </c>
      <c r="X23" s="172" t="n">
        <f aca="false">Внебюджет!X25</f>
        <v>0</v>
      </c>
      <c r="Y23" s="172" t="n">
        <f aca="false">Внебюджет!Y25</f>
        <v>0</v>
      </c>
      <c r="Z23" s="172" t="n">
        <f aca="false">Внебюджет!Z25</f>
        <v>0</v>
      </c>
      <c r="AA23" s="172" t="n">
        <f aca="false">Внебюджет!AA25</f>
        <v>0</v>
      </c>
      <c r="AB23" s="172" t="n">
        <f aca="false">Внебюджет!AB25</f>
        <v>0</v>
      </c>
      <c r="AC23" s="172" t="n">
        <f aca="false">Внебюджет!AC25</f>
        <v>0</v>
      </c>
      <c r="AD23" s="172" t="n">
        <f aca="false">Внебюджет!AD25</f>
        <v>0</v>
      </c>
      <c r="AE23" s="172" t="n">
        <f aca="false">Внебюджет!AE25</f>
        <v>0</v>
      </c>
      <c r="AF23" s="172" t="n">
        <f aca="false">Внебюджет!AF25</f>
        <v>0</v>
      </c>
      <c r="AG23" s="172" t="n">
        <f aca="false">Внебюджет!AG25</f>
        <v>0</v>
      </c>
      <c r="AH23" s="172" t="n">
        <f aca="false">Внебюджет!AH25</f>
        <v>0</v>
      </c>
      <c r="AI23" s="172" t="n">
        <f aca="false">Внебюджет!AI25</f>
        <v>0</v>
      </c>
      <c r="AJ23" s="175" t="n">
        <f aca="false">SUM(G23,I23:AI23)</f>
        <v>0.7</v>
      </c>
      <c r="AK23" s="168"/>
    </row>
    <row r="24" customFormat="false" ht="15" hidden="false" customHeight="false" outlineLevel="0" collapsed="false">
      <c r="A24" s="174" t="str">
        <f aca="false">Внебюджет!A27</f>
        <v>Б1.О.18</v>
      </c>
      <c r="B24" s="174" t="str">
        <f aca="false">Внебюджет!B27</f>
        <v>Квантовая механика (поток ФИЗ, НЭ)</v>
      </c>
      <c r="C24" s="181" t="str">
        <f aca="false">Внебюджет!C27</f>
        <v>3\5</v>
      </c>
      <c r="D24" s="181" t="n">
        <f aca="false">Внебюджет!D27</f>
        <v>1</v>
      </c>
      <c r="E24" s="181" t="n">
        <f aca="false">Внебюджет!E27</f>
        <v>0</v>
      </c>
      <c r="F24" s="172" t="n">
        <f aca="false">Внебюджет!F27</f>
        <v>50</v>
      </c>
      <c r="G24" s="172" t="n">
        <f aca="false">Внебюджет!G27</f>
        <v>0</v>
      </c>
      <c r="H24" s="172" t="n">
        <f aca="false">Внебюджет!H27</f>
        <v>68</v>
      </c>
      <c r="I24" s="172" t="n">
        <f aca="false">Внебюджет!I27</f>
        <v>0</v>
      </c>
      <c r="J24" s="172" t="n">
        <f aca="false">Внебюджет!J27</f>
        <v>0</v>
      </c>
      <c r="K24" s="172" t="n">
        <f aca="false">Внебюджет!K27</f>
        <v>0</v>
      </c>
      <c r="L24" s="172" t="n">
        <f aca="false">Внебюджет!L27</f>
        <v>0</v>
      </c>
      <c r="M24" s="172" t="n">
        <f aca="false">Внебюджет!M27</f>
        <v>0.4</v>
      </c>
      <c r="N24" s="172" t="n">
        <f aca="false">Внебюджет!N27</f>
        <v>0</v>
      </c>
      <c r="O24" s="172" t="n">
        <f aca="false">Внебюджет!O27</f>
        <v>0</v>
      </c>
      <c r="P24" s="172" t="n">
        <f aca="false">Внебюджет!P27</f>
        <v>0</v>
      </c>
      <c r="Q24" s="172" t="n">
        <f aca="false">Внебюджет!Q27</f>
        <v>0</v>
      </c>
      <c r="R24" s="172" t="n">
        <f aca="false">Внебюджет!R27</f>
        <v>0</v>
      </c>
      <c r="S24" s="172" t="n">
        <f aca="false">Внебюджет!S27</f>
        <v>0</v>
      </c>
      <c r="T24" s="172" t="n">
        <f aca="false">Внебюджет!T27</f>
        <v>0</v>
      </c>
      <c r="U24" s="172" t="n">
        <f aca="false">Внебюджет!U27</f>
        <v>0.3</v>
      </c>
      <c r="V24" s="172" t="n">
        <f aca="false">Внебюджет!V27</f>
        <v>0</v>
      </c>
      <c r="W24" s="172" t="n">
        <f aca="false">Внебюджет!W27</f>
        <v>0</v>
      </c>
      <c r="X24" s="172" t="n">
        <f aca="false">Внебюджет!X27</f>
        <v>0</v>
      </c>
      <c r="Y24" s="172" t="n">
        <f aca="false">Внебюджет!Y27</f>
        <v>0</v>
      </c>
      <c r="Z24" s="172" t="n">
        <f aca="false">Внебюджет!Z27</f>
        <v>0</v>
      </c>
      <c r="AA24" s="172" t="n">
        <f aca="false">Внебюджет!AA27</f>
        <v>0</v>
      </c>
      <c r="AB24" s="172" t="n">
        <f aca="false">Внебюджет!AB27</f>
        <v>0</v>
      </c>
      <c r="AC24" s="172" t="n">
        <f aca="false">Внебюджет!AC27</f>
        <v>0</v>
      </c>
      <c r="AD24" s="172" t="n">
        <f aca="false">Внебюджет!AD27</f>
        <v>0</v>
      </c>
      <c r="AE24" s="172" t="n">
        <f aca="false">Внебюджет!AE27</f>
        <v>0</v>
      </c>
      <c r="AF24" s="172" t="n">
        <f aca="false">Внебюджет!AF27</f>
        <v>0</v>
      </c>
      <c r="AG24" s="172" t="n">
        <f aca="false">Внебюджет!AG27</f>
        <v>0</v>
      </c>
      <c r="AH24" s="172" t="n">
        <f aca="false">Внебюджет!AH27</f>
        <v>0</v>
      </c>
      <c r="AI24" s="172" t="n">
        <f aca="false">Внебюджет!AI27</f>
        <v>0</v>
      </c>
      <c r="AJ24" s="175" t="n">
        <f aca="false">SUM(G24,I24:AI24)</f>
        <v>0.7</v>
      </c>
      <c r="AK24" s="168"/>
    </row>
    <row r="25" customFormat="false" ht="15" hidden="false" customHeight="false" outlineLevel="0" collapsed="false">
      <c r="A25" s="174" t="str">
        <f aca="false">Внебюджет!A35</f>
        <v>Б1.О.28</v>
      </c>
      <c r="B25" s="174" t="str">
        <f aca="false">Внебюджет!B35</f>
        <v>Методы математической физики (поток ФИЗ, НЭ)</v>
      </c>
      <c r="C25" s="181" t="str">
        <f aca="false">Внебюджет!C35</f>
        <v>3\5</v>
      </c>
      <c r="D25" s="181" t="n">
        <f aca="false">Внебюджет!D35</f>
        <v>1</v>
      </c>
      <c r="E25" s="181" t="n">
        <f aca="false">Внебюджет!E35</f>
        <v>0</v>
      </c>
      <c r="F25" s="172" t="n">
        <f aca="false">Внебюджет!F35</f>
        <v>50</v>
      </c>
      <c r="G25" s="172" t="n">
        <f aca="false">Внебюджет!G35</f>
        <v>0</v>
      </c>
      <c r="H25" s="172" t="n">
        <f aca="false">Внебюджет!H35</f>
        <v>50</v>
      </c>
      <c r="I25" s="172" t="n">
        <f aca="false">Внебюджет!I35</f>
        <v>0</v>
      </c>
      <c r="J25" s="172" t="n">
        <f aca="false">Внебюджет!J35</f>
        <v>0</v>
      </c>
      <c r="K25" s="172" t="n">
        <f aca="false">Внебюджет!K35</f>
        <v>0</v>
      </c>
      <c r="L25" s="172" t="n">
        <f aca="false">Внебюджет!L35</f>
        <v>0</v>
      </c>
      <c r="M25" s="172" t="n">
        <f aca="false">Внебюджет!M35</f>
        <v>0.4</v>
      </c>
      <c r="N25" s="172" t="n">
        <f aca="false">Внебюджет!N35</f>
        <v>0</v>
      </c>
      <c r="O25" s="172" t="n">
        <f aca="false">Внебюджет!O35</f>
        <v>0</v>
      </c>
      <c r="P25" s="172" t="n">
        <f aca="false">Внебюджет!P35</f>
        <v>0</v>
      </c>
      <c r="Q25" s="172" t="n">
        <f aca="false">Внебюджет!Q35</f>
        <v>0</v>
      </c>
      <c r="R25" s="172" t="n">
        <f aca="false">Внебюджет!R35</f>
        <v>0</v>
      </c>
      <c r="S25" s="172" t="n">
        <f aca="false">Внебюджет!S35</f>
        <v>0</v>
      </c>
      <c r="T25" s="172" t="n">
        <f aca="false">Внебюджет!T35</f>
        <v>0</v>
      </c>
      <c r="U25" s="172" t="n">
        <f aca="false">Внебюджет!U35</f>
        <v>0</v>
      </c>
      <c r="V25" s="172" t="n">
        <f aca="false">Внебюджет!V35</f>
        <v>0</v>
      </c>
      <c r="W25" s="172" t="n">
        <f aca="false">Внебюджет!W35</f>
        <v>0</v>
      </c>
      <c r="X25" s="172" t="n">
        <f aca="false">Внебюджет!X35</f>
        <v>0</v>
      </c>
      <c r="Y25" s="172" t="n">
        <f aca="false">Внебюджет!Y35</f>
        <v>0</v>
      </c>
      <c r="Z25" s="172" t="n">
        <f aca="false">Внебюджет!Z35</f>
        <v>0</v>
      </c>
      <c r="AA25" s="172" t="n">
        <f aca="false">Внебюджет!AA35</f>
        <v>0</v>
      </c>
      <c r="AB25" s="172" t="n">
        <f aca="false">Внебюджет!AB35</f>
        <v>0</v>
      </c>
      <c r="AC25" s="172" t="n">
        <f aca="false">Внебюджет!AC35</f>
        <v>0</v>
      </c>
      <c r="AD25" s="172" t="n">
        <f aca="false">Внебюджет!AD35</f>
        <v>0</v>
      </c>
      <c r="AE25" s="172" t="n">
        <f aca="false">Внебюджет!AE35</f>
        <v>0</v>
      </c>
      <c r="AF25" s="172" t="n">
        <f aca="false">Внебюджет!AF35</f>
        <v>0</v>
      </c>
      <c r="AG25" s="172" t="n">
        <f aca="false">Внебюджет!AG35</f>
        <v>0</v>
      </c>
      <c r="AH25" s="172" t="n">
        <f aca="false">Внебюджет!AH35</f>
        <v>0</v>
      </c>
      <c r="AI25" s="172" t="n">
        <f aca="false">Внебюджет!AI35</f>
        <v>0</v>
      </c>
      <c r="AJ25" s="175" t="n">
        <f aca="false">SUM(G25,I25:AI25)</f>
        <v>0.4</v>
      </c>
      <c r="AK25" s="168"/>
    </row>
    <row r="26" customFormat="false" ht="15" hidden="false" customHeight="false" outlineLevel="0" collapsed="false">
      <c r="A26" s="168"/>
      <c r="B26" s="267" t="s">
        <v>546</v>
      </c>
      <c r="C26" s="177"/>
      <c r="D26" s="177"/>
      <c r="E26" s="177"/>
      <c r="F26" s="178" t="n">
        <f aca="false">SUM(F23:F25)</f>
        <v>136</v>
      </c>
      <c r="G26" s="178" t="n">
        <f aca="false">SUM(G23:G25)</f>
        <v>0</v>
      </c>
      <c r="H26" s="178" t="n">
        <f aca="false">SUM(H23:H25)</f>
        <v>154</v>
      </c>
      <c r="I26" s="178" t="n">
        <f aca="false">SUM(I23:I25)</f>
        <v>0</v>
      </c>
      <c r="J26" s="178" t="n">
        <f aca="false">SUM(J23:J25)</f>
        <v>0</v>
      </c>
      <c r="K26" s="178" t="n">
        <f aca="false">SUM(K23:K25)</f>
        <v>0</v>
      </c>
      <c r="L26" s="178" t="n">
        <f aca="false">SUM(L23:L25)</f>
        <v>0</v>
      </c>
      <c r="M26" s="178" t="n">
        <f aca="false">SUM(M23:M25)</f>
        <v>1.2</v>
      </c>
      <c r="N26" s="178" t="n">
        <f aca="false">SUM(N23:N25)</f>
        <v>0</v>
      </c>
      <c r="O26" s="178" t="n">
        <f aca="false">SUM(O23:O25)</f>
        <v>0</v>
      </c>
      <c r="P26" s="178" t="n">
        <f aca="false">SUM(P23:P25)</f>
        <v>0</v>
      </c>
      <c r="Q26" s="178" t="n">
        <f aca="false">SUM(Q23:Q25)</f>
        <v>0</v>
      </c>
      <c r="R26" s="178" t="n">
        <f aca="false">SUM(R23:R25)</f>
        <v>0</v>
      </c>
      <c r="S26" s="178" t="n">
        <f aca="false">SUM(S23:S25)</f>
        <v>0</v>
      </c>
      <c r="T26" s="178" t="n">
        <f aca="false">SUM(T23:T25)</f>
        <v>0</v>
      </c>
      <c r="U26" s="178" t="n">
        <f aca="false">SUM(U23:U25)</f>
        <v>0.6</v>
      </c>
      <c r="V26" s="178" t="n">
        <f aca="false">SUM(V23:V25)</f>
        <v>0</v>
      </c>
      <c r="W26" s="178" t="n">
        <f aca="false">SUM(W23:W25)</f>
        <v>0</v>
      </c>
      <c r="X26" s="178" t="n">
        <f aca="false">SUM(X23:X25)</f>
        <v>0</v>
      </c>
      <c r="Y26" s="178" t="n">
        <f aca="false">SUM(Y23:Y25)</f>
        <v>0</v>
      </c>
      <c r="Z26" s="178" t="n">
        <f aca="false">SUM(Z23:Z25)</f>
        <v>0</v>
      </c>
      <c r="AA26" s="178" t="n">
        <f aca="false">SUM(AA23:AA25)</f>
        <v>0</v>
      </c>
      <c r="AB26" s="178" t="n">
        <f aca="false">SUM(AB23:AB25)</f>
        <v>0</v>
      </c>
      <c r="AC26" s="178" t="n">
        <f aca="false">SUM(AC23:AC25)</f>
        <v>0</v>
      </c>
      <c r="AD26" s="178" t="n">
        <f aca="false">SUM(AD23:AD25)</f>
        <v>0</v>
      </c>
      <c r="AE26" s="178" t="n">
        <f aca="false">SUM(AE23:AE25)</f>
        <v>0</v>
      </c>
      <c r="AF26" s="178" t="n">
        <f aca="false">SUM(AF23:AF25)</f>
        <v>0</v>
      </c>
      <c r="AG26" s="178" t="n">
        <f aca="false">SUM(AG23:AG25)</f>
        <v>0</v>
      </c>
      <c r="AH26" s="178" t="n">
        <f aca="false">SUM(AH23:AH25)</f>
        <v>0</v>
      </c>
      <c r="AI26" s="178" t="n">
        <f aca="false">SUM(AI23:AI25)</f>
        <v>0</v>
      </c>
      <c r="AJ26" s="178" t="n">
        <f aca="false">SUM(AJ23:AJ25)</f>
        <v>1.8</v>
      </c>
      <c r="AK26" s="168"/>
    </row>
    <row r="27" customFormat="false" ht="15" hidden="false" customHeight="false" outlineLevel="0" collapsed="false">
      <c r="A27" s="168"/>
      <c r="B27" s="174"/>
      <c r="C27" s="168"/>
      <c r="D27" s="168"/>
      <c r="E27" s="168"/>
      <c r="F27" s="175"/>
      <c r="G27" s="175"/>
      <c r="H27" s="175"/>
      <c r="I27" s="175"/>
      <c r="J27" s="175"/>
      <c r="K27" s="172"/>
      <c r="L27" s="175"/>
      <c r="M27" s="175"/>
      <c r="N27" s="175"/>
      <c r="O27" s="175"/>
      <c r="P27" s="175"/>
      <c r="Q27" s="172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68"/>
    </row>
    <row r="28" customFormat="false" ht="15" hidden="false" customHeight="false" outlineLevel="0" collapsed="false">
      <c r="A28" s="168"/>
      <c r="B28" s="174"/>
      <c r="C28" s="168"/>
      <c r="D28" s="168"/>
      <c r="E28" s="168"/>
      <c r="F28" s="175"/>
      <c r="G28" s="175"/>
      <c r="H28" s="175"/>
      <c r="I28" s="175"/>
      <c r="J28" s="175"/>
      <c r="K28" s="180"/>
      <c r="L28" s="182" t="str">
        <f aca="false">Внебюджет!L41</f>
        <v>10.03.01 Информационная безопасность</v>
      </c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0"/>
      <c r="AC28" s="175"/>
      <c r="AD28" s="175"/>
      <c r="AE28" s="175"/>
      <c r="AF28" s="175"/>
      <c r="AG28" s="175"/>
      <c r="AH28" s="175"/>
      <c r="AI28" s="175"/>
      <c r="AJ28" s="175"/>
      <c r="AK28" s="168"/>
    </row>
    <row r="29" customFormat="false" ht="15" hidden="false" customHeight="false" outlineLevel="0" collapsed="false">
      <c r="A29" s="174"/>
      <c r="B29" s="174"/>
      <c r="C29" s="168"/>
      <c r="D29" s="168"/>
      <c r="E29" s="168"/>
      <c r="F29" s="175"/>
      <c r="G29" s="175"/>
      <c r="H29" s="175"/>
      <c r="I29" s="175"/>
      <c r="J29" s="183" t="str">
        <f aca="false">Внебюджет!K42</f>
        <v>профиль "Техническая защита информации"</v>
      </c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75"/>
      <c r="AE29" s="175"/>
      <c r="AF29" s="175"/>
      <c r="AG29" s="175"/>
      <c r="AH29" s="175"/>
      <c r="AI29" s="175"/>
      <c r="AJ29" s="175" t="n">
        <f aca="false">SUM(G29,I29:AI29)</f>
        <v>0</v>
      </c>
      <c r="AK29" s="168"/>
    </row>
    <row r="30" customFormat="false" ht="15" hidden="false" customHeight="false" outlineLevel="0" collapsed="false">
      <c r="A30" s="174"/>
      <c r="B30" s="174"/>
      <c r="C30" s="168"/>
      <c r="D30" s="168"/>
      <c r="E30" s="168"/>
      <c r="F30" s="175"/>
      <c r="G30" s="175"/>
      <c r="H30" s="175"/>
      <c r="I30" s="175"/>
      <c r="J30" s="183" t="str">
        <f aca="false">Внебюджет!K43</f>
        <v>профиль "Безопасность автоматизированных систем (по отрасли или в сфере профессиональной деятельности)"</v>
      </c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75"/>
      <c r="AE30" s="175"/>
      <c r="AF30" s="175"/>
      <c r="AG30" s="175"/>
      <c r="AH30" s="175"/>
      <c r="AI30" s="175"/>
      <c r="AJ30" s="175"/>
      <c r="AK30" s="168"/>
    </row>
    <row r="31" customFormat="false" ht="15" hidden="false" customHeight="false" outlineLevel="0" collapsed="false">
      <c r="A31" s="173" t="str">
        <f aca="false">Внебюджет!A45</f>
        <v>Б1.О.15.01</v>
      </c>
      <c r="B31" s="173" t="str">
        <f aca="false">Внебюджет!B45</f>
        <v>Математический анализ (поток РФ, ИБ, НЭ, ИСТ)</v>
      </c>
      <c r="C31" s="168" t="str">
        <f aca="false">Внебюджет!C45</f>
        <v>2\3</v>
      </c>
      <c r="D31" s="168" t="n">
        <f aca="false">Внебюджет!D45</f>
        <v>1</v>
      </c>
      <c r="E31" s="168" t="n">
        <f aca="false">Внебюджет!E45</f>
        <v>0</v>
      </c>
      <c r="F31" s="175" t="n">
        <f aca="false">Внебюджет!F45</f>
        <v>32</v>
      </c>
      <c r="G31" s="175" t="n">
        <f aca="false">Внебюджет!G45</f>
        <v>0</v>
      </c>
      <c r="H31" s="175" t="n">
        <f aca="false">Внебюджет!H45</f>
        <v>32</v>
      </c>
      <c r="I31" s="175" t="n">
        <f aca="false">Внебюджет!I45</f>
        <v>0</v>
      </c>
      <c r="J31" s="175" t="n">
        <f aca="false">Внебюджет!J45</f>
        <v>0</v>
      </c>
      <c r="K31" s="175" t="n">
        <f aca="false">Внебюджет!K45</f>
        <v>0</v>
      </c>
      <c r="L31" s="175" t="n">
        <f aca="false">Внебюджет!L45</f>
        <v>0</v>
      </c>
      <c r="M31" s="175" t="n">
        <f aca="false">Внебюджет!M45</f>
        <v>0.4</v>
      </c>
      <c r="N31" s="175" t="n">
        <f aca="false">Внебюджет!N45</f>
        <v>0</v>
      </c>
      <c r="O31" s="175" t="n">
        <f aca="false">Внебюджет!O45</f>
        <v>0</v>
      </c>
      <c r="P31" s="175" t="n">
        <f aca="false">Внебюджет!P45</f>
        <v>0</v>
      </c>
      <c r="Q31" s="175" t="n">
        <f aca="false">Внебюджет!Q45</f>
        <v>0</v>
      </c>
      <c r="R31" s="175" t="n">
        <f aca="false">Внебюджет!R45</f>
        <v>0</v>
      </c>
      <c r="S31" s="175" t="n">
        <f aca="false">Внебюджет!S45</f>
        <v>0</v>
      </c>
      <c r="T31" s="175" t="n">
        <f aca="false">Внебюджет!T45</f>
        <v>0</v>
      </c>
      <c r="U31" s="175" t="n">
        <f aca="false">Внебюджет!U45</f>
        <v>0.3</v>
      </c>
      <c r="V31" s="175" t="n">
        <f aca="false">Внебюджет!V45</f>
        <v>0</v>
      </c>
      <c r="W31" s="175" t="n">
        <f aca="false">Внебюджет!W45</f>
        <v>0</v>
      </c>
      <c r="X31" s="175" t="n">
        <f aca="false">Внебюджет!X45</f>
        <v>0</v>
      </c>
      <c r="Y31" s="175" t="n">
        <f aca="false">Внебюджет!Y45</f>
        <v>0</v>
      </c>
      <c r="Z31" s="175" t="n">
        <f aca="false">Внебюджет!Z45</f>
        <v>0</v>
      </c>
      <c r="AA31" s="175" t="n">
        <f aca="false">Внебюджет!AA45</f>
        <v>0</v>
      </c>
      <c r="AB31" s="175" t="n">
        <f aca="false">Внебюджет!AB45</f>
        <v>0</v>
      </c>
      <c r="AC31" s="175" t="n">
        <f aca="false">Внебюджет!AC45</f>
        <v>0</v>
      </c>
      <c r="AD31" s="175" t="n">
        <f aca="false">Внебюджет!AD45</f>
        <v>0</v>
      </c>
      <c r="AE31" s="175" t="n">
        <f aca="false">Внебюджет!AE45</f>
        <v>0</v>
      </c>
      <c r="AF31" s="175" t="n">
        <f aca="false">Внебюджет!AF45</f>
        <v>0</v>
      </c>
      <c r="AG31" s="175" t="n">
        <f aca="false">Внебюджет!AG45</f>
        <v>0</v>
      </c>
      <c r="AH31" s="175" t="n">
        <f aca="false">Внебюджет!AH45</f>
        <v>0</v>
      </c>
      <c r="AI31" s="175" t="n">
        <f aca="false">Внебюджет!AI45</f>
        <v>0</v>
      </c>
      <c r="AJ31" s="175" t="n">
        <f aca="false">SUM(G31,I31:AI31)</f>
        <v>0.7</v>
      </c>
      <c r="AK31" s="168"/>
    </row>
    <row r="32" customFormat="false" ht="15" hidden="false" customHeight="false" outlineLevel="0" collapsed="false">
      <c r="A32" s="168"/>
      <c r="B32" s="267" t="s">
        <v>547</v>
      </c>
      <c r="C32" s="177"/>
      <c r="D32" s="177"/>
      <c r="E32" s="177"/>
      <c r="F32" s="178" t="n">
        <f aca="false">SUM(F31)</f>
        <v>32</v>
      </c>
      <c r="G32" s="178" t="n">
        <f aca="false">SUM(G31)</f>
        <v>0</v>
      </c>
      <c r="H32" s="178" t="n">
        <f aca="false">SUM(H31)</f>
        <v>32</v>
      </c>
      <c r="I32" s="178" t="n">
        <f aca="false">SUM(I31)</f>
        <v>0</v>
      </c>
      <c r="J32" s="178" t="n">
        <f aca="false">SUM(J31)</f>
        <v>0</v>
      </c>
      <c r="K32" s="178" t="n">
        <f aca="false">SUM(K31)</f>
        <v>0</v>
      </c>
      <c r="L32" s="178" t="n">
        <f aca="false">SUM(L31)</f>
        <v>0</v>
      </c>
      <c r="M32" s="178" t="n">
        <f aca="false">SUM(M31)</f>
        <v>0.4</v>
      </c>
      <c r="N32" s="178" t="n">
        <f aca="false">SUM(N31)</f>
        <v>0</v>
      </c>
      <c r="O32" s="178" t="n">
        <f aca="false">SUM(O31)</f>
        <v>0</v>
      </c>
      <c r="P32" s="178" t="n">
        <f aca="false">SUM(P31)</f>
        <v>0</v>
      </c>
      <c r="Q32" s="178" t="n">
        <f aca="false">SUM(Q31)</f>
        <v>0</v>
      </c>
      <c r="R32" s="178" t="n">
        <f aca="false">SUM(R31)</f>
        <v>0</v>
      </c>
      <c r="S32" s="178" t="n">
        <f aca="false">SUM(S31)</f>
        <v>0</v>
      </c>
      <c r="T32" s="178" t="n">
        <f aca="false">SUM(T31)</f>
        <v>0</v>
      </c>
      <c r="U32" s="178" t="n">
        <f aca="false">SUM(U31)</f>
        <v>0.3</v>
      </c>
      <c r="V32" s="178" t="n">
        <f aca="false">SUM(V31)</f>
        <v>0</v>
      </c>
      <c r="W32" s="178" t="n">
        <f aca="false">SUM(W31)</f>
        <v>0</v>
      </c>
      <c r="X32" s="178" t="n">
        <f aca="false">SUM(X31)</f>
        <v>0</v>
      </c>
      <c r="Y32" s="178" t="n">
        <f aca="false">SUM(Y31)</f>
        <v>0</v>
      </c>
      <c r="Z32" s="178" t="n">
        <f aca="false">SUM(Z31)</f>
        <v>0</v>
      </c>
      <c r="AA32" s="178" t="n">
        <f aca="false">SUM(AA31)</f>
        <v>0</v>
      </c>
      <c r="AB32" s="178" t="n">
        <f aca="false">SUM(AB31)</f>
        <v>0</v>
      </c>
      <c r="AC32" s="178" t="n">
        <f aca="false">SUM(AC31)</f>
        <v>0</v>
      </c>
      <c r="AD32" s="178" t="n">
        <f aca="false">SUM(AD31)</f>
        <v>0</v>
      </c>
      <c r="AE32" s="178" t="n">
        <f aca="false">SUM(AE31)</f>
        <v>0</v>
      </c>
      <c r="AF32" s="178" t="n">
        <f aca="false">SUM(AF31)</f>
        <v>0</v>
      </c>
      <c r="AG32" s="178" t="n">
        <f aca="false">SUM(AG31)</f>
        <v>0</v>
      </c>
      <c r="AH32" s="178" t="n">
        <f aca="false">SUM(AH31)</f>
        <v>0</v>
      </c>
      <c r="AI32" s="178" t="n">
        <f aca="false">SUM(AI31)</f>
        <v>0</v>
      </c>
      <c r="AJ32" s="178" t="n">
        <f aca="false">SUM(AJ31)</f>
        <v>0.7</v>
      </c>
      <c r="AK32" s="168"/>
    </row>
    <row r="33" customFormat="false" ht="15" hidden="false" customHeight="false" outlineLevel="0" collapsed="false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75"/>
      <c r="AK33" s="168"/>
    </row>
    <row r="34" customFormat="false" ht="15" hidden="false" customHeight="false" outlineLevel="0" collapsed="false">
      <c r="A34" s="168"/>
      <c r="B34" s="268" t="s">
        <v>554</v>
      </c>
      <c r="C34" s="192"/>
      <c r="D34" s="192"/>
      <c r="E34" s="192"/>
      <c r="F34" s="188" t="n">
        <f aca="false">SUM(F26,F32)</f>
        <v>168</v>
      </c>
      <c r="G34" s="188" t="n">
        <f aca="false">SUM(G26,G32)</f>
        <v>0</v>
      </c>
      <c r="H34" s="188" t="n">
        <f aca="false">SUM(H26,H32)</f>
        <v>186</v>
      </c>
      <c r="I34" s="188" t="n">
        <f aca="false">SUM(I26,I32)</f>
        <v>0</v>
      </c>
      <c r="J34" s="188" t="n">
        <f aca="false">SUM(J26,J32)</f>
        <v>0</v>
      </c>
      <c r="K34" s="188" t="n">
        <f aca="false">SUM(K26,K32)</f>
        <v>0</v>
      </c>
      <c r="L34" s="188" t="n">
        <f aca="false">SUM(L26,L32)</f>
        <v>0</v>
      </c>
      <c r="M34" s="188" t="n">
        <f aca="false">SUM(M26,M32)</f>
        <v>1.6</v>
      </c>
      <c r="N34" s="188" t="n">
        <f aca="false">SUM(N26,N32)</f>
        <v>0</v>
      </c>
      <c r="O34" s="188" t="n">
        <f aca="false">SUM(O26,O32)</f>
        <v>0</v>
      </c>
      <c r="P34" s="188" t="n">
        <f aca="false">SUM(P26,P32)</f>
        <v>0</v>
      </c>
      <c r="Q34" s="188" t="n">
        <f aca="false">SUM(Q26,Q32)</f>
        <v>0</v>
      </c>
      <c r="R34" s="188" t="n">
        <f aca="false">SUM(R26,R32)</f>
        <v>0</v>
      </c>
      <c r="S34" s="188" t="n">
        <f aca="false">SUM(S26,S32)</f>
        <v>0</v>
      </c>
      <c r="T34" s="188" t="n">
        <f aca="false">SUM(T26,T32)</f>
        <v>0</v>
      </c>
      <c r="U34" s="188" t="n">
        <f aca="false">SUM(U26,U32)</f>
        <v>0.9</v>
      </c>
      <c r="V34" s="188" t="n">
        <f aca="false">SUM(V26,V32)</f>
        <v>0</v>
      </c>
      <c r="W34" s="188" t="n">
        <f aca="false">SUM(W26,W32)</f>
        <v>0</v>
      </c>
      <c r="X34" s="188" t="n">
        <f aca="false">SUM(X26,X32)</f>
        <v>0</v>
      </c>
      <c r="Y34" s="188" t="n">
        <f aca="false">SUM(Y26,Y32)</f>
        <v>0</v>
      </c>
      <c r="Z34" s="188" t="n">
        <f aca="false">SUM(Z26,Z32)</f>
        <v>0</v>
      </c>
      <c r="AA34" s="188" t="n">
        <f aca="false">SUM(AA26,AA32)</f>
        <v>0</v>
      </c>
      <c r="AB34" s="188" t="n">
        <f aca="false">SUM(AB26,AB32)</f>
        <v>0</v>
      </c>
      <c r="AC34" s="188" t="n">
        <f aca="false">SUM(AC26,AC32)</f>
        <v>0</v>
      </c>
      <c r="AD34" s="188" t="n">
        <f aca="false">SUM(AD26,AD32)</f>
        <v>0</v>
      </c>
      <c r="AE34" s="188" t="n">
        <f aca="false">SUM(AE26,AE32)</f>
        <v>0</v>
      </c>
      <c r="AF34" s="188" t="n">
        <f aca="false">SUM(AF26,AF32)</f>
        <v>0</v>
      </c>
      <c r="AG34" s="188" t="n">
        <f aca="false">SUM(AG26,AG32)</f>
        <v>0</v>
      </c>
      <c r="AH34" s="188" t="n">
        <f aca="false">SUM(AH26,AH32)</f>
        <v>0</v>
      </c>
      <c r="AI34" s="188" t="n">
        <f aca="false">SUM(AI26,AI32)</f>
        <v>0</v>
      </c>
      <c r="AJ34" s="188" t="n">
        <f aca="false">SUM(AJ26,AJ32)</f>
        <v>2.5</v>
      </c>
      <c r="AK34" s="175"/>
    </row>
    <row r="35" customFormat="false" ht="15" hidden="false" customHeight="false" outlineLevel="0" collapsed="false">
      <c r="A35" s="168"/>
      <c r="B35" s="209"/>
      <c r="C35" s="179"/>
      <c r="D35" s="179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75"/>
    </row>
    <row r="36" customFormat="false" ht="15" hidden="false" customHeight="false" outlineLevel="0" collapsed="false">
      <c r="A36" s="186"/>
      <c r="B36" s="174"/>
      <c r="C36" s="186"/>
      <c r="D36" s="186"/>
      <c r="E36" s="186"/>
      <c r="F36" s="189"/>
      <c r="G36" s="189"/>
      <c r="H36" s="189"/>
      <c r="I36" s="189"/>
      <c r="J36" s="189"/>
      <c r="K36" s="189"/>
      <c r="L36" s="189"/>
      <c r="M36" s="189"/>
      <c r="N36" s="180" t="s">
        <v>60</v>
      </c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</row>
    <row r="37" customFormat="false" ht="15" hidden="false" customHeight="false" outlineLevel="0" collapsed="false">
      <c r="A37" s="186"/>
      <c r="B37" s="174"/>
      <c r="C37" s="186"/>
      <c r="D37" s="186"/>
      <c r="E37" s="186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</row>
    <row r="38" customFormat="false" ht="15" hidden="false" customHeight="false" outlineLevel="0" collapsed="false">
      <c r="A38" s="186"/>
      <c r="B38" s="268" t="s">
        <v>555</v>
      </c>
      <c r="C38" s="192"/>
      <c r="D38" s="192"/>
      <c r="E38" s="192"/>
      <c r="F38" s="188" t="n">
        <f aca="false">SUM(F37)</f>
        <v>0</v>
      </c>
      <c r="G38" s="188" t="n">
        <f aca="false">SUM(G37)</f>
        <v>0</v>
      </c>
      <c r="H38" s="188" t="n">
        <f aca="false">SUM(H37)</f>
        <v>0</v>
      </c>
      <c r="I38" s="188" t="n">
        <f aca="false">SUM(I37)</f>
        <v>0</v>
      </c>
      <c r="J38" s="188" t="n">
        <f aca="false">SUM(J37)</f>
        <v>0</v>
      </c>
      <c r="K38" s="188" t="n">
        <f aca="false">SUM(K37)</f>
        <v>0</v>
      </c>
      <c r="L38" s="188" t="n">
        <f aca="false">SUM(L37)</f>
        <v>0</v>
      </c>
      <c r="M38" s="188" t="n">
        <f aca="false">SUM(M37)</f>
        <v>0</v>
      </c>
      <c r="N38" s="188" t="n">
        <f aca="false">SUM(N37)</f>
        <v>0</v>
      </c>
      <c r="O38" s="188" t="n">
        <f aca="false">SUM(O37)</f>
        <v>0</v>
      </c>
      <c r="P38" s="188" t="n">
        <f aca="false">SUM(P37)</f>
        <v>0</v>
      </c>
      <c r="Q38" s="188" t="n">
        <f aca="false">SUM(Q37)</f>
        <v>0</v>
      </c>
      <c r="R38" s="188" t="n">
        <f aca="false">SUM(R37)</f>
        <v>0</v>
      </c>
      <c r="S38" s="188" t="n">
        <f aca="false">SUM(S37)</f>
        <v>0</v>
      </c>
      <c r="T38" s="188" t="n">
        <f aca="false">SUM(T37)</f>
        <v>0</v>
      </c>
      <c r="U38" s="188" t="n">
        <f aca="false">SUM(U37)</f>
        <v>0</v>
      </c>
      <c r="V38" s="188" t="n">
        <f aca="false">SUM(V37)</f>
        <v>0</v>
      </c>
      <c r="W38" s="188" t="n">
        <f aca="false">SUM(W37)</f>
        <v>0</v>
      </c>
      <c r="X38" s="188" t="n">
        <f aca="false">SUM(X37)</f>
        <v>0</v>
      </c>
      <c r="Y38" s="188" t="n">
        <f aca="false">SUM(Y37)</f>
        <v>0</v>
      </c>
      <c r="Z38" s="188" t="n">
        <f aca="false">SUM(Z37)</f>
        <v>0</v>
      </c>
      <c r="AA38" s="188" t="n">
        <f aca="false">SUM(AA37)</f>
        <v>0</v>
      </c>
      <c r="AB38" s="188" t="n">
        <f aca="false">SUM(AB37)</f>
        <v>0</v>
      </c>
      <c r="AC38" s="188" t="n">
        <f aca="false">SUM(AC37)</f>
        <v>0</v>
      </c>
      <c r="AD38" s="188" t="n">
        <f aca="false">SUM(AD37)</f>
        <v>0</v>
      </c>
      <c r="AE38" s="188" t="n">
        <f aca="false">SUM(AE37)</f>
        <v>0</v>
      </c>
      <c r="AF38" s="188" t="n">
        <f aca="false">SUM(AF37)</f>
        <v>0</v>
      </c>
      <c r="AG38" s="188" t="n">
        <f aca="false">SUM(AG37)</f>
        <v>0</v>
      </c>
      <c r="AH38" s="188" t="n">
        <f aca="false">SUM(AH37)</f>
        <v>0</v>
      </c>
      <c r="AI38" s="188" t="n">
        <f aca="false">SUM(AI37)</f>
        <v>0</v>
      </c>
      <c r="AJ38" s="188" t="n">
        <f aca="false">SUM(AJ37)</f>
        <v>0</v>
      </c>
      <c r="AK38" s="189"/>
    </row>
    <row r="39" customFormat="false" ht="15" hidden="false" customHeight="false" outlineLevel="0" collapsed="false">
      <c r="A39" s="186"/>
      <c r="B39" s="173"/>
      <c r="C39" s="173"/>
      <c r="D39" s="173"/>
      <c r="E39" s="173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</row>
    <row r="40" customFormat="false" ht="15" hidden="false" customHeight="false" outlineLevel="0" collapsed="false">
      <c r="A40" s="193"/>
      <c r="B40" s="194" t="s">
        <v>61</v>
      </c>
      <c r="C40" s="194"/>
      <c r="D40" s="194"/>
      <c r="E40" s="194"/>
      <c r="F40" s="195" t="n">
        <f aca="false">F34+F38</f>
        <v>168</v>
      </c>
      <c r="G40" s="195" t="n">
        <f aca="false">G34+G38</f>
        <v>0</v>
      </c>
      <c r="H40" s="195" t="n">
        <f aca="false">H34+H38</f>
        <v>186</v>
      </c>
      <c r="I40" s="195" t="n">
        <f aca="false">I34+I38</f>
        <v>0</v>
      </c>
      <c r="J40" s="195" t="n">
        <f aca="false">J34+J38</f>
        <v>0</v>
      </c>
      <c r="K40" s="195" t="n">
        <f aca="false">K34+K38</f>
        <v>0</v>
      </c>
      <c r="L40" s="195" t="n">
        <f aca="false">L34+L38</f>
        <v>0</v>
      </c>
      <c r="M40" s="195" t="n">
        <f aca="false">M34+M38</f>
        <v>1.6</v>
      </c>
      <c r="N40" s="195" t="n">
        <f aca="false">N34+N38</f>
        <v>0</v>
      </c>
      <c r="O40" s="195" t="n">
        <f aca="false">O34+O38</f>
        <v>0</v>
      </c>
      <c r="P40" s="195" t="n">
        <f aca="false">P34+P38</f>
        <v>0</v>
      </c>
      <c r="Q40" s="195" t="n">
        <f aca="false">Q34+Q38</f>
        <v>0</v>
      </c>
      <c r="R40" s="195" t="n">
        <f aca="false">R34+R38</f>
        <v>0</v>
      </c>
      <c r="S40" s="195" t="n">
        <f aca="false">S34+S38</f>
        <v>0</v>
      </c>
      <c r="T40" s="195" t="n">
        <f aca="false">T34+T38</f>
        <v>0</v>
      </c>
      <c r="U40" s="195" t="n">
        <f aca="false">U34+U38</f>
        <v>0.9</v>
      </c>
      <c r="V40" s="195" t="n">
        <f aca="false">V34+V38</f>
        <v>0</v>
      </c>
      <c r="W40" s="195" t="n">
        <f aca="false">W34+W38</f>
        <v>0</v>
      </c>
      <c r="X40" s="195" t="n">
        <f aca="false">X34+X38</f>
        <v>0</v>
      </c>
      <c r="Y40" s="195" t="n">
        <f aca="false">Y34+Y38</f>
        <v>0</v>
      </c>
      <c r="Z40" s="195" t="n">
        <f aca="false">Z34+Z38</f>
        <v>0</v>
      </c>
      <c r="AA40" s="195" t="n">
        <f aca="false">AA34+AA38</f>
        <v>0</v>
      </c>
      <c r="AB40" s="195" t="n">
        <f aca="false">AB34+AB38</f>
        <v>0</v>
      </c>
      <c r="AC40" s="195" t="n">
        <f aca="false">AC34+AC38</f>
        <v>0</v>
      </c>
      <c r="AD40" s="195" t="n">
        <f aca="false">AD34+AD38</f>
        <v>0</v>
      </c>
      <c r="AE40" s="195" t="n">
        <f aca="false">AE34+AE38</f>
        <v>0</v>
      </c>
      <c r="AF40" s="195" t="n">
        <f aca="false">AF34+AF38</f>
        <v>0</v>
      </c>
      <c r="AG40" s="195" t="n">
        <f aca="false">AG34+AG38</f>
        <v>0</v>
      </c>
      <c r="AH40" s="195" t="n">
        <f aca="false">AH34+AH38</f>
        <v>0</v>
      </c>
      <c r="AI40" s="195" t="n">
        <f aca="false">AI34+AI38</f>
        <v>0</v>
      </c>
      <c r="AJ40" s="195" t="n">
        <f aca="false">AJ34+AJ38</f>
        <v>2.5</v>
      </c>
      <c r="AK40" s="269"/>
    </row>
    <row r="41" customFormat="false" ht="15" hidden="false" customHeight="false" outlineLevel="0" collapsed="false">
      <c r="A41" s="186"/>
      <c r="B41" s="186"/>
      <c r="C41" s="186"/>
      <c r="D41" s="186"/>
      <c r="E41" s="186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75" t="n">
        <f aca="false">SUM(G40,I40:AI40)-AJ40</f>
        <v>0</v>
      </c>
      <c r="AK41" s="189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customFormat="false" ht="15" hidden="false" customHeight="false" outlineLevel="0" collapsed="false">
      <c r="A43" s="3" t="s">
        <v>567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</sheetData>
  <mergeCells count="48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N20:Y20"/>
    <mergeCell ref="L21:AA21"/>
    <mergeCell ref="J22:AC22"/>
    <mergeCell ref="L28:AA28"/>
    <mergeCell ref="J29:AC29"/>
    <mergeCell ref="J30:AC30"/>
    <mergeCell ref="N36:Y36"/>
  </mergeCells>
  <conditionalFormatting sqref="A22:J22 AD22:AK22 A29:J30 A1:AK21 A23:AK28 A31:AK65450 AD29:AK30">
    <cfRule type="cellIs" priority="2" operator="equal" aboveAverage="0" equalAverage="0" bottom="0" percent="0" rank="0" text="" dxfId="27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4:AK18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9.42"/>
    <col collapsed="false" customWidth="true" hidden="false" outlineLevel="0" max="2" min="2" style="224" width="16.57"/>
    <col collapsed="false" customWidth="false" hidden="true" outlineLevel="0" max="5" min="3" style="224" width="11.53"/>
    <col collapsed="false" customWidth="false" hidden="false" outlineLevel="0" max="6" min="6" style="224" width="11.57"/>
    <col collapsed="false" customWidth="true" hidden="false" outlineLevel="0" max="7" min="7" style="224" width="12.42"/>
    <col collapsed="false" customWidth="true" hidden="false" outlineLevel="0" max="8" min="8" style="224" width="11"/>
    <col collapsed="false" customWidth="true" hidden="false" outlineLevel="0" max="9" min="9" style="224" width="14.42"/>
    <col collapsed="false" customWidth="true" hidden="false" outlineLevel="0" max="10" min="10" style="224" width="13.42"/>
    <col collapsed="false" customWidth="true" hidden="false" outlineLevel="0" max="12" min="11" style="224" width="9.42"/>
    <col collapsed="false" customWidth="true" hidden="false" outlineLevel="0" max="13" min="13" style="224" width="13.42"/>
    <col collapsed="false" customWidth="true" hidden="false" outlineLevel="0" max="32" min="14" style="224" width="9.42"/>
    <col collapsed="false" customWidth="true" hidden="false" outlineLevel="0" max="34" min="33" style="0" width="8.51"/>
    <col collapsed="false" customWidth="true" hidden="false" outlineLevel="0" max="35" min="35" style="224" width="10.85"/>
    <col collapsed="false" customWidth="true" hidden="false" outlineLevel="0" max="36" min="36" style="224" width="13.42"/>
    <col collapsed="false" customWidth="true" hidden="false" outlineLevel="0" max="37" min="37" style="0" width="8.51"/>
  </cols>
  <sheetData>
    <row r="4" customFormat="false" ht="46.55" hidden="false" customHeight="true" outlineLevel="0" collapsed="false">
      <c r="A4" s="271" t="s">
        <v>14</v>
      </c>
      <c r="B4" s="272" t="s">
        <v>15</v>
      </c>
      <c r="C4" s="273" t="s">
        <v>16</v>
      </c>
      <c r="D4" s="274" t="s">
        <v>17</v>
      </c>
      <c r="E4" s="273" t="s">
        <v>18</v>
      </c>
      <c r="F4" s="275" t="s">
        <v>19</v>
      </c>
      <c r="G4" s="275"/>
      <c r="H4" s="275" t="s">
        <v>20</v>
      </c>
      <c r="I4" s="275"/>
      <c r="J4" s="276" t="s">
        <v>21</v>
      </c>
      <c r="K4" s="276" t="s">
        <v>22</v>
      </c>
      <c r="L4" s="275" t="s">
        <v>23</v>
      </c>
      <c r="M4" s="275"/>
      <c r="N4" s="275"/>
      <c r="O4" s="275"/>
      <c r="P4" s="276" t="s">
        <v>24</v>
      </c>
      <c r="Q4" s="275" t="s">
        <v>25</v>
      </c>
      <c r="R4" s="275"/>
      <c r="S4" s="275" t="s">
        <v>26</v>
      </c>
      <c r="T4" s="275"/>
      <c r="U4" s="276" t="s">
        <v>27</v>
      </c>
      <c r="V4" s="276" t="s">
        <v>28</v>
      </c>
      <c r="W4" s="275" t="s">
        <v>29</v>
      </c>
      <c r="X4" s="275"/>
      <c r="Y4" s="276" t="s">
        <v>30</v>
      </c>
      <c r="Z4" s="276" t="s">
        <v>31</v>
      </c>
      <c r="AA4" s="276" t="s">
        <v>32</v>
      </c>
      <c r="AB4" s="276" t="s">
        <v>33</v>
      </c>
      <c r="AC4" s="275" t="s">
        <v>34</v>
      </c>
      <c r="AD4" s="275"/>
      <c r="AE4" s="277" t="s">
        <v>35</v>
      </c>
      <c r="AF4" s="277"/>
      <c r="AG4" s="275" t="s">
        <v>36</v>
      </c>
      <c r="AH4" s="275"/>
      <c r="AI4" s="276" t="s">
        <v>37</v>
      </c>
      <c r="AJ4" s="276" t="s">
        <v>38</v>
      </c>
    </row>
    <row r="5" customFormat="false" ht="222.15" hidden="false" customHeight="false" outlineLevel="0" collapsed="false">
      <c r="A5" s="271"/>
      <c r="B5" s="272"/>
      <c r="C5" s="273"/>
      <c r="D5" s="274"/>
      <c r="E5" s="273"/>
      <c r="F5" s="278" t="s">
        <v>40</v>
      </c>
      <c r="G5" s="274" t="s">
        <v>41</v>
      </c>
      <c r="H5" s="274" t="s">
        <v>40</v>
      </c>
      <c r="I5" s="274" t="s">
        <v>41</v>
      </c>
      <c r="J5" s="276"/>
      <c r="K5" s="276"/>
      <c r="L5" s="276" t="s">
        <v>42</v>
      </c>
      <c r="M5" s="276" t="s">
        <v>43</v>
      </c>
      <c r="N5" s="276" t="s">
        <v>44</v>
      </c>
      <c r="O5" s="276" t="s">
        <v>45</v>
      </c>
      <c r="P5" s="276"/>
      <c r="Q5" s="276" t="s">
        <v>46</v>
      </c>
      <c r="R5" s="276" t="s">
        <v>47</v>
      </c>
      <c r="S5" s="276" t="s">
        <v>48</v>
      </c>
      <c r="T5" s="276" t="s">
        <v>49</v>
      </c>
      <c r="U5" s="276"/>
      <c r="V5" s="276"/>
      <c r="W5" s="276" t="s">
        <v>35</v>
      </c>
      <c r="X5" s="276" t="s">
        <v>50</v>
      </c>
      <c r="Y5" s="276"/>
      <c r="Z5" s="276"/>
      <c r="AA5" s="276"/>
      <c r="AB5" s="276"/>
      <c r="AC5" s="276" t="s">
        <v>51</v>
      </c>
      <c r="AD5" s="276" t="s">
        <v>52</v>
      </c>
      <c r="AE5" s="276" t="s">
        <v>53</v>
      </c>
      <c r="AF5" s="276" t="s">
        <v>54</v>
      </c>
      <c r="AG5" s="279" t="s">
        <v>55</v>
      </c>
      <c r="AH5" s="279" t="s">
        <v>56</v>
      </c>
      <c r="AI5" s="276"/>
      <c r="AJ5" s="276"/>
    </row>
    <row r="6" customFormat="false" ht="12.75" hidden="false" customHeight="false" outlineLevel="0" collapsed="false">
      <c r="A6" s="280" t="n">
        <v>1</v>
      </c>
      <c r="B6" s="280" t="n">
        <v>2</v>
      </c>
      <c r="C6" s="280" t="n">
        <v>3</v>
      </c>
      <c r="D6" s="280" t="n">
        <v>4</v>
      </c>
      <c r="E6" s="280" t="n">
        <v>5</v>
      </c>
      <c r="F6" s="280" t="n">
        <v>6</v>
      </c>
      <c r="G6" s="280" t="n">
        <v>7</v>
      </c>
      <c r="H6" s="280" t="n">
        <v>8</v>
      </c>
      <c r="I6" s="280" t="n">
        <v>9</v>
      </c>
      <c r="J6" s="280" t="n">
        <v>10</v>
      </c>
      <c r="K6" s="280" t="n">
        <v>11</v>
      </c>
      <c r="L6" s="280" t="n">
        <v>12</v>
      </c>
      <c r="M6" s="280" t="n">
        <v>13</v>
      </c>
      <c r="N6" s="280" t="n">
        <v>14</v>
      </c>
      <c r="O6" s="280" t="n">
        <v>15</v>
      </c>
      <c r="P6" s="280" t="n">
        <v>16</v>
      </c>
      <c r="Q6" s="280" t="n">
        <v>17</v>
      </c>
      <c r="R6" s="280" t="n">
        <v>18</v>
      </c>
      <c r="S6" s="280" t="n">
        <v>19</v>
      </c>
      <c r="T6" s="280" t="n">
        <v>20</v>
      </c>
      <c r="U6" s="280" t="n">
        <v>21</v>
      </c>
      <c r="V6" s="280" t="n">
        <v>22</v>
      </c>
      <c r="W6" s="280" t="n">
        <v>23</v>
      </c>
      <c r="X6" s="280" t="n">
        <v>24</v>
      </c>
      <c r="Y6" s="280" t="n">
        <v>25</v>
      </c>
      <c r="Z6" s="280" t="n">
        <v>26</v>
      </c>
      <c r="AA6" s="280" t="n">
        <v>27</v>
      </c>
      <c r="AB6" s="280" t="n">
        <v>28</v>
      </c>
      <c r="AC6" s="280" t="n">
        <v>29</v>
      </c>
      <c r="AD6" s="280" t="n">
        <v>30</v>
      </c>
      <c r="AE6" s="280" t="n">
        <v>31</v>
      </c>
      <c r="AF6" s="280" t="n">
        <v>32</v>
      </c>
      <c r="AG6" s="280" t="n">
        <v>33</v>
      </c>
      <c r="AH6" s="280" t="n">
        <v>34</v>
      </c>
      <c r="AI6" s="280" t="n">
        <v>35</v>
      </c>
      <c r="AJ6" s="280" t="n">
        <v>36</v>
      </c>
    </row>
    <row r="7" customFormat="false" ht="15" hidden="false" customHeight="false" outlineLevel="0" collapsed="false">
      <c r="A7" s="281"/>
      <c r="B7" s="282" t="s">
        <v>568</v>
      </c>
      <c r="C7" s="281"/>
      <c r="D7" s="281"/>
      <c r="E7" s="281"/>
      <c r="F7" s="283"/>
      <c r="G7" s="283" t="n">
        <f aca="false">'Каф 07 ВБ'!G19</f>
        <v>0</v>
      </c>
      <c r="H7" s="283"/>
      <c r="I7" s="283" t="n">
        <f aca="false">'Каф 07 ВБ'!I15</f>
        <v>0</v>
      </c>
      <c r="J7" s="283" t="n">
        <f aca="false">'Каф 07 ВБ'!J15</f>
        <v>0</v>
      </c>
      <c r="K7" s="283" t="n">
        <f aca="false">'Каф 07 ВБ'!K15</f>
        <v>2.7</v>
      </c>
      <c r="L7" s="283" t="n">
        <f aca="false">'Каф 07 ВБ'!L15</f>
        <v>0</v>
      </c>
      <c r="M7" s="283" t="n">
        <f aca="false">'Каф 07 ВБ'!M15</f>
        <v>1.2</v>
      </c>
      <c r="N7" s="283" t="n">
        <f aca="false">'Каф 07 ВБ'!N15</f>
        <v>0</v>
      </c>
      <c r="O7" s="283" t="n">
        <f aca="false">'Каф 07 ВБ'!O15</f>
        <v>0</v>
      </c>
      <c r="P7" s="283" t="n">
        <f aca="false">'Каф 07 ВБ'!P15</f>
        <v>0</v>
      </c>
      <c r="Q7" s="283" t="n">
        <f aca="false">'Каф 07 ВБ'!Q15</f>
        <v>0</v>
      </c>
      <c r="R7" s="283" t="n">
        <f aca="false">'Каф 07 ВБ'!R15</f>
        <v>0</v>
      </c>
      <c r="S7" s="283" t="n">
        <f aca="false">'Каф 07 ВБ'!S15</f>
        <v>0</v>
      </c>
      <c r="T7" s="283" t="n">
        <f aca="false">'Каф 07 ВБ'!T15</f>
        <v>2</v>
      </c>
      <c r="U7" s="283" t="n">
        <f aca="false">'Каф 07 ВБ'!U15</f>
        <v>0</v>
      </c>
      <c r="V7" s="283" t="n">
        <f aca="false">'Каф 07 ВБ'!V15</f>
        <v>0</v>
      </c>
      <c r="W7" s="283" t="n">
        <f aca="false">'Каф 07 ВБ'!W15</f>
        <v>0</v>
      </c>
      <c r="X7" s="283" t="n">
        <f aca="false">'Каф 07 ВБ'!X15</f>
        <v>0</v>
      </c>
      <c r="Y7" s="283" t="n">
        <f aca="false">'Каф 07 ВБ'!Y15</f>
        <v>0</v>
      </c>
      <c r="Z7" s="283" t="n">
        <f aca="false">'Каф 07 ВБ'!Z15</f>
        <v>0</v>
      </c>
      <c r="AA7" s="283" t="n">
        <f aca="false">'Каф 07 ВБ'!AA15</f>
        <v>0</v>
      </c>
      <c r="AB7" s="283" t="n">
        <f aca="false">'Каф 07 ВБ'!AB15</f>
        <v>0</v>
      </c>
      <c r="AC7" s="283" t="n">
        <f aca="false">'Каф 07 ВБ'!AC15</f>
        <v>0</v>
      </c>
      <c r="AD7" s="283" t="n">
        <f aca="false">'Каф 07 ВБ'!AD15</f>
        <v>0</v>
      </c>
      <c r="AE7" s="283" t="n">
        <f aca="false">'Каф 07 ВБ'!AE15</f>
        <v>0</v>
      </c>
      <c r="AF7" s="283" t="n">
        <f aca="false">'Каф 07 ВБ'!AF15</f>
        <v>0</v>
      </c>
      <c r="AG7" s="283" t="n">
        <f aca="false">'Каф 07 ВБ'!AG15</f>
        <v>0</v>
      </c>
      <c r="AH7" s="283" t="n">
        <f aca="false">'Каф 07 ВБ'!AH15</f>
        <v>0</v>
      </c>
      <c r="AI7" s="283" t="n">
        <f aca="false">'Каф 07 ВБ'!AI15</f>
        <v>0</v>
      </c>
      <c r="AJ7" s="283" t="n">
        <f aca="false">'Каф 07 ВБ'!AJ15</f>
        <v>5.9</v>
      </c>
      <c r="AK7" s="284" t="n">
        <f aca="false">AJ7-SUM(G7,I7:AI7)</f>
        <v>0</v>
      </c>
    </row>
    <row r="8" customFormat="false" ht="15" hidden="false" customHeight="false" outlineLevel="0" collapsed="false">
      <c r="A8" s="281"/>
      <c r="B8" s="282" t="s">
        <v>569</v>
      </c>
      <c r="C8" s="281"/>
      <c r="D8" s="281"/>
      <c r="E8" s="281"/>
      <c r="F8" s="283"/>
      <c r="G8" s="283" t="n">
        <f aca="false">'Каф 08 ВБ'!G20</f>
        <v>12</v>
      </c>
      <c r="H8" s="283"/>
      <c r="I8" s="283" t="n">
        <f aca="false">'Каф 08 ВБ'!I20</f>
        <v>44</v>
      </c>
      <c r="J8" s="283" t="n">
        <f aca="false">'Каф 08 ВБ'!J20</f>
        <v>0</v>
      </c>
      <c r="K8" s="283" t="n">
        <f aca="false">'Каф 08 ВБ'!K20</f>
        <v>4.2</v>
      </c>
      <c r="L8" s="283" t="n">
        <f aca="false">'Каф 08 ВБ'!L20</f>
        <v>0</v>
      </c>
      <c r="M8" s="283" t="n">
        <f aca="false">'Каф 08 ВБ'!M20</f>
        <v>24.8</v>
      </c>
      <c r="N8" s="283" t="n">
        <f aca="false">'Каф 08 ВБ'!N20</f>
        <v>0</v>
      </c>
      <c r="O8" s="283" t="n">
        <f aca="false">'Каф 08 ВБ'!O20</f>
        <v>0</v>
      </c>
      <c r="P8" s="283" t="n">
        <f aca="false">'Каф 08 ВБ'!P20</f>
        <v>0</v>
      </c>
      <c r="Q8" s="283" t="n">
        <f aca="false">'Каф 08 ВБ'!Q20</f>
        <v>3.8</v>
      </c>
      <c r="R8" s="283" t="n">
        <f aca="false">'Каф 08 ВБ'!R20</f>
        <v>0</v>
      </c>
      <c r="S8" s="283" t="n">
        <f aca="false">'Каф 08 ВБ'!S20</f>
        <v>0</v>
      </c>
      <c r="T8" s="283" t="n">
        <f aca="false">'Каф 08 ВБ'!T20</f>
        <v>0</v>
      </c>
      <c r="U8" s="283" t="n">
        <f aca="false">'Каф 08 ВБ'!U20</f>
        <v>0</v>
      </c>
      <c r="V8" s="283" t="n">
        <f aca="false">'Каф 08 ВБ'!V20</f>
        <v>0</v>
      </c>
      <c r="W8" s="283" t="n">
        <f aca="false">'Каф 08 ВБ'!W20</f>
        <v>0</v>
      </c>
      <c r="X8" s="283" t="n">
        <f aca="false">'Каф 08 ВБ'!X20</f>
        <v>0</v>
      </c>
      <c r="Y8" s="283" t="n">
        <f aca="false">'Каф 08 ВБ'!Y20</f>
        <v>0</v>
      </c>
      <c r="Z8" s="283" t="n">
        <f aca="false">'Каф 08 ВБ'!Z20</f>
        <v>0</v>
      </c>
      <c r="AA8" s="283" t="n">
        <f aca="false">'Каф 08 ВБ'!AA20</f>
        <v>0</v>
      </c>
      <c r="AB8" s="283" t="n">
        <f aca="false">'Каф 08 ВБ'!AB20</f>
        <v>0</v>
      </c>
      <c r="AC8" s="283" t="n">
        <f aca="false">'Каф 08 ВБ'!AC20</f>
        <v>0</v>
      </c>
      <c r="AD8" s="283" t="n">
        <f aca="false">'Каф 08 ВБ'!AD20</f>
        <v>0</v>
      </c>
      <c r="AE8" s="283" t="n">
        <f aca="false">'Каф 08 ВБ'!AE20</f>
        <v>0</v>
      </c>
      <c r="AF8" s="283" t="n">
        <f aca="false">'Каф 08 ВБ'!AF20</f>
        <v>0</v>
      </c>
      <c r="AG8" s="283" t="n">
        <f aca="false">'Каф 08 ВБ'!AG20</f>
        <v>0</v>
      </c>
      <c r="AH8" s="283" t="n">
        <f aca="false">'Каф 08 ВБ'!AH20</f>
        <v>0</v>
      </c>
      <c r="AI8" s="283" t="n">
        <f aca="false">'Каф 08 ВБ'!AI20</f>
        <v>0</v>
      </c>
      <c r="AJ8" s="283" t="n">
        <f aca="false">'Каф 08 ВБ'!AJ20</f>
        <v>88.8</v>
      </c>
      <c r="AK8" s="284" t="n">
        <f aca="false">AJ8-SUM(G8,I8:AI8)</f>
        <v>0</v>
      </c>
    </row>
    <row r="9" customFormat="false" ht="15" hidden="false" customHeight="false" outlineLevel="0" collapsed="false">
      <c r="A9" s="281"/>
      <c r="B9" s="282" t="s">
        <v>570</v>
      </c>
      <c r="C9" s="281"/>
      <c r="D9" s="281"/>
      <c r="E9" s="281"/>
      <c r="F9" s="283"/>
      <c r="G9" s="283" t="n">
        <f aca="false">'Каф 10 ВБ'!G19</f>
        <v>0</v>
      </c>
      <c r="H9" s="283"/>
      <c r="I9" s="283" t="n">
        <f aca="false">'Каф 10 ВБ'!I19</f>
        <v>0</v>
      </c>
      <c r="J9" s="283" t="n">
        <f aca="false">'Каф 10 ВБ'!J19</f>
        <v>0</v>
      </c>
      <c r="K9" s="283" t="n">
        <f aca="false">'Каф 10 ВБ'!K19</f>
        <v>1.8</v>
      </c>
      <c r="L9" s="283" t="n">
        <f aca="false">'Каф 10 ВБ'!L19</f>
        <v>0</v>
      </c>
      <c r="M9" s="283" t="n">
        <f aca="false">'Каф 10 ВБ'!M19</f>
        <v>0</v>
      </c>
      <c r="N9" s="283" t="n">
        <f aca="false">'Каф 10 ВБ'!N19</f>
        <v>0</v>
      </c>
      <c r="O9" s="283" t="n">
        <f aca="false">'Каф 10 ВБ'!O19</f>
        <v>0</v>
      </c>
      <c r="P9" s="283" t="n">
        <f aca="false">'Каф 10 ВБ'!P19</f>
        <v>0</v>
      </c>
      <c r="Q9" s="283" t="n">
        <f aca="false">'Каф 10 ВБ'!Q19</f>
        <v>0</v>
      </c>
      <c r="R9" s="283" t="n">
        <f aca="false">'Каф 10 ВБ'!R19</f>
        <v>0</v>
      </c>
      <c r="S9" s="283" t="n">
        <f aca="false">'Каф 10 ВБ'!S19</f>
        <v>0</v>
      </c>
      <c r="T9" s="283" t="n">
        <f aca="false">'Каф 10 ВБ'!T19</f>
        <v>0</v>
      </c>
      <c r="U9" s="283" t="n">
        <f aca="false">'Каф 10 ВБ'!U19</f>
        <v>0.3</v>
      </c>
      <c r="V9" s="283" t="n">
        <f aca="false">'Каф 10 ВБ'!V19</f>
        <v>0</v>
      </c>
      <c r="W9" s="283" t="n">
        <f aca="false">'Каф 10 ВБ'!W19</f>
        <v>0</v>
      </c>
      <c r="X9" s="283" t="n">
        <f aca="false">'Каф 10 ВБ'!X19</f>
        <v>0</v>
      </c>
      <c r="Y9" s="283" t="n">
        <f aca="false">'Каф 10 ВБ'!Y19</f>
        <v>0</v>
      </c>
      <c r="Z9" s="283" t="n">
        <f aca="false">'Каф 10 ВБ'!Z19</f>
        <v>0</v>
      </c>
      <c r="AA9" s="283" t="n">
        <f aca="false">'Каф 10 ВБ'!AA19</f>
        <v>0</v>
      </c>
      <c r="AB9" s="283" t="n">
        <f aca="false">'Каф 10 ВБ'!AB19</f>
        <v>0</v>
      </c>
      <c r="AC9" s="283" t="n">
        <f aca="false">'Каф 10 ВБ'!AC19</f>
        <v>0</v>
      </c>
      <c r="AD9" s="283" t="n">
        <f aca="false">'Каф 10 ВБ'!AD19</f>
        <v>0</v>
      </c>
      <c r="AE9" s="283" t="n">
        <f aca="false">'Каф 10 ВБ'!AE19</f>
        <v>0</v>
      </c>
      <c r="AF9" s="283" t="n">
        <f aca="false">'Каф 10 ВБ'!AF19</f>
        <v>0</v>
      </c>
      <c r="AG9" s="283" t="n">
        <f aca="false">'Каф 10 ВБ'!AG19</f>
        <v>0</v>
      </c>
      <c r="AH9" s="283" t="n">
        <f aca="false">'Каф 10 ВБ'!AH19</f>
        <v>0</v>
      </c>
      <c r="AI9" s="283" t="n">
        <f aca="false">'Каф 10 ВБ'!AI19</f>
        <v>0</v>
      </c>
      <c r="AJ9" s="283" t="n">
        <f aca="false">'Каф 10 ВБ'!AJ19</f>
        <v>2.1</v>
      </c>
      <c r="AK9" s="284" t="n">
        <f aca="false">AJ9-SUM(G9,I9:AI9)</f>
        <v>0</v>
      </c>
    </row>
    <row r="10" customFormat="false" ht="15" hidden="false" customHeight="false" outlineLevel="0" collapsed="false">
      <c r="A10" s="281"/>
      <c r="B10" s="282" t="s">
        <v>571</v>
      </c>
      <c r="C10" s="281"/>
      <c r="D10" s="281"/>
      <c r="E10" s="281"/>
      <c r="F10" s="283"/>
      <c r="G10" s="283" t="n">
        <f aca="false">'Каф 12 ВБ'!G19</f>
        <v>0</v>
      </c>
      <c r="H10" s="283"/>
      <c r="I10" s="283" t="n">
        <f aca="false">'Каф 12 ВБ'!I19</f>
        <v>0</v>
      </c>
      <c r="J10" s="283" t="n">
        <f aca="false">'Каф 12 ВБ'!J19</f>
        <v>0</v>
      </c>
      <c r="K10" s="283" t="n">
        <f aca="false">'Каф 12 ВБ'!K19</f>
        <v>0</v>
      </c>
      <c r="L10" s="283" t="n">
        <f aca="false">'Каф 12 ВБ'!L19</f>
        <v>0</v>
      </c>
      <c r="M10" s="283" t="n">
        <f aca="false">'Каф 12 ВБ'!M19</f>
        <v>1.6</v>
      </c>
      <c r="N10" s="283" t="n">
        <f aca="false">'Каф 12 ВБ'!N19</f>
        <v>0</v>
      </c>
      <c r="O10" s="283" t="n">
        <f aca="false">'Каф 12 ВБ'!O19</f>
        <v>0</v>
      </c>
      <c r="P10" s="283" t="n">
        <f aca="false">'Каф 12 ВБ'!P19</f>
        <v>0</v>
      </c>
      <c r="Q10" s="283" t="n">
        <f aca="false">'Каф 12 ВБ'!Q19</f>
        <v>0</v>
      </c>
      <c r="R10" s="283" t="n">
        <f aca="false">'Каф 12 ВБ'!R19</f>
        <v>0</v>
      </c>
      <c r="S10" s="283" t="n">
        <f aca="false">'Каф 12 ВБ'!S19</f>
        <v>0</v>
      </c>
      <c r="T10" s="283" t="n">
        <f aca="false">'Каф 12 ВБ'!T19</f>
        <v>0</v>
      </c>
      <c r="U10" s="283" t="n">
        <f aca="false">'Каф 12 ВБ'!U19</f>
        <v>0.9</v>
      </c>
      <c r="V10" s="283" t="n">
        <f aca="false">'Каф 12 ВБ'!V19</f>
        <v>0</v>
      </c>
      <c r="W10" s="283" t="n">
        <f aca="false">'Каф 12 ВБ'!W19</f>
        <v>0</v>
      </c>
      <c r="X10" s="283" t="n">
        <f aca="false">'Каф 12 ВБ'!X19</f>
        <v>0</v>
      </c>
      <c r="Y10" s="283" t="n">
        <f aca="false">'Каф 12 ВБ'!Y19</f>
        <v>0</v>
      </c>
      <c r="Z10" s="283" t="n">
        <f aca="false">'Каф 12 ВБ'!Z19</f>
        <v>0</v>
      </c>
      <c r="AA10" s="283" t="n">
        <f aca="false">'Каф 12 ВБ'!AA19</f>
        <v>0</v>
      </c>
      <c r="AB10" s="283" t="n">
        <f aca="false">'Каф 12 ВБ'!AB19</f>
        <v>0</v>
      </c>
      <c r="AC10" s="283" t="n">
        <f aca="false">'Каф 12 ВБ'!AC19</f>
        <v>0</v>
      </c>
      <c r="AD10" s="283" t="n">
        <f aca="false">'Каф 12 ВБ'!AD19</f>
        <v>0</v>
      </c>
      <c r="AE10" s="283" t="n">
        <f aca="false">'Каф 12 ВБ'!AE19</f>
        <v>0</v>
      </c>
      <c r="AF10" s="283" t="n">
        <f aca="false">'Каф 12 ВБ'!AF19</f>
        <v>0</v>
      </c>
      <c r="AG10" s="283" t="n">
        <f aca="false">'Каф 12 ВБ'!AG19</f>
        <v>0</v>
      </c>
      <c r="AH10" s="283" t="n">
        <f aca="false">'Каф 12 ВБ'!AH19</f>
        <v>0</v>
      </c>
      <c r="AI10" s="283" t="n">
        <f aca="false">'Каф 12 ВБ'!AI19</f>
        <v>0</v>
      </c>
      <c r="AJ10" s="283" t="n">
        <f aca="false">'Каф 12 ВБ'!AJ19</f>
        <v>2.5</v>
      </c>
      <c r="AK10" s="284" t="n">
        <f aca="false">AJ10-SUM(G10,I10:AI10)</f>
        <v>0</v>
      </c>
    </row>
    <row r="11" customFormat="false" ht="15" hidden="false" customHeight="false" outlineLevel="0" collapsed="false">
      <c r="A11" s="285"/>
      <c r="B11" s="285" t="s">
        <v>61</v>
      </c>
      <c r="C11" s="285"/>
      <c r="D11" s="285"/>
      <c r="E11" s="285"/>
      <c r="F11" s="286"/>
      <c r="G11" s="286" t="n">
        <f aca="false">SUM(G7:G10)</f>
        <v>12</v>
      </c>
      <c r="H11" s="286"/>
      <c r="I11" s="286" t="n">
        <f aca="false">SUM(I7:I10)</f>
        <v>44</v>
      </c>
      <c r="J11" s="286" t="n">
        <f aca="false">SUM(J7:J10)</f>
        <v>0</v>
      </c>
      <c r="K11" s="286" t="n">
        <f aca="false">SUM(K7:K10)</f>
        <v>8.7</v>
      </c>
      <c r="L11" s="286" t="n">
        <f aca="false">SUM(L7:L10)</f>
        <v>0</v>
      </c>
      <c r="M11" s="286" t="n">
        <f aca="false">SUM(M7:M10)</f>
        <v>27.6</v>
      </c>
      <c r="N11" s="286" t="n">
        <f aca="false">SUM(N7:N10)</f>
        <v>0</v>
      </c>
      <c r="O11" s="286" t="n">
        <f aca="false">SUM(O7:O10)</f>
        <v>0</v>
      </c>
      <c r="P11" s="286" t="n">
        <f aca="false">SUM(P7:P10)</f>
        <v>0</v>
      </c>
      <c r="Q11" s="286" t="n">
        <f aca="false">SUM(Q7:Q10)</f>
        <v>3.8</v>
      </c>
      <c r="R11" s="286" t="n">
        <f aca="false">SUM(R7:R10)</f>
        <v>0</v>
      </c>
      <c r="S11" s="286" t="n">
        <f aca="false">SUM(S7:S10)</f>
        <v>0</v>
      </c>
      <c r="T11" s="286" t="n">
        <f aca="false">SUM(T7:T10)</f>
        <v>2</v>
      </c>
      <c r="U11" s="286" t="n">
        <f aca="false">SUM(U7:U10)</f>
        <v>1.2</v>
      </c>
      <c r="V11" s="286" t="n">
        <f aca="false">SUM(V7:V10)</f>
        <v>0</v>
      </c>
      <c r="W11" s="286" t="n">
        <f aca="false">SUM(W7:W10)</f>
        <v>0</v>
      </c>
      <c r="X11" s="286" t="n">
        <f aca="false">SUM(X7:X10)</f>
        <v>0</v>
      </c>
      <c r="Y11" s="286" t="n">
        <f aca="false">SUM(Y7:Y10)</f>
        <v>0</v>
      </c>
      <c r="Z11" s="286" t="n">
        <f aca="false">SUM(Z7:Z10)</f>
        <v>0</v>
      </c>
      <c r="AA11" s="286" t="n">
        <f aca="false">SUM(AA7:AA10)</f>
        <v>0</v>
      </c>
      <c r="AB11" s="286" t="n">
        <f aca="false">SUM(AB7:AB10)</f>
        <v>0</v>
      </c>
      <c r="AC11" s="286" t="n">
        <f aca="false">SUM(AC7:AC10)</f>
        <v>0</v>
      </c>
      <c r="AD11" s="286" t="n">
        <f aca="false">SUM(AD7:AD10)</f>
        <v>0</v>
      </c>
      <c r="AE11" s="286" t="n">
        <f aca="false">SUM(AE7:AE10)</f>
        <v>0</v>
      </c>
      <c r="AF11" s="286" t="n">
        <f aca="false">SUM(AF7:AF10)</f>
        <v>0</v>
      </c>
      <c r="AG11" s="286" t="n">
        <f aca="false">SUM(AG7:AG10)</f>
        <v>0</v>
      </c>
      <c r="AH11" s="286" t="n">
        <f aca="false">SUM(AH7:AH10)</f>
        <v>0</v>
      </c>
      <c r="AI11" s="286" t="n">
        <f aca="false">SUM(AI7:AI10)</f>
        <v>0</v>
      </c>
      <c r="AJ11" s="286" t="n">
        <f aca="false">SUM(AJ7:AJ10)</f>
        <v>99.3</v>
      </c>
      <c r="AK11" s="284" t="n">
        <f aca="false">AJ11-SUM(G11,I11:AI11)</f>
        <v>0</v>
      </c>
    </row>
    <row r="12" customFormat="false" ht="15" hidden="false" customHeight="false" outlineLevel="0" collapsed="false">
      <c r="A12" s="285"/>
      <c r="B12" s="285"/>
      <c r="C12" s="285"/>
      <c r="D12" s="285"/>
      <c r="E12" s="285"/>
      <c r="F12" s="286"/>
      <c r="G12" s="286" t="n">
        <f aca="false">G11-Внебюджет!G20</f>
        <v>0</v>
      </c>
      <c r="H12" s="286"/>
      <c r="I12" s="286" t="n">
        <f aca="false">I11-Внебюджет!I20</f>
        <v>0</v>
      </c>
      <c r="J12" s="286" t="n">
        <f aca="false">J11-Внебюджет!J20</f>
        <v>0</v>
      </c>
      <c r="K12" s="286" t="n">
        <f aca="false">K11-Внебюджет!K20</f>
        <v>0</v>
      </c>
      <c r="L12" s="286" t="n">
        <f aca="false">L11-Внебюджет!L20</f>
        <v>0</v>
      </c>
      <c r="M12" s="286" t="n">
        <f aca="false">M11-Внебюджет!M20</f>
        <v>0</v>
      </c>
      <c r="N12" s="286" t="n">
        <f aca="false">N11-Внебюджет!N20</f>
        <v>0</v>
      </c>
      <c r="O12" s="286" t="n">
        <f aca="false">O11-Внебюджет!O20</f>
        <v>0</v>
      </c>
      <c r="P12" s="286" t="n">
        <f aca="false">P11-Внебюджет!P20</f>
        <v>0</v>
      </c>
      <c r="Q12" s="286" t="n">
        <f aca="false">Q11-Внебюджет!Q20</f>
        <v>0</v>
      </c>
      <c r="R12" s="286" t="n">
        <f aca="false">R11-Внебюджет!R20</f>
        <v>0</v>
      </c>
      <c r="S12" s="286" t="n">
        <f aca="false">S11-Внебюджет!S20</f>
        <v>0</v>
      </c>
      <c r="T12" s="286" t="n">
        <f aca="false">T11-Внебюджет!T20</f>
        <v>0</v>
      </c>
      <c r="U12" s="286" t="n">
        <f aca="false">U11-Внебюджет!U20</f>
        <v>0</v>
      </c>
      <c r="V12" s="286" t="n">
        <f aca="false">V11-Внебюджет!V20</f>
        <v>0</v>
      </c>
      <c r="W12" s="286" t="n">
        <f aca="false">W11-Внебюджет!W20</f>
        <v>0</v>
      </c>
      <c r="X12" s="286" t="n">
        <f aca="false">X11-Внебюджет!X20</f>
        <v>0</v>
      </c>
      <c r="Y12" s="286" t="n">
        <f aca="false">Y11-Внебюджет!Y20</f>
        <v>0</v>
      </c>
      <c r="Z12" s="286" t="n">
        <f aca="false">Z11-Внебюджет!Z20</f>
        <v>0</v>
      </c>
      <c r="AA12" s="286" t="n">
        <f aca="false">AA11-Внебюджет!AA20</f>
        <v>0</v>
      </c>
      <c r="AB12" s="286" t="n">
        <f aca="false">AB11-Внебюджет!AB20</f>
        <v>0</v>
      </c>
      <c r="AC12" s="286" t="n">
        <f aca="false">AC11-Внебюджет!AC20</f>
        <v>0</v>
      </c>
      <c r="AD12" s="286" t="n">
        <f aca="false">AD11-Внебюджет!AD20</f>
        <v>0</v>
      </c>
      <c r="AE12" s="286" t="n">
        <f aca="false">AE11-Внебюджет!AE20</f>
        <v>0</v>
      </c>
      <c r="AF12" s="286" t="n">
        <f aca="false">AF11-Внебюджет!AF20</f>
        <v>0</v>
      </c>
      <c r="AG12" s="286" t="n">
        <f aca="false">AG11-Внебюджет!AG20</f>
        <v>0</v>
      </c>
      <c r="AH12" s="286" t="n">
        <f aca="false">AH11-Внебюджет!AH20</f>
        <v>0</v>
      </c>
      <c r="AI12" s="286" t="n">
        <f aca="false">AI11-Внебюджет!AI20</f>
        <v>0</v>
      </c>
      <c r="AJ12" s="286" t="n">
        <f aca="false">AJ11-Внебюджет!AJ20</f>
        <v>0</v>
      </c>
    </row>
    <row r="18" customFormat="false" ht="12.75" hidden="false" customHeight="false" outlineLevel="0" collapsed="false">
      <c r="B18" s="284"/>
    </row>
  </sheetData>
  <mergeCells count="25">
    <mergeCell ref="A4:A5"/>
    <mergeCell ref="B4:B5"/>
    <mergeCell ref="C4:C5"/>
    <mergeCell ref="D4:D5"/>
    <mergeCell ref="E4:E5"/>
    <mergeCell ref="F4:G4"/>
    <mergeCell ref="H4:I4"/>
    <mergeCell ref="J4:J5"/>
    <mergeCell ref="K4:K5"/>
    <mergeCell ref="L4:O4"/>
    <mergeCell ref="P4:P5"/>
    <mergeCell ref="Q4:R4"/>
    <mergeCell ref="S4:T4"/>
    <mergeCell ref="U4:U5"/>
    <mergeCell ref="V4:V5"/>
    <mergeCell ref="W4:X4"/>
    <mergeCell ref="Y4:Y5"/>
    <mergeCell ref="Z4:Z5"/>
    <mergeCell ref="AA4:AA5"/>
    <mergeCell ref="AB4:AB5"/>
    <mergeCell ref="AC4:AD4"/>
    <mergeCell ref="AE4:AF4"/>
    <mergeCell ref="AG4:AH4"/>
    <mergeCell ref="AI4:AI5"/>
    <mergeCell ref="AJ4:AJ5"/>
  </mergeCells>
  <conditionalFormatting sqref="F7:AJ12">
    <cfRule type="cellIs" priority="2" operator="equal" aboveAverage="0" equalAverage="0" bottom="0" percent="0" rank="0" text="" dxfId="28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4:AI4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16.57"/>
    <col collapsed="false" customWidth="false" hidden="true" outlineLevel="0" max="4" min="2" style="224" width="11.53"/>
    <col collapsed="false" customWidth="true" hidden="false" outlineLevel="0" max="5" min="5" style="224" width="12.42"/>
    <col collapsed="false" customWidth="true" hidden="false" outlineLevel="0" max="6" min="6" style="224" width="10.85"/>
    <col collapsed="false" customWidth="true" hidden="false" outlineLevel="0" max="7" min="7" style="224" width="11"/>
    <col collapsed="false" customWidth="true" hidden="false" outlineLevel="0" max="8" min="8" style="224" width="10.85"/>
    <col collapsed="false" customWidth="true" hidden="false" outlineLevel="0" max="9" min="9" style="224" width="13.86"/>
    <col collapsed="false" customWidth="true" hidden="false" outlineLevel="0" max="10" min="10" style="224" width="10"/>
    <col collapsed="false" customWidth="true" hidden="false" outlineLevel="0" max="11" min="11" style="224" width="9.42"/>
    <col collapsed="false" customWidth="true" hidden="false" outlineLevel="0" max="12" min="12" style="224" width="11.29"/>
    <col collapsed="false" customWidth="true" hidden="false" outlineLevel="0" max="18" min="13" style="224" width="9.42"/>
    <col collapsed="false" customWidth="true" hidden="false" outlineLevel="0" max="19" min="19" style="224" width="10.29"/>
    <col collapsed="false" customWidth="true" hidden="false" outlineLevel="0" max="21" min="20" style="224" width="9.42"/>
    <col collapsed="false" customWidth="true" hidden="false" outlineLevel="0" max="22" min="22" style="224" width="12.86"/>
    <col collapsed="false" customWidth="true" hidden="false" outlineLevel="0" max="33" min="23" style="224" width="9.42"/>
    <col collapsed="false" customWidth="true" hidden="false" outlineLevel="0" max="34" min="34" style="224" width="10.42"/>
    <col collapsed="false" customWidth="true" hidden="false" outlineLevel="0" max="35" min="35" style="224" width="13.86"/>
  </cols>
  <sheetData>
    <row r="4" customFormat="false" ht="12.75" hidden="false" customHeight="true" outlineLevel="0" collapsed="false">
      <c r="A4" s="318" t="s">
        <v>15</v>
      </c>
      <c r="B4" s="319" t="s">
        <v>16</v>
      </c>
      <c r="C4" s="320" t="s">
        <v>17</v>
      </c>
      <c r="D4" s="319" t="s">
        <v>18</v>
      </c>
      <c r="E4" s="275" t="s">
        <v>19</v>
      </c>
      <c r="F4" s="275"/>
      <c r="G4" s="275" t="s">
        <v>20</v>
      </c>
      <c r="H4" s="275"/>
      <c r="I4" s="321" t="s">
        <v>21</v>
      </c>
      <c r="J4" s="321" t="s">
        <v>22</v>
      </c>
      <c r="K4" s="275" t="s">
        <v>23</v>
      </c>
      <c r="L4" s="275"/>
      <c r="M4" s="275"/>
      <c r="N4" s="275"/>
      <c r="O4" s="321" t="s">
        <v>24</v>
      </c>
      <c r="P4" s="275" t="s">
        <v>25</v>
      </c>
      <c r="Q4" s="275"/>
      <c r="R4" s="275" t="s">
        <v>26</v>
      </c>
      <c r="S4" s="275"/>
      <c r="T4" s="321" t="s">
        <v>27</v>
      </c>
      <c r="U4" s="276" t="s">
        <v>28</v>
      </c>
      <c r="V4" s="275" t="s">
        <v>29</v>
      </c>
      <c r="W4" s="275"/>
      <c r="X4" s="276" t="s">
        <v>30</v>
      </c>
      <c r="Y4" s="276" t="s">
        <v>31</v>
      </c>
      <c r="Z4" s="276" t="s">
        <v>32</v>
      </c>
      <c r="AA4" s="276" t="s">
        <v>33</v>
      </c>
      <c r="AB4" s="275" t="s">
        <v>34</v>
      </c>
      <c r="AC4" s="275"/>
      <c r="AD4" s="277" t="s">
        <v>35</v>
      </c>
      <c r="AE4" s="277"/>
      <c r="AF4" s="275" t="s">
        <v>36</v>
      </c>
      <c r="AG4" s="275"/>
      <c r="AH4" s="276" t="s">
        <v>37</v>
      </c>
      <c r="AI4" s="276" t="s">
        <v>38</v>
      </c>
    </row>
    <row r="5" customFormat="false" ht="222.15" hidden="false" customHeight="false" outlineLevel="0" collapsed="false">
      <c r="A5" s="318"/>
      <c r="B5" s="319"/>
      <c r="C5" s="320"/>
      <c r="D5" s="319"/>
      <c r="E5" s="322" t="s">
        <v>40</v>
      </c>
      <c r="F5" s="320" t="s">
        <v>41</v>
      </c>
      <c r="G5" s="320" t="s">
        <v>40</v>
      </c>
      <c r="H5" s="320" t="s">
        <v>41</v>
      </c>
      <c r="I5" s="321"/>
      <c r="J5" s="321"/>
      <c r="K5" s="321" t="s">
        <v>42</v>
      </c>
      <c r="L5" s="321" t="s">
        <v>43</v>
      </c>
      <c r="M5" s="321" t="s">
        <v>44</v>
      </c>
      <c r="N5" s="321" t="s">
        <v>45</v>
      </c>
      <c r="O5" s="321"/>
      <c r="P5" s="321" t="s">
        <v>46</v>
      </c>
      <c r="Q5" s="321" t="s">
        <v>47</v>
      </c>
      <c r="R5" s="321" t="s">
        <v>48</v>
      </c>
      <c r="S5" s="321" t="s">
        <v>49</v>
      </c>
      <c r="T5" s="321"/>
      <c r="U5" s="276"/>
      <c r="V5" s="276" t="s">
        <v>35</v>
      </c>
      <c r="W5" s="276" t="s">
        <v>50</v>
      </c>
      <c r="X5" s="276"/>
      <c r="Y5" s="276"/>
      <c r="Z5" s="276"/>
      <c r="AA5" s="276"/>
      <c r="AB5" s="276" t="s">
        <v>51</v>
      </c>
      <c r="AC5" s="276" t="s">
        <v>52</v>
      </c>
      <c r="AD5" s="276" t="s">
        <v>53</v>
      </c>
      <c r="AE5" s="276" t="s">
        <v>54</v>
      </c>
      <c r="AF5" s="279" t="s">
        <v>55</v>
      </c>
      <c r="AG5" s="279" t="s">
        <v>56</v>
      </c>
      <c r="AH5" s="276"/>
      <c r="AI5" s="276"/>
    </row>
    <row r="6" customFormat="false" ht="12.75" hidden="false" customHeight="false" outlineLevel="0" collapsed="false">
      <c r="A6" s="23" t="n">
        <v>2</v>
      </c>
      <c r="B6" s="23" t="n">
        <v>3</v>
      </c>
      <c r="C6" s="23" t="n">
        <v>4</v>
      </c>
      <c r="D6" s="23" t="n">
        <v>5</v>
      </c>
      <c r="E6" s="23" t="n">
        <v>6</v>
      </c>
      <c r="F6" s="23" t="n">
        <v>7</v>
      </c>
      <c r="G6" s="23" t="n">
        <v>8</v>
      </c>
      <c r="H6" s="23" t="n">
        <v>9</v>
      </c>
      <c r="I6" s="23" t="n">
        <v>10</v>
      </c>
      <c r="J6" s="23" t="n">
        <v>11</v>
      </c>
      <c r="K6" s="23" t="n">
        <v>12</v>
      </c>
      <c r="L6" s="23" t="n">
        <v>13</v>
      </c>
      <c r="M6" s="23" t="n">
        <v>14</v>
      </c>
      <c r="N6" s="23" t="n">
        <v>15</v>
      </c>
      <c r="O6" s="23" t="n">
        <v>16</v>
      </c>
      <c r="P6" s="23" t="n">
        <v>17</v>
      </c>
      <c r="Q6" s="23" t="n">
        <v>18</v>
      </c>
      <c r="R6" s="23" t="n">
        <v>19</v>
      </c>
      <c r="S6" s="23" t="n">
        <v>20</v>
      </c>
      <c r="T6" s="23" t="n">
        <v>21</v>
      </c>
      <c r="U6" s="323" t="n">
        <v>22</v>
      </c>
      <c r="V6" s="324" t="n">
        <v>23</v>
      </c>
      <c r="W6" s="324" t="n">
        <v>24</v>
      </c>
      <c r="X6" s="324" t="n">
        <v>25</v>
      </c>
      <c r="Y6" s="324" t="n">
        <v>26</v>
      </c>
      <c r="Z6" s="324" t="n">
        <v>27</v>
      </c>
      <c r="AA6" s="324" t="n">
        <v>28</v>
      </c>
      <c r="AB6" s="324" t="n">
        <v>29</v>
      </c>
      <c r="AC6" s="324" t="n">
        <v>30</v>
      </c>
      <c r="AD6" s="324" t="n">
        <v>31</v>
      </c>
      <c r="AE6" s="324" t="n">
        <v>32</v>
      </c>
      <c r="AF6" s="324" t="n">
        <v>33</v>
      </c>
      <c r="AG6" s="324" t="n">
        <v>34</v>
      </c>
      <c r="AH6" s="324" t="n">
        <v>35</v>
      </c>
      <c r="AI6" s="324" t="n">
        <v>36</v>
      </c>
    </row>
    <row r="7" customFormat="false" ht="15" hidden="false" customHeight="false" outlineLevel="0" collapsed="false">
      <c r="A7" s="325" t="s">
        <v>568</v>
      </c>
      <c r="B7" s="325"/>
      <c r="C7" s="325"/>
      <c r="D7" s="325"/>
      <c r="E7" s="325"/>
      <c r="F7" s="325"/>
      <c r="G7" s="325"/>
      <c r="H7" s="325"/>
      <c r="I7" s="325"/>
      <c r="J7" s="326"/>
      <c r="K7" s="326"/>
      <c r="L7" s="327"/>
      <c r="M7" s="327"/>
      <c r="N7" s="327"/>
      <c r="O7" s="327"/>
      <c r="P7" s="327"/>
      <c r="Q7" s="327"/>
      <c r="R7" s="327"/>
      <c r="S7" s="327"/>
      <c r="T7" s="327"/>
      <c r="U7" s="328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</row>
    <row r="8" customFormat="false" ht="15" hidden="false" customHeight="false" outlineLevel="0" collapsed="false">
      <c r="A8" s="329" t="s">
        <v>542</v>
      </c>
      <c r="B8" s="330"/>
      <c r="C8" s="330"/>
      <c r="D8" s="330"/>
      <c r="E8" s="331" t="n">
        <f aca="false">'Свод Б'!F7</f>
        <v>2624</v>
      </c>
      <c r="F8" s="331" t="n">
        <f aca="false">'Свод Б'!G7</f>
        <v>1980</v>
      </c>
      <c r="G8" s="331" t="n">
        <f aca="false">'Свод Б'!H7</f>
        <v>2348</v>
      </c>
      <c r="H8" s="331" t="n">
        <f aca="false">'Свод Б'!I7</f>
        <v>2216</v>
      </c>
      <c r="I8" s="331" t="n">
        <f aca="false">'Свод Б'!J7</f>
        <v>2112</v>
      </c>
      <c r="J8" s="331" t="n">
        <f aca="false">'Свод Б'!K7</f>
        <v>225.3</v>
      </c>
      <c r="K8" s="331" t="n">
        <f aca="false">'Свод Б'!L7</f>
        <v>0</v>
      </c>
      <c r="L8" s="331" t="n">
        <f aca="false">'Свод Б'!M7</f>
        <v>242.8</v>
      </c>
      <c r="M8" s="331" t="n">
        <f aca="false">'Свод Б'!N7</f>
        <v>0</v>
      </c>
      <c r="N8" s="331" t="n">
        <f aca="false">'Свод Б'!O7</f>
        <v>0</v>
      </c>
      <c r="O8" s="331" t="n">
        <f aca="false">'Свод Б'!P7</f>
        <v>0</v>
      </c>
      <c r="P8" s="331" t="n">
        <f aca="false">'Свод Б'!Q7</f>
        <v>124</v>
      </c>
      <c r="Q8" s="331" t="n">
        <f aca="false">'Свод Б'!R7</f>
        <v>0</v>
      </c>
      <c r="R8" s="331" t="n">
        <f aca="false">'Свод Б'!S7</f>
        <v>102</v>
      </c>
      <c r="S8" s="331" t="n">
        <f aca="false">'Свод Б'!T7</f>
        <v>458</v>
      </c>
      <c r="T8" s="331" t="n">
        <f aca="false">'Свод Б'!U7</f>
        <v>6.9</v>
      </c>
      <c r="U8" s="331" t="n">
        <f aca="false">'Свод Б'!V7</f>
        <v>24</v>
      </c>
      <c r="V8" s="331" t="n">
        <f aca="false">'Свод Б'!W7</f>
        <v>654</v>
      </c>
      <c r="W8" s="331" t="n">
        <f aca="false">'Свод Б'!X7</f>
        <v>45</v>
      </c>
      <c r="X8" s="331" t="n">
        <f aca="false">'Свод Б'!Y7</f>
        <v>0</v>
      </c>
      <c r="Y8" s="331" t="n">
        <f aca="false">'Свод Б'!Z7</f>
        <v>0</v>
      </c>
      <c r="Z8" s="331" t="n">
        <f aca="false">'Свод Б'!AA7</f>
        <v>0</v>
      </c>
      <c r="AA8" s="331" t="n">
        <f aca="false">'Свод Б'!AB7</f>
        <v>172.5</v>
      </c>
      <c r="AB8" s="331" t="n">
        <f aca="false">'Свод Б'!AC7</f>
        <v>0</v>
      </c>
      <c r="AC8" s="331" t="n">
        <f aca="false">'Свод Б'!AD7</f>
        <v>0</v>
      </c>
      <c r="AD8" s="331" t="n">
        <f aca="false">'Свод Б'!AE7</f>
        <v>90</v>
      </c>
      <c r="AE8" s="331" t="n">
        <f aca="false">'Свод Б'!AF7</f>
        <v>0</v>
      </c>
      <c r="AF8" s="331" t="n">
        <f aca="false">'Свод Б'!AG7</f>
        <v>0</v>
      </c>
      <c r="AG8" s="331" t="n">
        <f aca="false">'Свод Б'!AH7</f>
        <v>0</v>
      </c>
      <c r="AH8" s="331" t="n">
        <f aca="false">'Свод Б'!AI7</f>
        <v>158</v>
      </c>
      <c r="AI8" s="331" t="n">
        <f aca="false">'Свод Б'!AJ7</f>
        <v>8610.5</v>
      </c>
    </row>
    <row r="9" customFormat="false" ht="15" hidden="false" customHeight="false" outlineLevel="0" collapsed="false">
      <c r="A9" s="329" t="s">
        <v>619</v>
      </c>
      <c r="B9" s="330"/>
      <c r="C9" s="330"/>
      <c r="D9" s="330"/>
      <c r="E9" s="331" t="n">
        <f aca="false">'Свод ВБ'!F7</f>
        <v>0</v>
      </c>
      <c r="F9" s="331" t="n">
        <f aca="false">'Свод ВБ'!G7</f>
        <v>0</v>
      </c>
      <c r="G9" s="331" t="n">
        <f aca="false">'Свод ВБ'!H7</f>
        <v>0</v>
      </c>
      <c r="H9" s="331" t="n">
        <f aca="false">'Свод ВБ'!I7</f>
        <v>0</v>
      </c>
      <c r="I9" s="331" t="n">
        <f aca="false">'Свод ВБ'!J7</f>
        <v>0</v>
      </c>
      <c r="J9" s="331" t="n">
        <f aca="false">'Свод ВБ'!K7</f>
        <v>2.7</v>
      </c>
      <c r="K9" s="331" t="n">
        <f aca="false">'Свод ВБ'!L7</f>
        <v>0</v>
      </c>
      <c r="L9" s="331" t="n">
        <f aca="false">'Свод ВБ'!M7</f>
        <v>1.2</v>
      </c>
      <c r="M9" s="331" t="n">
        <f aca="false">'Свод ВБ'!N7</f>
        <v>0</v>
      </c>
      <c r="N9" s="331" t="n">
        <f aca="false">'Свод ВБ'!O7</f>
        <v>0</v>
      </c>
      <c r="O9" s="331" t="n">
        <f aca="false">'Свод ВБ'!P7</f>
        <v>0</v>
      </c>
      <c r="P9" s="331" t="n">
        <f aca="false">'Свод ВБ'!Q7</f>
        <v>0</v>
      </c>
      <c r="Q9" s="331" t="n">
        <f aca="false">'Свод ВБ'!R7</f>
        <v>0</v>
      </c>
      <c r="R9" s="331" t="n">
        <f aca="false">'Свод ВБ'!S7</f>
        <v>0</v>
      </c>
      <c r="S9" s="331" t="n">
        <f aca="false">'Свод ВБ'!T7</f>
        <v>2</v>
      </c>
      <c r="T9" s="331" t="n">
        <f aca="false">'Свод ВБ'!U7</f>
        <v>0</v>
      </c>
      <c r="U9" s="331" t="n">
        <f aca="false">'Свод ВБ'!V7</f>
        <v>0</v>
      </c>
      <c r="V9" s="331" t="n">
        <f aca="false">'Свод ВБ'!W7</f>
        <v>0</v>
      </c>
      <c r="W9" s="331" t="n">
        <f aca="false">'Свод ВБ'!X7</f>
        <v>0</v>
      </c>
      <c r="X9" s="331" t="n">
        <f aca="false">'Свод ВБ'!Y7</f>
        <v>0</v>
      </c>
      <c r="Y9" s="331" t="n">
        <f aca="false">'Свод ВБ'!Z7</f>
        <v>0</v>
      </c>
      <c r="Z9" s="331" t="n">
        <f aca="false">'Свод ВБ'!AA7</f>
        <v>0</v>
      </c>
      <c r="AA9" s="331" t="n">
        <f aca="false">'Свод ВБ'!AB7</f>
        <v>0</v>
      </c>
      <c r="AB9" s="331" t="n">
        <f aca="false">'Свод ВБ'!AC7</f>
        <v>0</v>
      </c>
      <c r="AC9" s="331" t="n">
        <f aca="false">'Свод ВБ'!AD7</f>
        <v>0</v>
      </c>
      <c r="AD9" s="331" t="n">
        <f aca="false">'Свод ВБ'!AE7</f>
        <v>0</v>
      </c>
      <c r="AE9" s="331" t="n">
        <f aca="false">'Свод ВБ'!AF7</f>
        <v>0</v>
      </c>
      <c r="AF9" s="331" t="n">
        <f aca="false">'Свод ВБ'!AG7</f>
        <v>0</v>
      </c>
      <c r="AG9" s="331" t="n">
        <f aca="false">'Свод ВБ'!AH7</f>
        <v>0</v>
      </c>
      <c r="AH9" s="331" t="n">
        <f aca="false">'Свод ВБ'!AI7</f>
        <v>0</v>
      </c>
      <c r="AI9" s="331" t="n">
        <f aca="false">'Свод ВБ'!AJ7</f>
        <v>5.9</v>
      </c>
    </row>
    <row r="10" customFormat="false" ht="15" hidden="false" customHeight="false" outlineLevel="0" collapsed="false">
      <c r="A10" s="329" t="s">
        <v>41</v>
      </c>
      <c r="B10" s="330"/>
      <c r="C10" s="330"/>
      <c r="D10" s="330"/>
      <c r="E10" s="331" t="n">
        <f aca="false">SUM(E8:E9)</f>
        <v>2624</v>
      </c>
      <c r="F10" s="331" t="n">
        <f aca="false">SUM(F8:F9)</f>
        <v>1980</v>
      </c>
      <c r="G10" s="331" t="n">
        <f aca="false">SUM(G8:G9)</f>
        <v>2348</v>
      </c>
      <c r="H10" s="331" t="n">
        <f aca="false">SUM(H8:H9)</f>
        <v>2216</v>
      </c>
      <c r="I10" s="331" t="n">
        <f aca="false">SUM(I8:I9)</f>
        <v>2112</v>
      </c>
      <c r="J10" s="331" t="n">
        <f aca="false">SUM(J8:J9)</f>
        <v>228</v>
      </c>
      <c r="K10" s="331" t="n">
        <f aca="false">SUM(K8:K9)</f>
        <v>0</v>
      </c>
      <c r="L10" s="331" t="n">
        <f aca="false">SUM(L8:L9)</f>
        <v>244</v>
      </c>
      <c r="M10" s="331" t="n">
        <f aca="false">SUM(M8:M9)</f>
        <v>0</v>
      </c>
      <c r="N10" s="331" t="n">
        <f aca="false">SUM(N8:N9)</f>
        <v>0</v>
      </c>
      <c r="O10" s="331" t="n">
        <f aca="false">SUM(O8:O9)</f>
        <v>0</v>
      </c>
      <c r="P10" s="331" t="n">
        <f aca="false">SUM(P8:P9)</f>
        <v>124</v>
      </c>
      <c r="Q10" s="331" t="n">
        <f aca="false">SUM(Q8:Q9)</f>
        <v>0</v>
      </c>
      <c r="R10" s="331" t="n">
        <f aca="false">SUM(R8:R9)</f>
        <v>102</v>
      </c>
      <c r="S10" s="331" t="n">
        <f aca="false">SUM(S8:S9)</f>
        <v>460</v>
      </c>
      <c r="T10" s="331" t="n">
        <f aca="false">SUM(T8:T9)</f>
        <v>6.9</v>
      </c>
      <c r="U10" s="331" t="n">
        <f aca="false">SUM(U8:U9)</f>
        <v>24</v>
      </c>
      <c r="V10" s="331" t="n">
        <f aca="false">SUM(V8:V9)</f>
        <v>654</v>
      </c>
      <c r="W10" s="331" t="n">
        <f aca="false">SUM(W8:W9)</f>
        <v>45</v>
      </c>
      <c r="X10" s="331" t="n">
        <f aca="false">SUM(X8:X9)</f>
        <v>0</v>
      </c>
      <c r="Y10" s="331" t="n">
        <f aca="false">SUM(Y8:Y9)</f>
        <v>0</v>
      </c>
      <c r="Z10" s="331" t="n">
        <f aca="false">SUM(Z8:Z9)</f>
        <v>0</v>
      </c>
      <c r="AA10" s="331" t="n">
        <f aca="false">SUM(AA8:AA9)</f>
        <v>172.5</v>
      </c>
      <c r="AB10" s="331" t="n">
        <f aca="false">SUM(AB8:AB9)</f>
        <v>0</v>
      </c>
      <c r="AC10" s="331" t="n">
        <f aca="false">SUM(AC8:AC9)</f>
        <v>0</v>
      </c>
      <c r="AD10" s="331" t="n">
        <f aca="false">SUM(AD8:AD9)</f>
        <v>90</v>
      </c>
      <c r="AE10" s="331" t="n">
        <f aca="false">SUM(AE8:AE9)</f>
        <v>0</v>
      </c>
      <c r="AF10" s="331" t="n">
        <f aca="false">SUM(AF8:AF9)</f>
        <v>0</v>
      </c>
      <c r="AG10" s="331" t="n">
        <f aca="false">SUM(AG8:AG9)</f>
        <v>0</v>
      </c>
      <c r="AH10" s="331" t="n">
        <f aca="false">SUM(AH8:AH9)</f>
        <v>158</v>
      </c>
      <c r="AI10" s="170" t="n">
        <f aca="false">SUM(AI8:AI9)</f>
        <v>8616.4</v>
      </c>
    </row>
    <row r="11" customFormat="false" ht="15" hidden="false" customHeight="false" outlineLevel="0" collapsed="false">
      <c r="A11" s="329"/>
      <c r="B11" s="330"/>
      <c r="C11" s="330"/>
      <c r="D11" s="330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8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</row>
    <row r="12" customFormat="false" ht="15" hidden="false" customHeight="false" outlineLevel="0" collapsed="false">
      <c r="A12" s="332" t="s">
        <v>569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3"/>
      <c r="M12" s="333"/>
      <c r="N12" s="333"/>
      <c r="O12" s="333"/>
      <c r="P12" s="333"/>
      <c r="Q12" s="333"/>
      <c r="R12" s="333"/>
      <c r="S12" s="333"/>
      <c r="T12" s="333"/>
      <c r="U12" s="334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</row>
    <row r="13" customFormat="false" ht="15" hidden="false" customHeight="false" outlineLevel="0" collapsed="false">
      <c r="A13" s="329" t="s">
        <v>542</v>
      </c>
      <c r="B13" s="335"/>
      <c r="C13" s="335"/>
      <c r="D13" s="335"/>
      <c r="E13" s="175" t="n">
        <f aca="false">'Свод Б'!F8</f>
        <v>1442</v>
      </c>
      <c r="F13" s="175" t="n">
        <f aca="false">'Свод Б'!G8</f>
        <v>1170</v>
      </c>
      <c r="G13" s="175" t="n">
        <f aca="false">'Свод Б'!H8</f>
        <v>712</v>
      </c>
      <c r="H13" s="175" t="n">
        <f aca="false">'Свод Б'!I8</f>
        <v>678</v>
      </c>
      <c r="I13" s="175" t="n">
        <f aca="false">'Свод Б'!J8</f>
        <v>3187</v>
      </c>
      <c r="J13" s="175" t="n">
        <f aca="false">'Свод Б'!K8</f>
        <v>280.8</v>
      </c>
      <c r="K13" s="175" t="n">
        <f aca="false">'Свод Б'!L8</f>
        <v>0</v>
      </c>
      <c r="L13" s="175" t="n">
        <f aca="false">'Свод Б'!M8</f>
        <v>84.8</v>
      </c>
      <c r="M13" s="175" t="n">
        <f aca="false">'Свод Б'!N8</f>
        <v>0</v>
      </c>
      <c r="N13" s="175" t="n">
        <f aca="false">'Свод Б'!O8</f>
        <v>0</v>
      </c>
      <c r="O13" s="175" t="n">
        <f aca="false">'Свод Б'!P8</f>
        <v>0</v>
      </c>
      <c r="P13" s="175" t="n">
        <f aca="false">'Свод Б'!Q8</f>
        <v>71.5</v>
      </c>
      <c r="Q13" s="175" t="n">
        <f aca="false">'Свод Б'!R8</f>
        <v>0</v>
      </c>
      <c r="R13" s="175" t="n">
        <f aca="false">'Свод Б'!S8</f>
        <v>56</v>
      </c>
      <c r="S13" s="175" t="n">
        <f aca="false">'Свод Б'!T8</f>
        <v>252.666666666667</v>
      </c>
      <c r="T13" s="175" t="n">
        <f aca="false">'Свод Б'!U8</f>
        <v>0</v>
      </c>
      <c r="U13" s="175" t="n">
        <f aca="false">'Свод Б'!V8</f>
        <v>24</v>
      </c>
      <c r="V13" s="175" t="n">
        <f aca="false">'Свод Б'!W8</f>
        <v>358</v>
      </c>
      <c r="W13" s="175" t="n">
        <f aca="false">'Свод Б'!X8</f>
        <v>25</v>
      </c>
      <c r="X13" s="175" t="n">
        <f aca="false">'Свод Б'!Y8</f>
        <v>0</v>
      </c>
      <c r="Y13" s="175" t="n">
        <f aca="false">'Свод Б'!Z8</f>
        <v>0</v>
      </c>
      <c r="Z13" s="175" t="n">
        <f aca="false">'Свод Б'!AA8</f>
        <v>0</v>
      </c>
      <c r="AA13" s="175" t="n">
        <f aca="false">'Свод Б'!AB8</f>
        <v>13.5</v>
      </c>
      <c r="AB13" s="175" t="n">
        <f aca="false">'Свод Б'!AC8</f>
        <v>0</v>
      </c>
      <c r="AC13" s="175" t="n">
        <f aca="false">'Свод Б'!AD8</f>
        <v>0</v>
      </c>
      <c r="AD13" s="175" t="n">
        <f aca="false">'Свод Б'!AE8</f>
        <v>30</v>
      </c>
      <c r="AE13" s="175" t="n">
        <f aca="false">'Свод Б'!AF8</f>
        <v>0</v>
      </c>
      <c r="AF13" s="175" t="n">
        <f aca="false">'Свод Б'!AG8</f>
        <v>0</v>
      </c>
      <c r="AG13" s="175" t="n">
        <f aca="false">'Свод Б'!AH8</f>
        <v>0</v>
      </c>
      <c r="AH13" s="175" t="n">
        <f aca="false">'Свод Б'!AI8</f>
        <v>135</v>
      </c>
      <c r="AI13" s="175" t="n">
        <f aca="false">'Свод Б'!AJ8</f>
        <v>6366.26666666667</v>
      </c>
    </row>
    <row r="14" customFormat="false" ht="15" hidden="false" customHeight="false" outlineLevel="0" collapsed="false">
      <c r="A14" s="329" t="s">
        <v>619</v>
      </c>
      <c r="B14" s="336"/>
      <c r="C14" s="336"/>
      <c r="D14" s="336"/>
      <c r="E14" s="331" t="n">
        <f aca="false">'Свод ВБ'!F8</f>
        <v>0</v>
      </c>
      <c r="F14" s="331" t="n">
        <f aca="false">'Свод ВБ'!G8</f>
        <v>12</v>
      </c>
      <c r="G14" s="331" t="n">
        <f aca="false">'Свод ВБ'!H8</f>
        <v>0</v>
      </c>
      <c r="H14" s="331" t="n">
        <f aca="false">'Свод ВБ'!I8</f>
        <v>44</v>
      </c>
      <c r="I14" s="331" t="n">
        <f aca="false">'Свод ВБ'!J8</f>
        <v>0</v>
      </c>
      <c r="J14" s="331" t="n">
        <f aca="false">'Свод ВБ'!K8</f>
        <v>4.2</v>
      </c>
      <c r="K14" s="331" t="n">
        <f aca="false">'Свод ВБ'!L8</f>
        <v>0</v>
      </c>
      <c r="L14" s="331" t="n">
        <f aca="false">'Свод ВБ'!M8</f>
        <v>24.8</v>
      </c>
      <c r="M14" s="331" t="n">
        <f aca="false">'Свод ВБ'!N8</f>
        <v>0</v>
      </c>
      <c r="N14" s="331" t="n">
        <f aca="false">'Свод ВБ'!O8</f>
        <v>0</v>
      </c>
      <c r="O14" s="331" t="n">
        <f aca="false">'Свод ВБ'!P8</f>
        <v>0</v>
      </c>
      <c r="P14" s="331" t="n">
        <f aca="false">'Свод ВБ'!Q8</f>
        <v>3.8</v>
      </c>
      <c r="Q14" s="331" t="n">
        <f aca="false">'Свод ВБ'!R8</f>
        <v>0</v>
      </c>
      <c r="R14" s="331" t="n">
        <f aca="false">'Свод ВБ'!S8</f>
        <v>0</v>
      </c>
      <c r="S14" s="331" t="n">
        <f aca="false">'Свод ВБ'!T8</f>
        <v>0</v>
      </c>
      <c r="T14" s="331" t="n">
        <f aca="false">'Свод ВБ'!U8</f>
        <v>0</v>
      </c>
      <c r="U14" s="331" t="n">
        <f aca="false">'Свод ВБ'!V8</f>
        <v>0</v>
      </c>
      <c r="V14" s="331" t="n">
        <f aca="false">'Свод ВБ'!W8</f>
        <v>0</v>
      </c>
      <c r="W14" s="331" t="n">
        <f aca="false">'Свод ВБ'!X8</f>
        <v>0</v>
      </c>
      <c r="X14" s="331" t="n">
        <f aca="false">'Свод ВБ'!Y8</f>
        <v>0</v>
      </c>
      <c r="Y14" s="331" t="n">
        <f aca="false">'Свод ВБ'!Z8</f>
        <v>0</v>
      </c>
      <c r="Z14" s="331" t="n">
        <f aca="false">'Свод ВБ'!AA8</f>
        <v>0</v>
      </c>
      <c r="AA14" s="331" t="n">
        <f aca="false">'Свод ВБ'!AB8</f>
        <v>0</v>
      </c>
      <c r="AB14" s="331" t="n">
        <f aca="false">'Свод ВБ'!AC8</f>
        <v>0</v>
      </c>
      <c r="AC14" s="331" t="n">
        <f aca="false">'Свод ВБ'!AD8</f>
        <v>0</v>
      </c>
      <c r="AD14" s="331" t="n">
        <f aca="false">'Свод ВБ'!AE8</f>
        <v>0</v>
      </c>
      <c r="AE14" s="331" t="n">
        <f aca="false">'Свод ВБ'!AF8</f>
        <v>0</v>
      </c>
      <c r="AF14" s="331" t="n">
        <f aca="false">'Свод ВБ'!AG8</f>
        <v>0</v>
      </c>
      <c r="AG14" s="331" t="n">
        <f aca="false">'Свод ВБ'!AH8</f>
        <v>0</v>
      </c>
      <c r="AH14" s="331" t="n">
        <f aca="false">'Свод ВБ'!AI8</f>
        <v>0</v>
      </c>
      <c r="AI14" s="331" t="n">
        <f aca="false">'Свод ВБ'!AJ8</f>
        <v>88.8</v>
      </c>
    </row>
    <row r="15" customFormat="false" ht="15" hidden="false" customHeight="false" outlineLevel="0" collapsed="false">
      <c r="A15" s="329" t="s">
        <v>41</v>
      </c>
      <c r="B15" s="336"/>
      <c r="C15" s="336"/>
      <c r="D15" s="336"/>
      <c r="E15" s="331" t="n">
        <f aca="false">SUM(E13:E14)</f>
        <v>1442</v>
      </c>
      <c r="F15" s="331" t="n">
        <f aca="false">SUM(F13:F14)</f>
        <v>1182</v>
      </c>
      <c r="G15" s="331" t="n">
        <f aca="false">SUM(G13:G14)</f>
        <v>712</v>
      </c>
      <c r="H15" s="331" t="n">
        <f aca="false">SUM(H13:H14)</f>
        <v>722</v>
      </c>
      <c r="I15" s="331" t="n">
        <f aca="false">SUM(I13:I14)</f>
        <v>3187</v>
      </c>
      <c r="J15" s="331" t="n">
        <f aca="false">SUM(J13:J14)</f>
        <v>285</v>
      </c>
      <c r="K15" s="331" t="n">
        <f aca="false">SUM(K13:K14)</f>
        <v>0</v>
      </c>
      <c r="L15" s="331" t="n">
        <f aca="false">SUM(L13:L14)</f>
        <v>109.6</v>
      </c>
      <c r="M15" s="331" t="n">
        <f aca="false">SUM(M13:M14)</f>
        <v>0</v>
      </c>
      <c r="N15" s="331" t="n">
        <f aca="false">SUM(N13:N14)</f>
        <v>0</v>
      </c>
      <c r="O15" s="331" t="n">
        <f aca="false">SUM(O13:O14)</f>
        <v>0</v>
      </c>
      <c r="P15" s="331" t="n">
        <f aca="false">SUM(P13:P14)</f>
        <v>75.3</v>
      </c>
      <c r="Q15" s="331" t="n">
        <f aca="false">SUM(Q13:Q14)</f>
        <v>0</v>
      </c>
      <c r="R15" s="331" t="n">
        <f aca="false">SUM(R13:R14)</f>
        <v>56</v>
      </c>
      <c r="S15" s="331" t="n">
        <f aca="false">SUM(S13:S14)</f>
        <v>252.666666666667</v>
      </c>
      <c r="T15" s="331" t="n">
        <f aca="false">SUM(T13:T14)</f>
        <v>0</v>
      </c>
      <c r="U15" s="331" t="n">
        <f aca="false">SUM(U13:U14)</f>
        <v>24</v>
      </c>
      <c r="V15" s="331" t="n">
        <f aca="false">SUM(V13:V14)</f>
        <v>358</v>
      </c>
      <c r="W15" s="331" t="n">
        <f aca="false">SUM(W13:W14)</f>
        <v>25</v>
      </c>
      <c r="X15" s="331" t="n">
        <f aca="false">SUM(X13:X14)</f>
        <v>0</v>
      </c>
      <c r="Y15" s="331" t="n">
        <f aca="false">SUM(Y13:Y14)</f>
        <v>0</v>
      </c>
      <c r="Z15" s="331" t="n">
        <f aca="false">SUM(Z13:Z14)</f>
        <v>0</v>
      </c>
      <c r="AA15" s="331" t="n">
        <f aca="false">SUM(AA13:AA14)</f>
        <v>13.5</v>
      </c>
      <c r="AB15" s="331" t="n">
        <f aca="false">SUM(AB13:AB14)</f>
        <v>0</v>
      </c>
      <c r="AC15" s="331" t="n">
        <f aca="false">SUM(AC13:AC14)</f>
        <v>0</v>
      </c>
      <c r="AD15" s="331" t="n">
        <f aca="false">SUM(AD13:AD14)</f>
        <v>30</v>
      </c>
      <c r="AE15" s="331" t="n">
        <f aca="false">SUM(AE13:AE14)</f>
        <v>0</v>
      </c>
      <c r="AF15" s="331" t="n">
        <f aca="false">SUM(AF13:AF14)</f>
        <v>0</v>
      </c>
      <c r="AG15" s="331" t="n">
        <f aca="false">SUM(AG13:AG14)</f>
        <v>0</v>
      </c>
      <c r="AH15" s="331" t="n">
        <f aca="false">SUM(AH13:AH14)</f>
        <v>135</v>
      </c>
      <c r="AI15" s="170" t="n">
        <f aca="false">SUM(AI13:AI14)</f>
        <v>6455.06666666667</v>
      </c>
    </row>
    <row r="16" customFormat="false" ht="15" hidden="false" customHeight="false" outlineLevel="0" collapsed="false">
      <c r="A16" s="329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7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</row>
    <row r="17" customFormat="false" ht="15" hidden="false" customHeight="false" outlineLevel="0" collapsed="false">
      <c r="A17" s="332" t="s">
        <v>570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6"/>
      <c r="M17" s="336"/>
      <c r="N17" s="336"/>
      <c r="O17" s="336"/>
      <c r="P17" s="336"/>
      <c r="Q17" s="336"/>
      <c r="R17" s="336"/>
      <c r="S17" s="336"/>
      <c r="T17" s="336"/>
      <c r="U17" s="337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</row>
    <row r="18" customFormat="false" ht="15" hidden="false" customHeight="false" outlineLevel="0" collapsed="false">
      <c r="A18" s="329" t="s">
        <v>542</v>
      </c>
      <c r="B18" s="336"/>
      <c r="C18" s="336"/>
      <c r="D18" s="336"/>
      <c r="E18" s="331" t="n">
        <f aca="false">'Свод Б'!F9</f>
        <v>2512</v>
      </c>
      <c r="F18" s="331" t="n">
        <f aca="false">'Свод Б'!G9</f>
        <v>2216</v>
      </c>
      <c r="G18" s="331" t="n">
        <f aca="false">'Свод Б'!H9</f>
        <v>1282</v>
      </c>
      <c r="H18" s="331" t="n">
        <f aca="false">'Свод Б'!I9</f>
        <v>1330</v>
      </c>
      <c r="I18" s="331" t="n">
        <f aca="false">'Свод Б'!J9</f>
        <v>4930</v>
      </c>
      <c r="J18" s="331" t="n">
        <f aca="false">'Свод Б'!K9</f>
        <v>478.8</v>
      </c>
      <c r="K18" s="331" t="n">
        <f aca="false">'Свод Б'!L9</f>
        <v>0</v>
      </c>
      <c r="L18" s="331" t="n">
        <f aca="false">'Свод Б'!M9</f>
        <v>140.8</v>
      </c>
      <c r="M18" s="331" t="n">
        <f aca="false">'Свод Б'!N9</f>
        <v>0</v>
      </c>
      <c r="N18" s="331" t="n">
        <f aca="false">'Свод Б'!O9</f>
        <v>0</v>
      </c>
      <c r="O18" s="331" t="n">
        <f aca="false">'Свод Б'!P9</f>
        <v>0</v>
      </c>
      <c r="P18" s="331" t="n">
        <f aca="false">'Свод Б'!Q9</f>
        <v>131.8</v>
      </c>
      <c r="Q18" s="331" t="n">
        <f aca="false">'Свод Б'!R9</f>
        <v>0</v>
      </c>
      <c r="R18" s="331" t="n">
        <f aca="false">'Свод Б'!S9</f>
        <v>86</v>
      </c>
      <c r="S18" s="331" t="n">
        <f aca="false">'Свод Б'!T9</f>
        <v>570</v>
      </c>
      <c r="T18" s="331" t="n">
        <f aca="false">'Свод Б'!U9</f>
        <v>30.9</v>
      </c>
      <c r="U18" s="331" t="n">
        <f aca="false">'Свод Б'!V9</f>
        <v>15</v>
      </c>
      <c r="V18" s="331" t="n">
        <f aca="false">'Свод Б'!W9</f>
        <v>776</v>
      </c>
      <c r="W18" s="331" t="n">
        <f aca="false">'Свод Б'!X9</f>
        <v>20</v>
      </c>
      <c r="X18" s="331" t="n">
        <f aca="false">'Свод Б'!Y9</f>
        <v>0</v>
      </c>
      <c r="Y18" s="331" t="n">
        <f aca="false">'Свод Б'!Z9</f>
        <v>0</v>
      </c>
      <c r="Z18" s="331" t="n">
        <f aca="false">'Свод Б'!AA9</f>
        <v>0</v>
      </c>
      <c r="AA18" s="331" t="n">
        <f aca="false">'Свод Б'!AB9</f>
        <v>161</v>
      </c>
      <c r="AB18" s="331" t="n">
        <f aca="false">'Свод Б'!AC9</f>
        <v>0</v>
      </c>
      <c r="AC18" s="331" t="n">
        <f aca="false">'Свод Б'!AD9</f>
        <v>0</v>
      </c>
      <c r="AD18" s="331" t="n">
        <f aca="false">'Свод Б'!AE9</f>
        <v>30</v>
      </c>
      <c r="AE18" s="331" t="n">
        <f aca="false">'Свод Б'!AF9</f>
        <v>0</v>
      </c>
      <c r="AF18" s="331" t="n">
        <f aca="false">'Свод Б'!AG9</f>
        <v>0</v>
      </c>
      <c r="AG18" s="331" t="n">
        <f aca="false">'Свод Б'!AH9</f>
        <v>0</v>
      </c>
      <c r="AH18" s="331" t="n">
        <f aca="false">'Свод Б'!AI9</f>
        <v>89</v>
      </c>
      <c r="AI18" s="331" t="n">
        <f aca="false">'Свод Б'!AJ9</f>
        <v>11005.3</v>
      </c>
    </row>
    <row r="19" customFormat="false" ht="15" hidden="false" customHeight="false" outlineLevel="0" collapsed="false">
      <c r="A19" s="329" t="s">
        <v>619</v>
      </c>
      <c r="B19" s="336"/>
      <c r="C19" s="336"/>
      <c r="D19" s="336"/>
      <c r="E19" s="331" t="n">
        <f aca="false">'Свод ВБ'!F9</f>
        <v>0</v>
      </c>
      <c r="F19" s="331" t="n">
        <f aca="false">'Свод ВБ'!G9</f>
        <v>0</v>
      </c>
      <c r="G19" s="331" t="n">
        <f aca="false">'Свод ВБ'!H9</f>
        <v>0</v>
      </c>
      <c r="H19" s="331" t="n">
        <f aca="false">'Свод ВБ'!I9</f>
        <v>0</v>
      </c>
      <c r="I19" s="331" t="n">
        <f aca="false">'Свод ВБ'!J9</f>
        <v>0</v>
      </c>
      <c r="J19" s="331" t="n">
        <f aca="false">'Свод ВБ'!K9</f>
        <v>1.8</v>
      </c>
      <c r="K19" s="331" t="n">
        <f aca="false">'Свод ВБ'!L9</f>
        <v>0</v>
      </c>
      <c r="L19" s="331" t="n">
        <f aca="false">'Свод ВБ'!M9</f>
        <v>0</v>
      </c>
      <c r="M19" s="331" t="n">
        <f aca="false">'Свод ВБ'!N9</f>
        <v>0</v>
      </c>
      <c r="N19" s="331" t="n">
        <f aca="false">'Свод ВБ'!O9</f>
        <v>0</v>
      </c>
      <c r="O19" s="331" t="n">
        <f aca="false">'Свод ВБ'!P9</f>
        <v>0</v>
      </c>
      <c r="P19" s="331" t="n">
        <f aca="false">'Свод ВБ'!Q9</f>
        <v>0</v>
      </c>
      <c r="Q19" s="331" t="n">
        <f aca="false">'Свод ВБ'!R9</f>
        <v>0</v>
      </c>
      <c r="R19" s="331" t="n">
        <f aca="false">'Свод ВБ'!S9</f>
        <v>0</v>
      </c>
      <c r="S19" s="331" t="n">
        <f aca="false">'Свод ВБ'!T9</f>
        <v>0</v>
      </c>
      <c r="T19" s="331" t="n">
        <f aca="false">'Свод ВБ'!U9</f>
        <v>0.3</v>
      </c>
      <c r="U19" s="331" t="n">
        <f aca="false">'Свод ВБ'!V9</f>
        <v>0</v>
      </c>
      <c r="V19" s="331" t="n">
        <f aca="false">'Свод ВБ'!W9</f>
        <v>0</v>
      </c>
      <c r="W19" s="331" t="n">
        <f aca="false">'Свод ВБ'!X9</f>
        <v>0</v>
      </c>
      <c r="X19" s="331" t="n">
        <f aca="false">'Свод ВБ'!Y9</f>
        <v>0</v>
      </c>
      <c r="Y19" s="331" t="n">
        <f aca="false">'Свод ВБ'!Z9</f>
        <v>0</v>
      </c>
      <c r="Z19" s="331" t="n">
        <f aca="false">'Свод ВБ'!AA9</f>
        <v>0</v>
      </c>
      <c r="AA19" s="331" t="n">
        <f aca="false">'Свод ВБ'!AB9</f>
        <v>0</v>
      </c>
      <c r="AB19" s="331" t="n">
        <f aca="false">'Свод ВБ'!AC9</f>
        <v>0</v>
      </c>
      <c r="AC19" s="331" t="n">
        <f aca="false">'Свод ВБ'!AD9</f>
        <v>0</v>
      </c>
      <c r="AD19" s="331" t="n">
        <f aca="false">'Свод ВБ'!AE9</f>
        <v>0</v>
      </c>
      <c r="AE19" s="331" t="n">
        <f aca="false">'Свод ВБ'!AF9</f>
        <v>0</v>
      </c>
      <c r="AF19" s="331" t="n">
        <f aca="false">'Свод ВБ'!AG9</f>
        <v>0</v>
      </c>
      <c r="AG19" s="331" t="n">
        <f aca="false">'Свод ВБ'!AH9</f>
        <v>0</v>
      </c>
      <c r="AH19" s="331" t="n">
        <f aca="false">'Свод ВБ'!AI9</f>
        <v>0</v>
      </c>
      <c r="AI19" s="331" t="n">
        <f aca="false">'Свод ВБ'!AJ9</f>
        <v>2.1</v>
      </c>
    </row>
    <row r="20" customFormat="false" ht="15" hidden="false" customHeight="false" outlineLevel="0" collapsed="false">
      <c r="A20" s="329" t="s">
        <v>41</v>
      </c>
      <c r="B20" s="336"/>
      <c r="C20" s="336"/>
      <c r="D20" s="336"/>
      <c r="E20" s="331" t="n">
        <f aca="false">SUM(E18:E19)</f>
        <v>2512</v>
      </c>
      <c r="F20" s="331" t="n">
        <f aca="false">SUM(F18:F19)</f>
        <v>2216</v>
      </c>
      <c r="G20" s="331" t="n">
        <f aca="false">SUM(G18:G19)</f>
        <v>1282</v>
      </c>
      <c r="H20" s="331" t="n">
        <f aca="false">SUM(H18:H19)</f>
        <v>1330</v>
      </c>
      <c r="I20" s="331" t="n">
        <f aca="false">SUM(I18:I19)</f>
        <v>4930</v>
      </c>
      <c r="J20" s="331" t="n">
        <f aca="false">SUM(J18:J19)</f>
        <v>480.6</v>
      </c>
      <c r="K20" s="331" t="n">
        <f aca="false">SUM(K18:K19)</f>
        <v>0</v>
      </c>
      <c r="L20" s="331" t="n">
        <f aca="false">SUM(L18:L19)</f>
        <v>140.8</v>
      </c>
      <c r="M20" s="331" t="n">
        <f aca="false">SUM(M18:M19)</f>
        <v>0</v>
      </c>
      <c r="N20" s="331" t="n">
        <f aca="false">SUM(N18:N19)</f>
        <v>0</v>
      </c>
      <c r="O20" s="331" t="n">
        <f aca="false">SUM(O18:O19)</f>
        <v>0</v>
      </c>
      <c r="P20" s="331" t="n">
        <f aca="false">SUM(P18:P19)</f>
        <v>131.8</v>
      </c>
      <c r="Q20" s="331" t="n">
        <f aca="false">SUM(Q18:Q19)</f>
        <v>0</v>
      </c>
      <c r="R20" s="331" t="n">
        <f aca="false">SUM(R18:R19)</f>
        <v>86</v>
      </c>
      <c r="S20" s="331" t="n">
        <f aca="false">SUM(S18:S19)</f>
        <v>570</v>
      </c>
      <c r="T20" s="331" t="n">
        <f aca="false">SUM(T18:T19)</f>
        <v>31.2</v>
      </c>
      <c r="U20" s="331" t="n">
        <f aca="false">SUM(U18:U19)</f>
        <v>15</v>
      </c>
      <c r="V20" s="331" t="n">
        <f aca="false">SUM(V18:V19)</f>
        <v>776</v>
      </c>
      <c r="W20" s="331" t="n">
        <f aca="false">SUM(W18:W19)</f>
        <v>20</v>
      </c>
      <c r="X20" s="331" t="n">
        <f aca="false">SUM(X18:X19)</f>
        <v>0</v>
      </c>
      <c r="Y20" s="331" t="n">
        <f aca="false">SUM(Y18:Y19)</f>
        <v>0</v>
      </c>
      <c r="Z20" s="331" t="n">
        <f aca="false">SUM(Z18:Z19)</f>
        <v>0</v>
      </c>
      <c r="AA20" s="331" t="n">
        <f aca="false">SUM(AA18:AA19)</f>
        <v>161</v>
      </c>
      <c r="AB20" s="331" t="n">
        <f aca="false">SUM(AB18:AB19)</f>
        <v>0</v>
      </c>
      <c r="AC20" s="331" t="n">
        <f aca="false">SUM(AC18:AC19)</f>
        <v>0</v>
      </c>
      <c r="AD20" s="331" t="n">
        <f aca="false">SUM(AD18:AD19)</f>
        <v>30</v>
      </c>
      <c r="AE20" s="331" t="n">
        <f aca="false">SUM(AE18:AE19)</f>
        <v>0</v>
      </c>
      <c r="AF20" s="331" t="n">
        <f aca="false">SUM(AF18:AF19)</f>
        <v>0</v>
      </c>
      <c r="AG20" s="331" t="n">
        <f aca="false">SUM(AG18:AG19)</f>
        <v>0</v>
      </c>
      <c r="AH20" s="331" t="n">
        <f aca="false">SUM(AH18:AH19)</f>
        <v>89</v>
      </c>
      <c r="AI20" s="170" t="n">
        <f aca="false">SUM(AI18:AI19)</f>
        <v>11007.4</v>
      </c>
    </row>
    <row r="21" customFormat="false" ht="15" hidden="false" customHeight="false" outlineLevel="0" collapsed="false">
      <c r="A21" s="329"/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7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</row>
    <row r="22" customFormat="false" ht="15" hidden="false" customHeight="false" outlineLevel="0" collapsed="false">
      <c r="A22" s="332" t="s">
        <v>571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6"/>
      <c r="M22" s="336"/>
      <c r="N22" s="336"/>
      <c r="O22" s="336"/>
      <c r="P22" s="336"/>
      <c r="Q22" s="336"/>
      <c r="R22" s="336"/>
      <c r="S22" s="336"/>
      <c r="T22" s="336"/>
      <c r="U22" s="337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</row>
    <row r="23" customFormat="false" ht="15" hidden="false" customHeight="false" outlineLevel="0" collapsed="false">
      <c r="A23" s="329" t="s">
        <v>542</v>
      </c>
      <c r="B23" s="336"/>
      <c r="C23" s="336"/>
      <c r="D23" s="336"/>
      <c r="E23" s="331" t="n">
        <f aca="false">'Свод Б'!F10</f>
        <v>2284</v>
      </c>
      <c r="F23" s="331" t="n">
        <f aca="false">'Свод Б'!G10</f>
        <v>1412</v>
      </c>
      <c r="G23" s="331" t="n">
        <f aca="false">'Свод Б'!H10</f>
        <v>2442</v>
      </c>
      <c r="H23" s="331" t="n">
        <f aca="false">'Свод Б'!I10</f>
        <v>2318</v>
      </c>
      <c r="I23" s="331" t="n">
        <f aca="false">'Свод Б'!J10</f>
        <v>150</v>
      </c>
      <c r="J23" s="331" t="n">
        <f aca="false">'Свод Б'!K10</f>
        <v>63.6</v>
      </c>
      <c r="K23" s="331" t="n">
        <f aca="false">'Свод Б'!L10</f>
        <v>0</v>
      </c>
      <c r="L23" s="331" t="n">
        <f aca="false">'Свод Б'!M10</f>
        <v>343.2</v>
      </c>
      <c r="M23" s="331" t="n">
        <f aca="false">'Свод Б'!N10</f>
        <v>0</v>
      </c>
      <c r="N23" s="331" t="n">
        <f aca="false">'Свод Б'!O10</f>
        <v>0</v>
      </c>
      <c r="O23" s="331" t="n">
        <f aca="false">'Свод Б'!P10</f>
        <v>0</v>
      </c>
      <c r="P23" s="331" t="n">
        <f aca="false">'Свод Б'!Q10</f>
        <v>94.6</v>
      </c>
      <c r="Q23" s="331" t="n">
        <f aca="false">'Свод Б'!R10</f>
        <v>0</v>
      </c>
      <c r="R23" s="331" t="n">
        <f aca="false">'Свод Б'!S10</f>
        <v>0</v>
      </c>
      <c r="S23" s="331" t="n">
        <f aca="false">'Свод Б'!T10</f>
        <v>57.3333333333333</v>
      </c>
      <c r="T23" s="331" t="n">
        <f aca="false">'Свод Б'!U10</f>
        <v>254.7</v>
      </c>
      <c r="U23" s="331" t="n">
        <f aca="false">'Свод Б'!V10</f>
        <v>24</v>
      </c>
      <c r="V23" s="331" t="n">
        <f aca="false">'Свод Б'!W10</f>
        <v>112</v>
      </c>
      <c r="W23" s="331" t="n">
        <f aca="false">'Свод Б'!X10</f>
        <v>0</v>
      </c>
      <c r="X23" s="331" t="n">
        <f aca="false">'Свод Б'!Y10</f>
        <v>0</v>
      </c>
      <c r="Y23" s="331" t="n">
        <f aca="false">'Свод Б'!Z10</f>
        <v>0</v>
      </c>
      <c r="Z23" s="331" t="n">
        <f aca="false">'Свод Б'!AA10</f>
        <v>0</v>
      </c>
      <c r="AA23" s="331" t="n">
        <f aca="false">'Свод Б'!AB10</f>
        <v>13.5</v>
      </c>
      <c r="AB23" s="331" t="n">
        <f aca="false">'Свод Б'!AC10</f>
        <v>0</v>
      </c>
      <c r="AC23" s="331" t="n">
        <f aca="false">'Свод Б'!AD10</f>
        <v>0</v>
      </c>
      <c r="AD23" s="331" t="n">
        <f aca="false">'Свод Б'!AE10</f>
        <v>0</v>
      </c>
      <c r="AE23" s="331" t="n">
        <f aca="false">'Свод Б'!AF10</f>
        <v>0</v>
      </c>
      <c r="AF23" s="331" t="n">
        <f aca="false">'Свод Б'!AG10</f>
        <v>0</v>
      </c>
      <c r="AG23" s="331" t="n">
        <f aca="false">'Свод Б'!AH10</f>
        <v>0</v>
      </c>
      <c r="AH23" s="331" t="n">
        <f aca="false">'Свод Б'!AI10</f>
        <v>314</v>
      </c>
      <c r="AI23" s="331" t="n">
        <f aca="false">'Свод Б'!AJ10</f>
        <v>5156.93333333333</v>
      </c>
    </row>
    <row r="24" customFormat="false" ht="15" hidden="false" customHeight="false" outlineLevel="0" collapsed="false">
      <c r="A24" s="329" t="s">
        <v>619</v>
      </c>
      <c r="B24" s="336"/>
      <c r="C24" s="336"/>
      <c r="D24" s="336"/>
      <c r="E24" s="331" t="n">
        <f aca="false">'Свод ВБ'!F10</f>
        <v>0</v>
      </c>
      <c r="F24" s="331" t="n">
        <f aca="false">'Свод ВБ'!G10</f>
        <v>0</v>
      </c>
      <c r="G24" s="331" t="n">
        <f aca="false">'Свод ВБ'!H10</f>
        <v>0</v>
      </c>
      <c r="H24" s="331" t="n">
        <f aca="false">'Свод ВБ'!I10</f>
        <v>0</v>
      </c>
      <c r="I24" s="331" t="n">
        <f aca="false">'Свод ВБ'!J10</f>
        <v>0</v>
      </c>
      <c r="J24" s="331" t="n">
        <f aca="false">'Свод ВБ'!K10</f>
        <v>0</v>
      </c>
      <c r="K24" s="331" t="n">
        <f aca="false">'Свод ВБ'!L10</f>
        <v>0</v>
      </c>
      <c r="L24" s="331" t="n">
        <f aca="false">'Свод ВБ'!M10</f>
        <v>1.6</v>
      </c>
      <c r="M24" s="331" t="n">
        <f aca="false">'Свод ВБ'!N10</f>
        <v>0</v>
      </c>
      <c r="N24" s="331" t="n">
        <f aca="false">'Свод ВБ'!O10</f>
        <v>0</v>
      </c>
      <c r="O24" s="331" t="n">
        <f aca="false">'Свод ВБ'!P10</f>
        <v>0</v>
      </c>
      <c r="P24" s="331" t="n">
        <f aca="false">'Свод ВБ'!Q10</f>
        <v>0</v>
      </c>
      <c r="Q24" s="331" t="n">
        <f aca="false">'Свод ВБ'!R10</f>
        <v>0</v>
      </c>
      <c r="R24" s="331" t="n">
        <f aca="false">'Свод ВБ'!S10</f>
        <v>0</v>
      </c>
      <c r="S24" s="331" t="n">
        <f aca="false">'Свод ВБ'!T10</f>
        <v>0</v>
      </c>
      <c r="T24" s="331" t="n">
        <f aca="false">'Свод ВБ'!U10</f>
        <v>0.9</v>
      </c>
      <c r="U24" s="331" t="n">
        <f aca="false">'Свод ВБ'!V10</f>
        <v>0</v>
      </c>
      <c r="V24" s="331" t="n">
        <f aca="false">'Свод ВБ'!W10</f>
        <v>0</v>
      </c>
      <c r="W24" s="331" t="n">
        <f aca="false">'Свод ВБ'!X10</f>
        <v>0</v>
      </c>
      <c r="X24" s="331" t="n">
        <f aca="false">'Свод ВБ'!Y10</f>
        <v>0</v>
      </c>
      <c r="Y24" s="331" t="n">
        <f aca="false">'Свод ВБ'!Z10</f>
        <v>0</v>
      </c>
      <c r="Z24" s="331" t="n">
        <f aca="false">'Свод ВБ'!AA10</f>
        <v>0</v>
      </c>
      <c r="AA24" s="331" t="n">
        <f aca="false">'Свод ВБ'!AB10</f>
        <v>0</v>
      </c>
      <c r="AB24" s="331" t="n">
        <f aca="false">'Свод ВБ'!AC10</f>
        <v>0</v>
      </c>
      <c r="AC24" s="331" t="n">
        <f aca="false">'Свод ВБ'!AD10</f>
        <v>0</v>
      </c>
      <c r="AD24" s="331" t="n">
        <f aca="false">'Свод ВБ'!AE10</f>
        <v>0</v>
      </c>
      <c r="AE24" s="331" t="n">
        <f aca="false">'Свод ВБ'!AF10</f>
        <v>0</v>
      </c>
      <c r="AF24" s="331" t="n">
        <f aca="false">'Свод ВБ'!AG10</f>
        <v>0</v>
      </c>
      <c r="AG24" s="331" t="n">
        <f aca="false">'Свод ВБ'!AH10</f>
        <v>0</v>
      </c>
      <c r="AH24" s="331" t="n">
        <f aca="false">'Свод ВБ'!AI10</f>
        <v>0</v>
      </c>
      <c r="AI24" s="331" t="n">
        <f aca="false">'Свод ВБ'!AJ10</f>
        <v>2.5</v>
      </c>
    </row>
    <row r="25" customFormat="false" ht="15" hidden="false" customHeight="false" outlineLevel="0" collapsed="false">
      <c r="A25" s="329" t="s">
        <v>41</v>
      </c>
      <c r="B25" s="336"/>
      <c r="C25" s="336"/>
      <c r="D25" s="336"/>
      <c r="E25" s="331" t="n">
        <f aca="false">SUM(E23:E24)</f>
        <v>2284</v>
      </c>
      <c r="F25" s="331" t="n">
        <f aca="false">SUM(F23:F24)</f>
        <v>1412</v>
      </c>
      <c r="G25" s="331" t="n">
        <f aca="false">SUM(G23:G24)</f>
        <v>2442</v>
      </c>
      <c r="H25" s="331" t="n">
        <f aca="false">SUM(H23:H24)</f>
        <v>2318</v>
      </c>
      <c r="I25" s="331" t="n">
        <f aca="false">SUM(I23:I24)</f>
        <v>150</v>
      </c>
      <c r="J25" s="331" t="n">
        <f aca="false">SUM(J23:J24)</f>
        <v>63.6</v>
      </c>
      <c r="K25" s="331" t="n">
        <f aca="false">SUM(K23:K24)</f>
        <v>0</v>
      </c>
      <c r="L25" s="331" t="n">
        <f aca="false">SUM(L23:L24)</f>
        <v>344.8</v>
      </c>
      <c r="M25" s="331" t="n">
        <f aca="false">SUM(M23:M24)</f>
        <v>0</v>
      </c>
      <c r="N25" s="331" t="n">
        <f aca="false">SUM(N23:N24)</f>
        <v>0</v>
      </c>
      <c r="O25" s="331" t="n">
        <f aca="false">SUM(O23:O24)</f>
        <v>0</v>
      </c>
      <c r="P25" s="331" t="n">
        <f aca="false">SUM(P23:P24)</f>
        <v>94.6</v>
      </c>
      <c r="Q25" s="331" t="n">
        <f aca="false">SUM(Q23:Q24)</f>
        <v>0</v>
      </c>
      <c r="R25" s="331" t="n">
        <f aca="false">SUM(R23:R24)</f>
        <v>0</v>
      </c>
      <c r="S25" s="331" t="n">
        <f aca="false">SUM(S23:S24)</f>
        <v>57.3333333333333</v>
      </c>
      <c r="T25" s="331" t="n">
        <f aca="false">SUM(T23:T24)</f>
        <v>255.6</v>
      </c>
      <c r="U25" s="331" t="n">
        <f aca="false">SUM(U23:U24)</f>
        <v>24</v>
      </c>
      <c r="V25" s="331" t="n">
        <f aca="false">SUM(V23:V24)</f>
        <v>112</v>
      </c>
      <c r="W25" s="331" t="n">
        <f aca="false">SUM(W23:W24)</f>
        <v>0</v>
      </c>
      <c r="X25" s="331" t="n">
        <f aca="false">SUM(X23:X24)</f>
        <v>0</v>
      </c>
      <c r="Y25" s="331" t="n">
        <f aca="false">SUM(Y23:Y24)</f>
        <v>0</v>
      </c>
      <c r="Z25" s="331" t="n">
        <f aca="false">SUM(Z23:Z24)</f>
        <v>0</v>
      </c>
      <c r="AA25" s="331" t="n">
        <f aca="false">SUM(AA23:AA24)</f>
        <v>13.5</v>
      </c>
      <c r="AB25" s="331" t="n">
        <f aca="false">SUM(AB23:AB24)</f>
        <v>0</v>
      </c>
      <c r="AC25" s="331" t="n">
        <f aca="false">SUM(AC23:AC24)</f>
        <v>0</v>
      </c>
      <c r="AD25" s="331" t="n">
        <f aca="false">SUM(AD23:AD24)</f>
        <v>0</v>
      </c>
      <c r="AE25" s="331" t="n">
        <f aca="false">SUM(AE23:AE24)</f>
        <v>0</v>
      </c>
      <c r="AF25" s="331" t="n">
        <f aca="false">SUM(AF23:AF24)</f>
        <v>0</v>
      </c>
      <c r="AG25" s="331" t="n">
        <f aca="false">SUM(AG23:AG24)</f>
        <v>0</v>
      </c>
      <c r="AH25" s="331" t="n">
        <f aca="false">SUM(AH23:AH24)</f>
        <v>314</v>
      </c>
      <c r="AI25" s="170" t="n">
        <f aca="false">SUM(AI23:AI24)</f>
        <v>5159.43333333333</v>
      </c>
    </row>
    <row r="26" customFormat="false" ht="15" hidden="false" customHeight="false" outlineLevel="0" collapsed="false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</row>
    <row r="27" customFormat="false" ht="15" hidden="false" customHeight="false" outlineLevel="0" collapsed="false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</row>
    <row r="28" customFormat="false" ht="15" hidden="false" customHeight="false" outlineLevel="0" collapsed="false">
      <c r="A28" s="338" t="s">
        <v>620</v>
      </c>
      <c r="B28" s="336"/>
      <c r="C28" s="336"/>
      <c r="D28" s="336"/>
      <c r="E28" s="180" t="n">
        <f aca="false">E10+E15+E20+E25</f>
        <v>8862</v>
      </c>
      <c r="F28" s="180" t="n">
        <f aca="false">F10+F15+F20+F25</f>
        <v>6790</v>
      </c>
      <c r="G28" s="180" t="n">
        <f aca="false">G10+G15+G20+G25</f>
        <v>6784</v>
      </c>
      <c r="H28" s="180" t="n">
        <f aca="false">H10+H15+H20+H25</f>
        <v>6586</v>
      </c>
      <c r="I28" s="180" t="n">
        <f aca="false">I10+I15+I20+I25</f>
        <v>10379</v>
      </c>
      <c r="J28" s="180" t="n">
        <f aca="false">J10+J15+J20+J25</f>
        <v>1057.2</v>
      </c>
      <c r="K28" s="180" t="n">
        <f aca="false">K10+K15+K20+K25</f>
        <v>0</v>
      </c>
      <c r="L28" s="180" t="n">
        <f aca="false">L10+L15+L20+L25</f>
        <v>839.2</v>
      </c>
      <c r="M28" s="180" t="n">
        <f aca="false">M10+M15+M20+M25</f>
        <v>0</v>
      </c>
      <c r="N28" s="180" t="n">
        <f aca="false">N10+N15+N20+N25</f>
        <v>0</v>
      </c>
      <c r="O28" s="180" t="n">
        <f aca="false">O10+O15+O20+O25</f>
        <v>0</v>
      </c>
      <c r="P28" s="180" t="n">
        <f aca="false">P10+P15+P20+P25</f>
        <v>425.7</v>
      </c>
      <c r="Q28" s="180" t="n">
        <f aca="false">Q10+Q15+Q20+Q25</f>
        <v>0</v>
      </c>
      <c r="R28" s="180" t="n">
        <f aca="false">R10+R15+R20+R25</f>
        <v>244</v>
      </c>
      <c r="S28" s="180" t="n">
        <f aca="false">S10+S15+S20+S25</f>
        <v>1340</v>
      </c>
      <c r="T28" s="180" t="n">
        <f aca="false">T10+T15+T20+T25</f>
        <v>293.7</v>
      </c>
      <c r="U28" s="180" t="n">
        <f aca="false">U10+U15+U20+U25</f>
        <v>87</v>
      </c>
      <c r="V28" s="180" t="n">
        <f aca="false">V10+V15+V20+V25</f>
        <v>1900</v>
      </c>
      <c r="W28" s="180" t="n">
        <f aca="false">W10+W15+W20+W25</f>
        <v>90</v>
      </c>
      <c r="X28" s="180" t="n">
        <f aca="false">X10+X15+X20+X25</f>
        <v>0</v>
      </c>
      <c r="Y28" s="180" t="n">
        <f aca="false">Y10+Y15+Y20+Y25</f>
        <v>0</v>
      </c>
      <c r="Z28" s="180" t="n">
        <f aca="false">Z10+Z15+Z20+Z25</f>
        <v>0</v>
      </c>
      <c r="AA28" s="180" t="n">
        <f aca="false">AA10+AA15+AA20+AA25</f>
        <v>360.5</v>
      </c>
      <c r="AB28" s="180" t="n">
        <f aca="false">AB10+AB15+AB20+AB25</f>
        <v>0</v>
      </c>
      <c r="AC28" s="180" t="n">
        <f aca="false">AC10+AC15+AC20+AC25</f>
        <v>0</v>
      </c>
      <c r="AD28" s="180" t="n">
        <f aca="false">AD10+AD15+AD20+AD25</f>
        <v>150</v>
      </c>
      <c r="AE28" s="180" t="n">
        <f aca="false">AE10+AE15+AE20+AE25</f>
        <v>0</v>
      </c>
      <c r="AF28" s="180" t="n">
        <f aca="false">AF10+AF15+AF20+AF25</f>
        <v>0</v>
      </c>
      <c r="AG28" s="180" t="n">
        <f aca="false">AG10+AG15+AG20+AG25</f>
        <v>0</v>
      </c>
      <c r="AH28" s="180" t="n">
        <f aca="false">AH10+AH15+AH20+AH25</f>
        <v>696</v>
      </c>
      <c r="AI28" s="170" t="n">
        <f aca="false">AI10+AI15+AI20+AI25</f>
        <v>31238.3</v>
      </c>
    </row>
    <row r="29" customFormat="false" ht="15" hidden="false" customHeight="false" outlineLevel="0" collapsed="false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339"/>
    </row>
    <row r="41" customFormat="false" ht="12.75" hidden="false" customHeight="false" outlineLevel="0" collapsed="false">
      <c r="Z41" s="284"/>
    </row>
    <row r="44" customFormat="false" ht="12.75" hidden="false" customHeight="false" outlineLevel="0" collapsed="false">
      <c r="Z44" s="284"/>
    </row>
  </sheetData>
  <mergeCells count="29">
    <mergeCell ref="A4:A5"/>
    <mergeCell ref="B4:B5"/>
    <mergeCell ref="C4:C5"/>
    <mergeCell ref="D4:D5"/>
    <mergeCell ref="E4:F4"/>
    <mergeCell ref="G4:H4"/>
    <mergeCell ref="I4:I5"/>
    <mergeCell ref="J4:J5"/>
    <mergeCell ref="K4:N4"/>
    <mergeCell ref="O4:O5"/>
    <mergeCell ref="P4:Q4"/>
    <mergeCell ref="R4:S4"/>
    <mergeCell ref="T4:T5"/>
    <mergeCell ref="U4:U5"/>
    <mergeCell ref="V4:W4"/>
    <mergeCell ref="X4:X5"/>
    <mergeCell ref="Y4:Y5"/>
    <mergeCell ref="Z4:Z5"/>
    <mergeCell ref="AA4:AA5"/>
    <mergeCell ref="AB4:AC4"/>
    <mergeCell ref="AD4:AE4"/>
    <mergeCell ref="AF4:AG4"/>
    <mergeCell ref="AH4:AH5"/>
    <mergeCell ref="AI4:AI5"/>
    <mergeCell ref="A7:I7"/>
    <mergeCell ref="J7:K7"/>
    <mergeCell ref="A12:K12"/>
    <mergeCell ref="A17:K17"/>
    <mergeCell ref="A22:K22"/>
  </mergeCells>
  <conditionalFormatting sqref="A7 J7 L7:AI7 A8:AI25">
    <cfRule type="cellIs" priority="2" operator="equal" aboveAverage="0" equalAverage="0" bottom="0" percent="0" rank="0" text="" dxfId="29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K19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19.86"/>
    <col collapsed="false" customWidth="true" hidden="false" outlineLevel="0" max="2" min="2" style="1" width="45.43"/>
    <col collapsed="false" customWidth="true" hidden="false" outlineLevel="0" max="5" min="3" style="1" width="5.57"/>
    <col collapsed="false" customWidth="true" hidden="false" outlineLevel="0" max="6" min="6" style="1" width="11.14"/>
    <col collapsed="false" customWidth="true" hidden="false" outlineLevel="0" max="8" min="7" style="1" width="11.43"/>
    <col collapsed="false" customWidth="true" hidden="false" outlineLevel="0" max="9" min="9" style="1" width="10.85"/>
    <col collapsed="false" customWidth="true" hidden="false" outlineLevel="0" max="10" min="10" style="1" width="11.43"/>
    <col collapsed="false" customWidth="true" hidden="false" outlineLevel="0" max="11" min="11" style="1" width="9.86"/>
    <col collapsed="false" customWidth="true" hidden="false" outlineLevel="0" max="12" min="12" style="1" width="7.57"/>
    <col collapsed="false" customWidth="true" hidden="false" outlineLevel="0" max="13" min="13" style="1" width="9.86"/>
    <col collapsed="false" customWidth="true" hidden="false" outlineLevel="0" max="14" min="14" style="1" width="9.57"/>
    <col collapsed="false" customWidth="true" hidden="false" outlineLevel="0" max="15" min="15" style="1" width="6.57"/>
    <col collapsed="false" customWidth="true" hidden="false" outlineLevel="0" max="16" min="16" style="1" width="8.15"/>
    <col collapsed="false" customWidth="true" hidden="false" outlineLevel="0" max="17" min="17" style="1" width="9.86"/>
    <col collapsed="false" customWidth="true" hidden="false" outlineLevel="0" max="18" min="18" style="1" width="7.16"/>
    <col collapsed="false" customWidth="true" hidden="false" outlineLevel="0" max="19" min="19" style="1" width="9.57"/>
    <col collapsed="false" customWidth="true" hidden="false" outlineLevel="0" max="20" min="20" style="1" width="9.86"/>
    <col collapsed="false" customWidth="true" hidden="false" outlineLevel="0" max="21" min="21" style="1" width="7.16"/>
    <col collapsed="false" customWidth="true" hidden="false" outlineLevel="0" max="22" min="22" style="1" width="9.14"/>
    <col collapsed="false" customWidth="true" hidden="false" outlineLevel="0" max="23" min="23" style="1" width="9.86"/>
    <col collapsed="false" customWidth="true" hidden="false" outlineLevel="0" max="24" min="24" style="1" width="9.57"/>
    <col collapsed="false" customWidth="true" hidden="false" outlineLevel="0" max="25" min="25" style="1" width="7.42"/>
    <col collapsed="false" customWidth="true" hidden="false" outlineLevel="0" max="26" min="26" style="1" width="6.85"/>
    <col collapsed="false" customWidth="true" hidden="false" outlineLevel="0" max="27" min="27" style="1" width="7.16"/>
    <col collapsed="false" customWidth="true" hidden="false" outlineLevel="0" max="28" min="28" style="1" width="9.14"/>
    <col collapsed="false" customWidth="true" hidden="false" outlineLevel="0" max="30" min="29" style="1" width="6.14"/>
    <col collapsed="false" customWidth="true" hidden="false" outlineLevel="0" max="31" min="31" style="1" width="8.29"/>
    <col collapsed="false" customWidth="true" hidden="false" outlineLevel="0" max="32" min="32" style="1" width="8.15"/>
    <col collapsed="false" customWidth="true" hidden="false" outlineLevel="0" max="33" min="33" style="1" width="7.57"/>
    <col collapsed="false" customWidth="true" hidden="false" outlineLevel="0" max="34" min="34" style="1" width="8.57"/>
    <col collapsed="false" customWidth="true" hidden="false" outlineLevel="0" max="35" min="35" style="1" width="9.86"/>
    <col collapsed="false" customWidth="true" hidden="false" outlineLevel="0" max="36" min="36" style="1" width="11.43"/>
    <col collapsed="false" customWidth="true" hidden="false" outlineLevel="0" max="37" min="37" style="1" width="15.85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541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" hidden="false" customHeight="true" outlineLevel="0" collapsed="false">
      <c r="A9" s="3"/>
      <c r="B9" s="153" t="s">
        <v>542</v>
      </c>
      <c r="C9" s="6"/>
      <c r="D9" s="6"/>
      <c r="E9" s="6"/>
      <c r="F9" s="6"/>
      <c r="G9" s="6"/>
      <c r="H9" s="6"/>
      <c r="I9" s="154" t="s">
        <v>543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46.55" hidden="false" customHeight="true" outlineLevel="0" collapsed="false">
      <c r="A12" s="157" t="s">
        <v>14</v>
      </c>
      <c r="B12" s="158" t="s">
        <v>15</v>
      </c>
      <c r="C12" s="159" t="s">
        <v>16</v>
      </c>
      <c r="D12" s="160" t="s">
        <v>17</v>
      </c>
      <c r="E12" s="159" t="s">
        <v>18</v>
      </c>
      <c r="F12" s="161" t="s">
        <v>19</v>
      </c>
      <c r="G12" s="161"/>
      <c r="H12" s="161" t="s">
        <v>20</v>
      </c>
      <c r="I12" s="161"/>
      <c r="J12" s="157" t="s">
        <v>21</v>
      </c>
      <c r="K12" s="157" t="s">
        <v>22</v>
      </c>
      <c r="L12" s="161" t="s">
        <v>23</v>
      </c>
      <c r="M12" s="161"/>
      <c r="N12" s="161"/>
      <c r="O12" s="161"/>
      <c r="P12" s="157" t="s">
        <v>24</v>
      </c>
      <c r="Q12" s="161" t="s">
        <v>25</v>
      </c>
      <c r="R12" s="161"/>
      <c r="S12" s="161" t="s">
        <v>26</v>
      </c>
      <c r="T12" s="161"/>
      <c r="U12" s="157" t="s">
        <v>27</v>
      </c>
      <c r="V12" s="157" t="s">
        <v>28</v>
      </c>
      <c r="W12" s="161" t="s">
        <v>29</v>
      </c>
      <c r="X12" s="161"/>
      <c r="Y12" s="157" t="s">
        <v>30</v>
      </c>
      <c r="Z12" s="157" t="s">
        <v>31</v>
      </c>
      <c r="AA12" s="157" t="s">
        <v>32</v>
      </c>
      <c r="AB12" s="157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157" t="s">
        <v>37</v>
      </c>
      <c r="AJ12" s="157" t="s">
        <v>38</v>
      </c>
      <c r="AK12" s="157" t="s">
        <v>544</v>
      </c>
    </row>
    <row r="13" customFormat="false" ht="225" hidden="false" customHeight="false" outlineLevel="0" collapsed="false">
      <c r="A13" s="157"/>
      <c r="B13" s="158"/>
      <c r="C13" s="159"/>
      <c r="D13" s="160"/>
      <c r="E13" s="159"/>
      <c r="F13" s="162" t="s">
        <v>40</v>
      </c>
      <c r="G13" s="160" t="s">
        <v>41</v>
      </c>
      <c r="H13" s="160" t="s">
        <v>40</v>
      </c>
      <c r="I13" s="160" t="s">
        <v>41</v>
      </c>
      <c r="J13" s="157"/>
      <c r="K13" s="157"/>
      <c r="L13" s="157" t="s">
        <v>42</v>
      </c>
      <c r="M13" s="157" t="s">
        <v>43</v>
      </c>
      <c r="N13" s="157" t="s">
        <v>44</v>
      </c>
      <c r="O13" s="157" t="s">
        <v>45</v>
      </c>
      <c r="P13" s="157"/>
      <c r="Q13" s="157" t="s">
        <v>46</v>
      </c>
      <c r="R13" s="157" t="s">
        <v>47</v>
      </c>
      <c r="S13" s="157" t="s">
        <v>48</v>
      </c>
      <c r="T13" s="157" t="s">
        <v>49</v>
      </c>
      <c r="U13" s="157"/>
      <c r="V13" s="157"/>
      <c r="W13" s="157" t="s">
        <v>35</v>
      </c>
      <c r="X13" s="157" t="s">
        <v>50</v>
      </c>
      <c r="Y13" s="157"/>
      <c r="Z13" s="157"/>
      <c r="AA13" s="157"/>
      <c r="AB13" s="157"/>
      <c r="AC13" s="157" t="s">
        <v>51</v>
      </c>
      <c r="AD13" s="157" t="s">
        <v>52</v>
      </c>
      <c r="AE13" s="157" t="s">
        <v>53</v>
      </c>
      <c r="AF13" s="157" t="s">
        <v>54</v>
      </c>
      <c r="AG13" s="157" t="s">
        <v>55</v>
      </c>
      <c r="AH13" s="157" t="s">
        <v>545</v>
      </c>
      <c r="AI13" s="157"/>
      <c r="AJ13" s="157"/>
      <c r="AK13" s="157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customFormat="false" ht="15" hidden="false" customHeight="false" outlineLevel="0" collapsed="false">
      <c r="A15" s="163"/>
      <c r="B15" s="164" t="s">
        <v>57</v>
      </c>
      <c r="C15" s="164"/>
      <c r="D15" s="164"/>
      <c r="E15" s="164"/>
      <c r="F15" s="165" t="n">
        <f aca="false">F190</f>
        <v>2624</v>
      </c>
      <c r="G15" s="165" t="n">
        <f aca="false">G184</f>
        <v>1980</v>
      </c>
      <c r="H15" s="165" t="n">
        <f aca="false">H184</f>
        <v>2348</v>
      </c>
      <c r="I15" s="165" t="n">
        <f aca="false">I184</f>
        <v>2216</v>
      </c>
      <c r="J15" s="165" t="n">
        <f aca="false">J184</f>
        <v>2112</v>
      </c>
      <c r="K15" s="165" t="n">
        <f aca="false">K184</f>
        <v>225.3</v>
      </c>
      <c r="L15" s="165" t="n">
        <f aca="false">L184</f>
        <v>0</v>
      </c>
      <c r="M15" s="165" t="n">
        <f aca="false">M184</f>
        <v>242.8</v>
      </c>
      <c r="N15" s="165" t="n">
        <f aca="false">N184</f>
        <v>0</v>
      </c>
      <c r="O15" s="165" t="n">
        <f aca="false">O184</f>
        <v>0</v>
      </c>
      <c r="P15" s="165" t="n">
        <f aca="false">P184</f>
        <v>0</v>
      </c>
      <c r="Q15" s="165" t="n">
        <f aca="false">Q184</f>
        <v>124</v>
      </c>
      <c r="R15" s="165" t="n">
        <f aca="false">R184</f>
        <v>0</v>
      </c>
      <c r="S15" s="165" t="n">
        <f aca="false">S184</f>
        <v>102</v>
      </c>
      <c r="T15" s="165" t="n">
        <f aca="false">T184</f>
        <v>458</v>
      </c>
      <c r="U15" s="165" t="n">
        <f aca="false">U184</f>
        <v>6.9</v>
      </c>
      <c r="V15" s="165" t="n">
        <f aca="false">V184</f>
        <v>24</v>
      </c>
      <c r="W15" s="165" t="n">
        <f aca="false">W184</f>
        <v>654</v>
      </c>
      <c r="X15" s="165" t="n">
        <f aca="false">X184</f>
        <v>45</v>
      </c>
      <c r="Y15" s="165" t="n">
        <f aca="false">Y184</f>
        <v>0</v>
      </c>
      <c r="Z15" s="165" t="n">
        <f aca="false">Z184</f>
        <v>0</v>
      </c>
      <c r="AA15" s="165" t="n">
        <f aca="false">AA184</f>
        <v>0</v>
      </c>
      <c r="AB15" s="165" t="n">
        <f aca="false">AB184</f>
        <v>172.5</v>
      </c>
      <c r="AC15" s="165" t="n">
        <f aca="false">AC184</f>
        <v>0</v>
      </c>
      <c r="AD15" s="165" t="n">
        <f aca="false">AD184</f>
        <v>0</v>
      </c>
      <c r="AE15" s="165" t="n">
        <f aca="false">AE184</f>
        <v>90</v>
      </c>
      <c r="AF15" s="165" t="n">
        <f aca="false">AF184</f>
        <v>0</v>
      </c>
      <c r="AG15" s="165" t="n">
        <f aca="false">AG184</f>
        <v>0</v>
      </c>
      <c r="AH15" s="165" t="n">
        <f aca="false">AH184</f>
        <v>0</v>
      </c>
      <c r="AI15" s="165" t="n">
        <f aca="false">AI184</f>
        <v>158</v>
      </c>
      <c r="AJ15" s="165" t="n">
        <f aca="false">AJ184</f>
        <v>8610.5</v>
      </c>
      <c r="AK15" s="163"/>
    </row>
    <row r="16" customFormat="false" ht="15" hidden="false" customHeight="false" outlineLevel="0" collapsed="false">
      <c r="A16" s="163"/>
      <c r="B16" s="164" t="s">
        <v>58</v>
      </c>
      <c r="C16" s="164"/>
      <c r="D16" s="164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3"/>
    </row>
    <row r="17" customFormat="false" ht="15" hidden="false" customHeight="false" outlineLevel="0" collapsed="false">
      <c r="A17" s="163"/>
      <c r="B17" s="164" t="s">
        <v>59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3"/>
    </row>
    <row r="18" customFormat="false" ht="15" hidden="false" customHeight="false" outlineLevel="0" collapsed="false">
      <c r="A18" s="163"/>
      <c r="B18" s="164" t="s">
        <v>60</v>
      </c>
      <c r="C18" s="164"/>
      <c r="D18" s="164"/>
      <c r="E18" s="164"/>
      <c r="F18" s="165" t="n">
        <f aca="false">F188</f>
        <v>0</v>
      </c>
      <c r="G18" s="165" t="n">
        <f aca="false">G188</f>
        <v>0</v>
      </c>
      <c r="H18" s="165" t="n">
        <f aca="false">H188</f>
        <v>0</v>
      </c>
      <c r="I18" s="165" t="n">
        <f aca="false">I188</f>
        <v>0</v>
      </c>
      <c r="J18" s="165" t="n">
        <f aca="false">J188</f>
        <v>0</v>
      </c>
      <c r="K18" s="165" t="n">
        <f aca="false">K188</f>
        <v>0</v>
      </c>
      <c r="L18" s="165" t="n">
        <f aca="false">L188</f>
        <v>0</v>
      </c>
      <c r="M18" s="165" t="n">
        <f aca="false">M188</f>
        <v>0</v>
      </c>
      <c r="N18" s="165" t="n">
        <f aca="false">N188</f>
        <v>0</v>
      </c>
      <c r="O18" s="165" t="n">
        <f aca="false">O188</f>
        <v>0</v>
      </c>
      <c r="P18" s="165" t="n">
        <f aca="false">P188</f>
        <v>0</v>
      </c>
      <c r="Q18" s="165" t="n">
        <f aca="false">Q188</f>
        <v>0</v>
      </c>
      <c r="R18" s="165" t="n">
        <f aca="false">R188</f>
        <v>0</v>
      </c>
      <c r="S18" s="165" t="n">
        <f aca="false">S188</f>
        <v>0</v>
      </c>
      <c r="T18" s="165" t="n">
        <f aca="false">T188</f>
        <v>0</v>
      </c>
      <c r="U18" s="165" t="n">
        <f aca="false">U188</f>
        <v>0</v>
      </c>
      <c r="V18" s="165" t="n">
        <f aca="false">V188</f>
        <v>0</v>
      </c>
      <c r="W18" s="165" t="n">
        <f aca="false">W188</f>
        <v>0</v>
      </c>
      <c r="X18" s="165" t="n">
        <f aca="false">X188</f>
        <v>0</v>
      </c>
      <c r="Y18" s="165" t="n">
        <f aca="false">Y188</f>
        <v>0</v>
      </c>
      <c r="Z18" s="165" t="n">
        <f aca="false">Z188</f>
        <v>0</v>
      </c>
      <c r="AA18" s="165" t="n">
        <f aca="false">AA188</f>
        <v>0</v>
      </c>
      <c r="AB18" s="165" t="n">
        <f aca="false">AB188</f>
        <v>0</v>
      </c>
      <c r="AC18" s="165" t="n">
        <f aca="false">AC188</f>
        <v>0</v>
      </c>
      <c r="AD18" s="165" t="n">
        <f aca="false">AD188</f>
        <v>0</v>
      </c>
      <c r="AE18" s="165" t="n">
        <f aca="false">AE188</f>
        <v>0</v>
      </c>
      <c r="AF18" s="165" t="n">
        <f aca="false">AF188</f>
        <v>0</v>
      </c>
      <c r="AG18" s="165" t="n">
        <f aca="false">AG188</f>
        <v>0</v>
      </c>
      <c r="AH18" s="165" t="n">
        <f aca="false">AH188</f>
        <v>0</v>
      </c>
      <c r="AI18" s="165" t="n">
        <f aca="false">AI188</f>
        <v>0</v>
      </c>
      <c r="AJ18" s="165" t="n">
        <f aca="false">AJ188</f>
        <v>0</v>
      </c>
      <c r="AK18" s="163"/>
    </row>
    <row r="19" customFormat="false" ht="15" hidden="false" customHeight="false" outlineLevel="0" collapsed="false">
      <c r="A19" s="166"/>
      <c r="B19" s="166" t="s">
        <v>61</v>
      </c>
      <c r="C19" s="166"/>
      <c r="D19" s="166"/>
      <c r="E19" s="166"/>
      <c r="F19" s="167" t="n">
        <f aca="false">SUM(F15:F18)</f>
        <v>2624</v>
      </c>
      <c r="G19" s="167" t="n">
        <f aca="false">SUM(G15:G18)</f>
        <v>1980</v>
      </c>
      <c r="H19" s="167" t="n">
        <f aca="false">SUM(H15:H18)</f>
        <v>2348</v>
      </c>
      <c r="I19" s="167" t="n">
        <f aca="false">SUM(I15:I18)</f>
        <v>2216</v>
      </c>
      <c r="J19" s="167" t="n">
        <f aca="false">SUM(J15:J18)</f>
        <v>2112</v>
      </c>
      <c r="K19" s="167" t="n">
        <f aca="false">SUM(K15:K18)</f>
        <v>225.3</v>
      </c>
      <c r="L19" s="167" t="n">
        <f aca="false">SUM(L15:L18)</f>
        <v>0</v>
      </c>
      <c r="M19" s="167" t="n">
        <f aca="false">SUM(M15:M18)</f>
        <v>242.8</v>
      </c>
      <c r="N19" s="167" t="n">
        <f aca="false">SUM(N15:N18)</f>
        <v>0</v>
      </c>
      <c r="O19" s="167" t="n">
        <f aca="false">SUM(O15:O18)</f>
        <v>0</v>
      </c>
      <c r="P19" s="167" t="n">
        <f aca="false">SUM(P15:P18)</f>
        <v>0</v>
      </c>
      <c r="Q19" s="167" t="n">
        <f aca="false">SUM(Q15:Q18)</f>
        <v>124</v>
      </c>
      <c r="R19" s="167" t="n">
        <f aca="false">SUM(R15:R18)</f>
        <v>0</v>
      </c>
      <c r="S19" s="167" t="n">
        <f aca="false">SUM(S15:S18)</f>
        <v>102</v>
      </c>
      <c r="T19" s="167" t="n">
        <f aca="false">SUM(T15:T18)</f>
        <v>458</v>
      </c>
      <c r="U19" s="167" t="n">
        <f aca="false">SUM(U15:U18)</f>
        <v>6.9</v>
      </c>
      <c r="V19" s="167" t="n">
        <f aca="false">SUM(V15:V18)</f>
        <v>24</v>
      </c>
      <c r="W19" s="167" t="n">
        <f aca="false">SUM(W15:W18)</f>
        <v>654</v>
      </c>
      <c r="X19" s="167" t="n">
        <f aca="false">SUM(X15:X18)</f>
        <v>45</v>
      </c>
      <c r="Y19" s="167" t="n">
        <f aca="false">SUM(Y15:Y18)</f>
        <v>0</v>
      </c>
      <c r="Z19" s="167" t="n">
        <f aca="false">SUM(Z15:Z18)</f>
        <v>0</v>
      </c>
      <c r="AA19" s="167" t="n">
        <f aca="false">SUM(AA15:AA18)</f>
        <v>0</v>
      </c>
      <c r="AB19" s="167" t="n">
        <f aca="false">SUM(AB15:AB18)</f>
        <v>172.5</v>
      </c>
      <c r="AC19" s="167" t="n">
        <f aca="false">SUM(AC15:AC18)</f>
        <v>0</v>
      </c>
      <c r="AD19" s="167" t="n">
        <f aca="false">SUM(AD15:AD18)</f>
        <v>0</v>
      </c>
      <c r="AE19" s="167" t="n">
        <f aca="false">SUM(AE15:AE18)</f>
        <v>90</v>
      </c>
      <c r="AF19" s="167" t="n">
        <f aca="false">SUM(AF15:AF18)</f>
        <v>0</v>
      </c>
      <c r="AG19" s="167" t="n">
        <f aca="false">SUM(AG15:AG18)</f>
        <v>0</v>
      </c>
      <c r="AH19" s="167" t="n">
        <f aca="false">SUM(AH15:AH18)</f>
        <v>0</v>
      </c>
      <c r="AI19" s="167" t="n">
        <f aca="false">SUM(AI15:AI18)</f>
        <v>158</v>
      </c>
      <c r="AJ19" s="167" t="n">
        <f aca="false">SUM(AJ15:AJ18)</f>
        <v>8610.5</v>
      </c>
      <c r="AK19" s="166"/>
    </row>
    <row r="20" customFormat="false" ht="15" hidden="false" customHeight="false" outlineLevel="0" collapsed="false">
      <c r="A20" s="166"/>
      <c r="B20" s="166"/>
      <c r="C20" s="166"/>
      <c r="D20" s="166"/>
      <c r="E20" s="166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6"/>
    </row>
    <row r="21" customFormat="false" ht="15" hidden="false" customHeight="false" outlineLevel="0" collapsed="false">
      <c r="A21" s="168"/>
      <c r="B21" s="168"/>
      <c r="C21" s="168"/>
      <c r="D21" s="168"/>
      <c r="E21" s="168"/>
      <c r="F21" s="168"/>
      <c r="G21" s="168"/>
      <c r="H21" s="168"/>
      <c r="I21" s="168"/>
      <c r="J21" s="169" t="s">
        <v>57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8"/>
      <c r="AE21" s="168"/>
      <c r="AF21" s="168"/>
      <c r="AG21" s="168"/>
      <c r="AH21" s="168"/>
      <c r="AI21" s="168"/>
      <c r="AJ21" s="168"/>
      <c r="AK21" s="168"/>
    </row>
    <row r="22" customFormat="false" ht="15" hidden="false" customHeight="false" outlineLevel="0" collapsed="false">
      <c r="A22" s="168"/>
      <c r="B22" s="168"/>
      <c r="C22" s="168"/>
      <c r="D22" s="168"/>
      <c r="E22" s="168"/>
      <c r="F22" s="168"/>
      <c r="G22" s="168"/>
      <c r="H22" s="168"/>
      <c r="I22" s="168"/>
      <c r="J22" s="170" t="str">
        <f aca="false">Бюджет!L23</f>
        <v>03.03.03 Радиофизика</v>
      </c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68"/>
      <c r="AE22" s="168"/>
      <c r="AF22" s="168"/>
      <c r="AG22" s="168"/>
      <c r="AH22" s="168"/>
      <c r="AI22" s="168"/>
      <c r="AJ22" s="168"/>
      <c r="AK22" s="168"/>
    </row>
    <row r="23" customFormat="false" ht="15" hidden="false" customHeight="false" outlineLevel="0" collapsed="false">
      <c r="A23" s="168"/>
      <c r="B23" s="168"/>
      <c r="C23" s="168"/>
      <c r="D23" s="168"/>
      <c r="E23" s="168"/>
      <c r="F23" s="168"/>
      <c r="G23" s="168"/>
      <c r="H23" s="168"/>
      <c r="I23" s="168"/>
      <c r="J23" s="171" t="str">
        <f aca="false">Бюджет!K24</f>
        <v>профиль "Радиоинжиниринг и телекоммуникации" </v>
      </c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68"/>
      <c r="AE23" s="168"/>
      <c r="AF23" s="168"/>
      <c r="AG23" s="168"/>
      <c r="AH23" s="168"/>
      <c r="AI23" s="168"/>
      <c r="AJ23" s="172" t="n">
        <f aca="false">SUM(G23,I23:AI23)</f>
        <v>0</v>
      </c>
      <c r="AK23" s="168"/>
    </row>
    <row r="24" customFormat="false" ht="15" hidden="false" customHeight="false" outlineLevel="0" collapsed="false">
      <c r="A24" s="173" t="str">
        <f aca="false">Бюджет!A26</f>
        <v>Б1.О.12.01</v>
      </c>
      <c r="B24" s="174" t="str">
        <f aca="false">Бюджет!B26</f>
        <v>Механика (поток РФ, ФИЗ)</v>
      </c>
      <c r="C24" s="168" t="str">
        <f aca="false">Бюджет!C26</f>
        <v>1\1</v>
      </c>
      <c r="D24" s="168" t="n">
        <f aca="false">Бюджет!D26</f>
        <v>21</v>
      </c>
      <c r="E24" s="168" t="n">
        <f aca="false">Бюджет!E26</f>
        <v>1</v>
      </c>
      <c r="F24" s="175" t="n">
        <f aca="false">Бюджет!F26</f>
        <v>30</v>
      </c>
      <c r="G24" s="175" t="n">
        <f aca="false">Бюджет!G26</f>
        <v>30</v>
      </c>
      <c r="H24" s="175"/>
      <c r="I24" s="175"/>
      <c r="J24" s="175" t="n">
        <f aca="false">Бюджет!J26</f>
        <v>60</v>
      </c>
      <c r="K24" s="175" t="n">
        <f aca="false">Бюджет!K26</f>
        <v>6.3</v>
      </c>
      <c r="L24" s="175" t="n">
        <f aca="false">Бюджет!L26</f>
        <v>0</v>
      </c>
      <c r="M24" s="175" t="n">
        <f aca="false">Бюджет!M26</f>
        <v>0</v>
      </c>
      <c r="N24" s="175" t="n">
        <f aca="false">Бюджет!N26</f>
        <v>0</v>
      </c>
      <c r="O24" s="175" t="n">
        <f aca="false">Бюджет!O26</f>
        <v>0</v>
      </c>
      <c r="P24" s="175" t="n">
        <f aca="false">Бюджет!P26</f>
        <v>0</v>
      </c>
      <c r="Q24" s="175" t="n">
        <f aca="false">Бюджет!Q26</f>
        <v>1.5</v>
      </c>
      <c r="R24" s="175" t="n">
        <f aca="false">Бюджет!R26</f>
        <v>0</v>
      </c>
      <c r="S24" s="175" t="n">
        <f aca="false">Бюджет!S26</f>
        <v>0</v>
      </c>
      <c r="T24" s="175" t="n">
        <f aca="false">Бюджет!T26</f>
        <v>0</v>
      </c>
      <c r="U24" s="175" t="n">
        <f aca="false">Бюджет!U26</f>
        <v>0</v>
      </c>
      <c r="V24" s="175" t="n">
        <f aca="false">Бюджет!V26</f>
        <v>0</v>
      </c>
      <c r="W24" s="175" t="n">
        <f aca="false">Бюджет!W26</f>
        <v>0</v>
      </c>
      <c r="X24" s="175" t="n">
        <f aca="false">Бюджет!X26</f>
        <v>0</v>
      </c>
      <c r="Y24" s="175" t="n">
        <f aca="false">Бюджет!Y26</f>
        <v>0</v>
      </c>
      <c r="Z24" s="175" t="n">
        <f aca="false">Бюджет!Z26</f>
        <v>0</v>
      </c>
      <c r="AA24" s="175" t="n">
        <f aca="false">Бюджет!AA26</f>
        <v>0</v>
      </c>
      <c r="AB24" s="175" t="n">
        <f aca="false">Бюджет!AB26</f>
        <v>0</v>
      </c>
      <c r="AC24" s="175" t="n">
        <f aca="false">Бюджет!AC26</f>
        <v>0</v>
      </c>
      <c r="AD24" s="175" t="n">
        <f aca="false">Бюджет!AD26</f>
        <v>0</v>
      </c>
      <c r="AE24" s="175" t="n">
        <f aca="false">Бюджет!AE26</f>
        <v>0</v>
      </c>
      <c r="AF24" s="175" t="n">
        <f aca="false">Бюджет!AF26</f>
        <v>0</v>
      </c>
      <c r="AG24" s="175" t="n">
        <f aca="false">Бюджет!AG26</f>
        <v>0</v>
      </c>
      <c r="AH24" s="175" t="n">
        <f aca="false">Бюджет!AH26</f>
        <v>0</v>
      </c>
      <c r="AI24" s="175" t="n">
        <f aca="false">Бюджет!AI26</f>
        <v>22</v>
      </c>
      <c r="AJ24" s="172" t="n">
        <f aca="false">SUM(G24,I24:AI24)</f>
        <v>119.8</v>
      </c>
      <c r="AK24" s="168"/>
    </row>
    <row r="25" customFormat="false" ht="15" hidden="false" customHeight="false" outlineLevel="0" collapsed="false">
      <c r="A25" s="173" t="str">
        <f aca="false">Бюджет!A27</f>
        <v>Б1.О.12.02</v>
      </c>
      <c r="B25" s="174" t="str">
        <f aca="false">Бюджет!B27</f>
        <v>Молекулярная физика (поток РФ, ФИЗ)</v>
      </c>
      <c r="C25" s="168" t="str">
        <f aca="false">Бюджет!C27</f>
        <v>1\2</v>
      </c>
      <c r="D25" s="168" t="n">
        <f aca="false">Бюджет!D27</f>
        <v>21</v>
      </c>
      <c r="E25" s="168" t="n">
        <f aca="false">Бюджет!E27</f>
        <v>1</v>
      </c>
      <c r="F25" s="175" t="n">
        <f aca="false">Бюджет!F27</f>
        <v>40</v>
      </c>
      <c r="G25" s="175" t="n">
        <f aca="false">Бюджет!G27</f>
        <v>40</v>
      </c>
      <c r="H25" s="175" t="n">
        <f aca="false">Бюджет!H27</f>
        <v>40</v>
      </c>
      <c r="I25" s="175" t="n">
        <f aca="false">Бюджет!I27</f>
        <v>40</v>
      </c>
      <c r="J25" s="175" t="n">
        <f aca="false">Бюджет!J27</f>
        <v>80</v>
      </c>
      <c r="K25" s="175" t="n">
        <f aca="false">Бюджет!K27</f>
        <v>0</v>
      </c>
      <c r="L25" s="175" t="n">
        <f aca="false">Бюджет!L27</f>
        <v>0</v>
      </c>
      <c r="M25" s="175" t="n">
        <f aca="false">Бюджет!M27</f>
        <v>8.4</v>
      </c>
      <c r="N25" s="175" t="n">
        <f aca="false">Бюджет!N27</f>
        <v>0</v>
      </c>
      <c r="O25" s="175" t="n">
        <f aca="false">Бюджет!O27</f>
        <v>0</v>
      </c>
      <c r="P25" s="175" t="n">
        <f aca="false">Бюджет!P27</f>
        <v>0</v>
      </c>
      <c r="Q25" s="175" t="n">
        <f aca="false">Бюджет!Q27</f>
        <v>3</v>
      </c>
      <c r="R25" s="175" t="n">
        <f aca="false">Бюджет!R27</f>
        <v>0</v>
      </c>
      <c r="S25" s="175" t="n">
        <f aca="false">Бюджет!S27</f>
        <v>0</v>
      </c>
      <c r="T25" s="175" t="n">
        <f aca="false">Бюджет!T27</f>
        <v>0</v>
      </c>
      <c r="U25" s="175" t="n">
        <f aca="false">Бюджет!U27</f>
        <v>0</v>
      </c>
      <c r="V25" s="175" t="n">
        <f aca="false">Бюджет!V27</f>
        <v>0</v>
      </c>
      <c r="W25" s="175" t="n">
        <f aca="false">Бюджет!W27</f>
        <v>0</v>
      </c>
      <c r="X25" s="175" t="n">
        <f aca="false">Бюджет!X27</f>
        <v>0</v>
      </c>
      <c r="Y25" s="175" t="n">
        <f aca="false">Бюджет!Y27</f>
        <v>0</v>
      </c>
      <c r="Z25" s="175" t="n">
        <f aca="false">Бюджет!Z27</f>
        <v>0</v>
      </c>
      <c r="AA25" s="175" t="n">
        <f aca="false">Бюджет!AA27</f>
        <v>0</v>
      </c>
      <c r="AB25" s="175" t="n">
        <f aca="false">Бюджет!AB27</f>
        <v>0</v>
      </c>
      <c r="AC25" s="175" t="n">
        <f aca="false">Бюджет!AC27</f>
        <v>0</v>
      </c>
      <c r="AD25" s="175" t="n">
        <f aca="false">Бюджет!AD27</f>
        <v>0</v>
      </c>
      <c r="AE25" s="175" t="n">
        <f aca="false">Бюджет!AE27</f>
        <v>0</v>
      </c>
      <c r="AF25" s="175" t="n">
        <f aca="false">Бюджет!AF27</f>
        <v>0</v>
      </c>
      <c r="AG25" s="175" t="n">
        <f aca="false">Бюджет!AG27</f>
        <v>0</v>
      </c>
      <c r="AH25" s="175" t="n">
        <f aca="false">Бюджет!AH27</f>
        <v>0</v>
      </c>
      <c r="AI25" s="175" t="n">
        <f aca="false">Бюджет!AI27</f>
        <v>0</v>
      </c>
      <c r="AJ25" s="172" t="n">
        <f aca="false">SUM(G25,I25:AI25)</f>
        <v>171.4</v>
      </c>
      <c r="AK25" s="168"/>
    </row>
    <row r="26" customFormat="false" ht="15" hidden="false" customHeight="false" outlineLevel="0" collapsed="false">
      <c r="A26" s="168"/>
      <c r="B26" s="168"/>
      <c r="C26" s="168"/>
      <c r="D26" s="168"/>
      <c r="E26" s="168"/>
      <c r="F26" s="168"/>
      <c r="G26" s="168"/>
      <c r="H26" s="168"/>
      <c r="I26" s="168"/>
      <c r="J26" s="171" t="str">
        <f aca="false">Бюджет!K35</f>
        <v>профиль "Радиофизика в области связи, информационных и телекоммуникационных технологий"</v>
      </c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68"/>
      <c r="AE26" s="168"/>
      <c r="AF26" s="168"/>
      <c r="AG26" s="168"/>
      <c r="AH26" s="168"/>
      <c r="AI26" s="168"/>
      <c r="AJ26" s="168"/>
      <c r="AK26" s="168"/>
    </row>
    <row r="27" customFormat="false" ht="15" hidden="false" customHeight="false" outlineLevel="0" collapsed="false">
      <c r="A27" s="168"/>
      <c r="B27" s="168"/>
      <c r="C27" s="168"/>
      <c r="D27" s="168"/>
      <c r="E27" s="168"/>
      <c r="F27" s="168"/>
      <c r="G27" s="168"/>
      <c r="H27" s="168"/>
      <c r="I27" s="168"/>
      <c r="J27" s="171" t="str">
        <f aca="false">Бюджет!K36</f>
        <v>профиль "Радиофизика: радиоэлектронные устройства, обработка сигналов и автоматизация" 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68"/>
      <c r="AE27" s="168"/>
      <c r="AF27" s="168"/>
      <c r="AG27" s="168"/>
      <c r="AH27" s="168"/>
      <c r="AI27" s="168"/>
      <c r="AJ27" s="172" t="n">
        <f aca="false">SUM(G27,I27:AI27)</f>
        <v>0</v>
      </c>
      <c r="AK27" s="168"/>
    </row>
    <row r="28" customFormat="false" ht="27.25" hidden="false" customHeight="false" outlineLevel="0" collapsed="false">
      <c r="A28" s="173" t="str">
        <f aca="false">Бюджет!A37</f>
        <v>Б1.О.12.03</v>
      </c>
      <c r="B28" s="174" t="str">
        <f aca="false">Бюджет!B37</f>
        <v>Электричество и магнетизм (поток РФ, ФИЗ лекц+пз)</v>
      </c>
      <c r="C28" s="168" t="str">
        <f aca="false">Бюджет!C37</f>
        <v>2\3</v>
      </c>
      <c r="D28" s="168" t="n">
        <f aca="false">Бюджет!D37</f>
        <v>12</v>
      </c>
      <c r="E28" s="168" t="n">
        <f aca="false">Бюджет!E37</f>
        <v>1</v>
      </c>
      <c r="F28" s="175" t="n">
        <f aca="false">Бюджет!F37</f>
        <v>32</v>
      </c>
      <c r="G28" s="175" t="n">
        <f aca="false">Бюджет!G37</f>
        <v>32</v>
      </c>
      <c r="H28" s="175" t="n">
        <f aca="false">Бюджет!H37</f>
        <v>32</v>
      </c>
      <c r="I28" s="175" t="n">
        <f aca="false">Бюджет!I37</f>
        <v>32</v>
      </c>
      <c r="J28" s="175" t="n">
        <f aca="false">Бюджет!J37</f>
        <v>32</v>
      </c>
      <c r="K28" s="175" t="n">
        <f aca="false">Бюджет!K37</f>
        <v>0</v>
      </c>
      <c r="L28" s="175" t="n">
        <f aca="false">Бюджет!L37</f>
        <v>0</v>
      </c>
      <c r="M28" s="175" t="n">
        <f aca="false">Бюджет!M37</f>
        <v>4.8</v>
      </c>
      <c r="N28" s="175" t="n">
        <f aca="false">Бюджет!N37</f>
        <v>0</v>
      </c>
      <c r="O28" s="175" t="n">
        <f aca="false">Бюджет!O37</f>
        <v>0</v>
      </c>
      <c r="P28" s="175" t="n">
        <f aca="false">Бюджет!P37</f>
        <v>0</v>
      </c>
      <c r="Q28" s="175" t="n">
        <f aca="false">Бюджет!Q37</f>
        <v>2.6</v>
      </c>
      <c r="R28" s="175" t="n">
        <f aca="false">Бюджет!R37</f>
        <v>0</v>
      </c>
      <c r="S28" s="175" t="n">
        <f aca="false">Бюджет!S37</f>
        <v>0</v>
      </c>
      <c r="T28" s="175" t="n">
        <f aca="false">Бюджет!T37</f>
        <v>0</v>
      </c>
      <c r="U28" s="175" t="n">
        <f aca="false">Бюджет!U37</f>
        <v>0</v>
      </c>
      <c r="V28" s="175" t="n">
        <f aca="false">Бюджет!V37</f>
        <v>0</v>
      </c>
      <c r="W28" s="175" t="n">
        <f aca="false">Бюджет!W37</f>
        <v>0</v>
      </c>
      <c r="X28" s="175" t="n">
        <f aca="false">Бюджет!X37</f>
        <v>0</v>
      </c>
      <c r="Y28" s="175" t="n">
        <f aca="false">Бюджет!Y37</f>
        <v>0</v>
      </c>
      <c r="Z28" s="175" t="n">
        <f aca="false">Бюджет!Z37</f>
        <v>0</v>
      </c>
      <c r="AA28" s="175" t="n">
        <f aca="false">Бюджет!AA37</f>
        <v>0</v>
      </c>
      <c r="AB28" s="175" t="n">
        <f aca="false">Бюджет!AB37</f>
        <v>0</v>
      </c>
      <c r="AC28" s="175" t="n">
        <f aca="false">Бюджет!AC37</f>
        <v>0</v>
      </c>
      <c r="AD28" s="175" t="n">
        <f aca="false">Бюджет!AD37</f>
        <v>0</v>
      </c>
      <c r="AE28" s="175" t="n">
        <f aca="false">Бюджет!AE37</f>
        <v>0</v>
      </c>
      <c r="AF28" s="175" t="n">
        <f aca="false">Бюджет!AF37</f>
        <v>0</v>
      </c>
      <c r="AG28" s="175" t="n">
        <f aca="false">Бюджет!AG37</f>
        <v>0</v>
      </c>
      <c r="AH28" s="175" t="n">
        <f aca="false">Бюджет!AH37</f>
        <v>0</v>
      </c>
      <c r="AI28" s="175" t="n">
        <f aca="false">Бюджет!AI37</f>
        <v>0</v>
      </c>
      <c r="AJ28" s="172" t="n">
        <f aca="false">SUM(G28,I28:AI28)</f>
        <v>103.4</v>
      </c>
      <c r="AK28" s="168"/>
    </row>
    <row r="29" customFormat="false" ht="27.25" hidden="false" customHeight="false" outlineLevel="0" collapsed="false">
      <c r="A29" s="173" t="str">
        <f aca="false">Бюджет!A38</f>
        <v>Б1.О.12.04</v>
      </c>
      <c r="B29" s="174" t="str">
        <f aca="false">Бюджет!B38</f>
        <v>Колебания и волны. Оптика (поток РФ, ФИЗ лекц+пз)</v>
      </c>
      <c r="C29" s="168" t="str">
        <f aca="false">Бюджет!C38</f>
        <v>2\4</v>
      </c>
      <c r="D29" s="168" t="n">
        <f aca="false">Бюджет!D38</f>
        <v>12</v>
      </c>
      <c r="E29" s="168" t="n">
        <f aca="false">Бюджет!E38</f>
        <v>1</v>
      </c>
      <c r="F29" s="175" t="n">
        <f aca="false">Бюджет!F38</f>
        <v>40</v>
      </c>
      <c r="G29" s="175" t="n">
        <f aca="false">Бюджет!G38</f>
        <v>40</v>
      </c>
      <c r="H29" s="175" t="n">
        <f aca="false">Бюджет!H38</f>
        <v>60</v>
      </c>
      <c r="I29" s="175" t="n">
        <f aca="false">Бюджет!I38</f>
        <v>60</v>
      </c>
      <c r="J29" s="175" t="n">
        <f aca="false">Бюджет!J38</f>
        <v>40</v>
      </c>
      <c r="K29" s="175" t="n">
        <f aca="false">Бюджет!K38</f>
        <v>3.6</v>
      </c>
      <c r="L29" s="175" t="n">
        <f aca="false">Бюджет!L38</f>
        <v>0</v>
      </c>
      <c r="M29" s="175" t="n">
        <f aca="false">Бюджет!M38</f>
        <v>0</v>
      </c>
      <c r="N29" s="175" t="n">
        <f aca="false">Бюджет!N38</f>
        <v>0</v>
      </c>
      <c r="O29" s="175" t="n">
        <f aca="false">Бюджет!O38</f>
        <v>0</v>
      </c>
      <c r="P29" s="175" t="n">
        <f aca="false">Бюджет!P38</f>
        <v>0</v>
      </c>
      <c r="Q29" s="175" t="n">
        <f aca="false">Бюджет!Q38</f>
        <v>2</v>
      </c>
      <c r="R29" s="175" t="n">
        <f aca="false">Бюджет!R38</f>
        <v>0</v>
      </c>
      <c r="S29" s="175" t="n">
        <f aca="false">Бюджет!S38</f>
        <v>0</v>
      </c>
      <c r="T29" s="175" t="n">
        <f aca="false">Бюджет!T38</f>
        <v>0</v>
      </c>
      <c r="U29" s="175" t="n">
        <f aca="false">Бюджет!U38</f>
        <v>0</v>
      </c>
      <c r="V29" s="175" t="n">
        <f aca="false">Бюджет!V38</f>
        <v>0</v>
      </c>
      <c r="W29" s="175" t="n">
        <f aca="false">Бюджет!W38</f>
        <v>0</v>
      </c>
      <c r="X29" s="175" t="n">
        <f aca="false">Бюджет!X38</f>
        <v>0</v>
      </c>
      <c r="Y29" s="175" t="n">
        <f aca="false">Бюджет!Y38</f>
        <v>0</v>
      </c>
      <c r="Z29" s="175" t="n">
        <f aca="false">Бюджет!Z38</f>
        <v>0</v>
      </c>
      <c r="AA29" s="175" t="n">
        <f aca="false">Бюджет!AA38</f>
        <v>0</v>
      </c>
      <c r="AB29" s="175" t="n">
        <f aca="false">Бюджет!AB38</f>
        <v>0</v>
      </c>
      <c r="AC29" s="175" t="n">
        <f aca="false">Бюджет!AC38</f>
        <v>0</v>
      </c>
      <c r="AD29" s="175" t="n">
        <f aca="false">Бюджет!AD38</f>
        <v>0</v>
      </c>
      <c r="AE29" s="175" t="n">
        <f aca="false">Бюджет!AE38</f>
        <v>0</v>
      </c>
      <c r="AF29" s="175" t="n">
        <f aca="false">Бюджет!AF38</f>
        <v>0</v>
      </c>
      <c r="AG29" s="175" t="n">
        <f aca="false">Бюджет!AG38</f>
        <v>0</v>
      </c>
      <c r="AH29" s="175" t="n">
        <f aca="false">Бюджет!AH38</f>
        <v>0</v>
      </c>
      <c r="AI29" s="175" t="n">
        <f aca="false">Бюджет!AI38</f>
        <v>2</v>
      </c>
      <c r="AJ29" s="172" t="n">
        <f aca="false">SUM(G29,I29:AI29)</f>
        <v>147.6</v>
      </c>
      <c r="AK29" s="168"/>
    </row>
    <row r="30" customFormat="false" ht="15" hidden="false" customHeight="false" outlineLevel="0" collapsed="false">
      <c r="A30" s="173" t="str">
        <f aca="false">Бюджет!A51</f>
        <v>Б1.О.12.02</v>
      </c>
      <c r="B30" s="174" t="str">
        <f aca="false">Бюджет!B51</f>
        <v>Молекулярная физика (поток РФ, ФИЗ)</v>
      </c>
      <c r="C30" s="168" t="str">
        <f aca="false">Бюджет!C51</f>
        <v>3\5</v>
      </c>
      <c r="D30" s="168" t="n">
        <f aca="false">Бюджет!D51</f>
        <v>15</v>
      </c>
      <c r="E30" s="168" t="n">
        <f aca="false">Бюджет!E51</f>
        <v>1</v>
      </c>
      <c r="F30" s="175" t="n">
        <f aca="false">Бюджет!F51</f>
        <v>34</v>
      </c>
      <c r="G30" s="175" t="n">
        <f aca="false">Бюджет!G51</f>
        <v>34</v>
      </c>
      <c r="H30" s="175" t="n">
        <f aca="false">Бюджет!H51</f>
        <v>34</v>
      </c>
      <c r="I30" s="175" t="n">
        <f aca="false">Бюджет!I51</f>
        <v>34</v>
      </c>
      <c r="J30" s="175" t="n">
        <f aca="false">Бюджет!J51</f>
        <v>34</v>
      </c>
      <c r="K30" s="175" t="n">
        <f aca="false">Бюджет!K51</f>
        <v>0</v>
      </c>
      <c r="L30" s="175" t="n">
        <f aca="false">Бюджет!L51</f>
        <v>0</v>
      </c>
      <c r="M30" s="175" t="n">
        <f aca="false">Бюджет!M51</f>
        <v>6</v>
      </c>
      <c r="N30" s="175" t="n">
        <f aca="false">Бюджет!N51</f>
        <v>0</v>
      </c>
      <c r="O30" s="175" t="n">
        <f aca="false">Бюджет!O51</f>
        <v>0</v>
      </c>
      <c r="P30" s="175" t="n">
        <f aca="false">Бюджет!P51</f>
        <v>0</v>
      </c>
      <c r="Q30" s="175" t="n">
        <f aca="false">Бюджет!Q51</f>
        <v>2.7</v>
      </c>
      <c r="R30" s="175" t="n">
        <f aca="false">Бюджет!R51</f>
        <v>0</v>
      </c>
      <c r="S30" s="175" t="n">
        <f aca="false">Бюджет!S51</f>
        <v>0</v>
      </c>
      <c r="T30" s="175" t="n">
        <f aca="false">Бюджет!T51</f>
        <v>0</v>
      </c>
      <c r="U30" s="175" t="n">
        <f aca="false">Бюджет!U51</f>
        <v>0</v>
      </c>
      <c r="V30" s="175" t="n">
        <f aca="false">Бюджет!V51</f>
        <v>0</v>
      </c>
      <c r="W30" s="175" t="n">
        <f aca="false">Бюджет!W51</f>
        <v>0</v>
      </c>
      <c r="X30" s="175" t="n">
        <f aca="false">Бюджет!X51</f>
        <v>0</v>
      </c>
      <c r="Y30" s="175" t="n">
        <f aca="false">Бюджет!Y51</f>
        <v>0</v>
      </c>
      <c r="Z30" s="175" t="n">
        <f aca="false">Бюджет!Z51</f>
        <v>0</v>
      </c>
      <c r="AA30" s="175" t="n">
        <f aca="false">Бюджет!AA51</f>
        <v>0</v>
      </c>
      <c r="AB30" s="175" t="n">
        <f aca="false">Бюджет!AB51</f>
        <v>0</v>
      </c>
      <c r="AC30" s="175" t="n">
        <f aca="false">Бюджет!AC51</f>
        <v>0</v>
      </c>
      <c r="AD30" s="175" t="n">
        <f aca="false">Бюджет!AD51</f>
        <v>0</v>
      </c>
      <c r="AE30" s="175" t="n">
        <f aca="false">Бюджет!AE51</f>
        <v>0</v>
      </c>
      <c r="AF30" s="175" t="n">
        <f aca="false">Бюджет!AF51</f>
        <v>0</v>
      </c>
      <c r="AG30" s="175" t="n">
        <f aca="false">Бюджет!AG51</f>
        <v>0</v>
      </c>
      <c r="AH30" s="175" t="n">
        <f aca="false">Бюджет!AH51</f>
        <v>0</v>
      </c>
      <c r="AI30" s="175" t="n">
        <f aca="false">Бюджет!AI51</f>
        <v>0</v>
      </c>
      <c r="AJ30" s="172" t="n">
        <f aca="false">SUM(G30,I30:AI30)</f>
        <v>110.7</v>
      </c>
      <c r="AK30" s="168"/>
    </row>
    <row r="31" customFormat="false" ht="15" hidden="false" customHeight="false" outlineLevel="0" collapsed="false">
      <c r="A31" s="173" t="str">
        <f aca="false">Бюджет!A52</f>
        <v>Б1.О.12.05</v>
      </c>
      <c r="B31" s="174" t="str">
        <f aca="false">Бюджет!B52</f>
        <v>Атомная и ядерная физика (поток РФ, ФИЗ)</v>
      </c>
      <c r="C31" s="168" t="str">
        <f aca="false">Бюджет!C52</f>
        <v>3\6</v>
      </c>
      <c r="D31" s="168" t="n">
        <f aca="false">Бюджет!D52</f>
        <v>15</v>
      </c>
      <c r="E31" s="168" t="n">
        <f aca="false">Бюджет!E52</f>
        <v>1</v>
      </c>
      <c r="F31" s="175" t="n">
        <f aca="false">Бюджет!F52</f>
        <v>36</v>
      </c>
      <c r="G31" s="175" t="n">
        <f aca="false">Бюджет!G52</f>
        <v>36</v>
      </c>
      <c r="H31" s="175" t="n">
        <f aca="false">Бюджет!H52</f>
        <v>36</v>
      </c>
      <c r="I31" s="175" t="n">
        <f aca="false">Бюджет!I52</f>
        <v>36</v>
      </c>
      <c r="J31" s="175" t="n">
        <f aca="false">Бюджет!J52</f>
        <v>36</v>
      </c>
      <c r="K31" s="175" t="n">
        <f aca="false">Бюджет!K52</f>
        <v>4.5</v>
      </c>
      <c r="L31" s="175" t="n">
        <f aca="false">Бюджет!L52</f>
        <v>0</v>
      </c>
      <c r="M31" s="175" t="n">
        <f aca="false">Бюджет!M52</f>
        <v>0</v>
      </c>
      <c r="N31" s="175" t="n">
        <f aca="false">Бюджет!N52</f>
        <v>0</v>
      </c>
      <c r="O31" s="175" t="n">
        <f aca="false">Бюджет!O52</f>
        <v>0</v>
      </c>
      <c r="P31" s="175" t="n">
        <f aca="false">Бюджет!P52</f>
        <v>0</v>
      </c>
      <c r="Q31" s="175" t="n">
        <f aca="false">Бюджет!Q52</f>
        <v>1.8</v>
      </c>
      <c r="R31" s="175" t="n">
        <f aca="false">Бюджет!R52</f>
        <v>0</v>
      </c>
      <c r="S31" s="175" t="n">
        <f aca="false">Бюджет!S52</f>
        <v>0</v>
      </c>
      <c r="T31" s="175" t="n">
        <f aca="false">Бюджет!T52</f>
        <v>0</v>
      </c>
      <c r="U31" s="175" t="n">
        <f aca="false">Бюджет!U52</f>
        <v>0</v>
      </c>
      <c r="V31" s="175" t="n">
        <f aca="false">Бюджет!V52</f>
        <v>0</v>
      </c>
      <c r="W31" s="175" t="n">
        <f aca="false">Бюджет!W52</f>
        <v>0</v>
      </c>
      <c r="X31" s="175" t="n">
        <f aca="false">Бюджет!X52</f>
        <v>0</v>
      </c>
      <c r="Y31" s="175" t="n">
        <f aca="false">Бюджет!Y52</f>
        <v>0</v>
      </c>
      <c r="Z31" s="175" t="n">
        <f aca="false">Бюджет!Z52</f>
        <v>0</v>
      </c>
      <c r="AA31" s="175" t="n">
        <f aca="false">Бюджет!AA52</f>
        <v>0</v>
      </c>
      <c r="AB31" s="175" t="n">
        <f aca="false">Бюджет!AB52</f>
        <v>0</v>
      </c>
      <c r="AC31" s="175" t="n">
        <f aca="false">Бюджет!AC52</f>
        <v>0</v>
      </c>
      <c r="AD31" s="175" t="n">
        <f aca="false">Бюджет!AD52</f>
        <v>0</v>
      </c>
      <c r="AE31" s="175" t="n">
        <f aca="false">Бюджет!AE52</f>
        <v>0</v>
      </c>
      <c r="AF31" s="175" t="n">
        <f aca="false">Бюджет!AF52</f>
        <v>0</v>
      </c>
      <c r="AG31" s="175" t="n">
        <f aca="false">Бюджет!AG52</f>
        <v>0</v>
      </c>
      <c r="AH31" s="175" t="n">
        <f aca="false">Бюджет!AH52</f>
        <v>0</v>
      </c>
      <c r="AI31" s="175" t="n">
        <f aca="false">Бюджет!AI52</f>
        <v>0</v>
      </c>
      <c r="AJ31" s="172" t="n">
        <f aca="false">SUM(G31,I31:AI31)</f>
        <v>114.3</v>
      </c>
      <c r="AK31" s="168"/>
    </row>
    <row r="32" customFormat="false" ht="15" hidden="false" customHeight="false" outlineLevel="0" collapsed="false">
      <c r="A32" s="168"/>
      <c r="B32" s="176" t="s">
        <v>180</v>
      </c>
      <c r="C32" s="177"/>
      <c r="D32" s="177"/>
      <c r="E32" s="177"/>
      <c r="F32" s="178" t="n">
        <f aca="false">SUM(F24:F31)</f>
        <v>212</v>
      </c>
      <c r="G32" s="178" t="n">
        <f aca="false">SUM(G24:G31)</f>
        <v>212</v>
      </c>
      <c r="H32" s="178" t="n">
        <f aca="false">SUM(H24:H31)</f>
        <v>202</v>
      </c>
      <c r="I32" s="178" t="n">
        <f aca="false">SUM(I24:I31)</f>
        <v>202</v>
      </c>
      <c r="J32" s="178" t="n">
        <f aca="false">SUM(J24:J31)</f>
        <v>282</v>
      </c>
      <c r="K32" s="178" t="n">
        <f aca="false">SUM(K24:K31)</f>
        <v>14.4</v>
      </c>
      <c r="L32" s="178" t="n">
        <f aca="false">SUM(L24:L31)</f>
        <v>0</v>
      </c>
      <c r="M32" s="178" t="n">
        <f aca="false">SUM(M24:M31)</f>
        <v>19.2</v>
      </c>
      <c r="N32" s="178" t="n">
        <f aca="false">SUM(N24:N31)</f>
        <v>0</v>
      </c>
      <c r="O32" s="178" t="n">
        <f aca="false">SUM(O24:O31)</f>
        <v>0</v>
      </c>
      <c r="P32" s="178" t="n">
        <f aca="false">SUM(P24:P31)</f>
        <v>0</v>
      </c>
      <c r="Q32" s="178" t="n">
        <f aca="false">SUM(Q24:Q31)</f>
        <v>13.6</v>
      </c>
      <c r="R32" s="178" t="n">
        <f aca="false">SUM(R24:R31)</f>
        <v>0</v>
      </c>
      <c r="S32" s="178" t="n">
        <f aca="false">SUM(S24:S31)</f>
        <v>0</v>
      </c>
      <c r="T32" s="178" t="n">
        <f aca="false">SUM(T24:T31)</f>
        <v>0</v>
      </c>
      <c r="U32" s="178" t="n">
        <f aca="false">SUM(U24:U31)</f>
        <v>0</v>
      </c>
      <c r="V32" s="178" t="n">
        <f aca="false">SUM(V24:V31)</f>
        <v>0</v>
      </c>
      <c r="W32" s="178" t="n">
        <f aca="false">SUM(W24:W31)</f>
        <v>0</v>
      </c>
      <c r="X32" s="178" t="n">
        <f aca="false">SUM(X24:X31)</f>
        <v>0</v>
      </c>
      <c r="Y32" s="178" t="n">
        <f aca="false">SUM(Y24:Y31)</f>
        <v>0</v>
      </c>
      <c r="Z32" s="178" t="n">
        <f aca="false">SUM(Z24:Z31)</f>
        <v>0</v>
      </c>
      <c r="AA32" s="178" t="n">
        <f aca="false">SUM(AA24:AA31)</f>
        <v>0</v>
      </c>
      <c r="AB32" s="178" t="n">
        <f aca="false">SUM(AB24:AB31)</f>
        <v>0</v>
      </c>
      <c r="AC32" s="178" t="n">
        <f aca="false">SUM(AC24:AC31)</f>
        <v>0</v>
      </c>
      <c r="AD32" s="178" t="n">
        <f aca="false">SUM(AD24:AD31)</f>
        <v>0</v>
      </c>
      <c r="AE32" s="178" t="n">
        <f aca="false">SUM(AE24:AE31)</f>
        <v>0</v>
      </c>
      <c r="AF32" s="178" t="n">
        <f aca="false">SUM(AF24:AF31)</f>
        <v>0</v>
      </c>
      <c r="AG32" s="178" t="n">
        <f aca="false">SUM(AG24:AG31)</f>
        <v>0</v>
      </c>
      <c r="AH32" s="178" t="n">
        <f aca="false">SUM(AH24:AH31)</f>
        <v>0</v>
      </c>
      <c r="AI32" s="178" t="n">
        <f aca="false">SUM(AI24:AI31)</f>
        <v>24</v>
      </c>
      <c r="AJ32" s="178" t="n">
        <f aca="false">SUM(AJ24:AJ31)</f>
        <v>767.2</v>
      </c>
      <c r="AK32" s="168"/>
    </row>
    <row r="33" customFormat="false" ht="15" hidden="false" customHeight="false" outlineLevel="0" collapsed="false">
      <c r="A33" s="168"/>
      <c r="B33" s="179"/>
      <c r="C33" s="169"/>
      <c r="D33" s="169"/>
      <c r="E33" s="169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68"/>
    </row>
    <row r="34" customFormat="false" ht="15" hidden="false" customHeight="false" outlineLevel="0" collapsed="false">
      <c r="A34" s="168"/>
      <c r="B34" s="173"/>
      <c r="C34" s="168"/>
      <c r="D34" s="168"/>
      <c r="E34" s="168"/>
      <c r="F34" s="175"/>
      <c r="G34" s="175"/>
      <c r="H34" s="175"/>
      <c r="I34" s="175"/>
      <c r="J34" s="170" t="str">
        <f aca="false">Бюджет!L90</f>
        <v>03.03.02 Физика</v>
      </c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5"/>
      <c r="AE34" s="175"/>
      <c r="AF34" s="175"/>
      <c r="AG34" s="175"/>
      <c r="AH34" s="175"/>
      <c r="AI34" s="175"/>
      <c r="AJ34" s="172" t="n">
        <f aca="false">SUM(G34,I34:AI34)</f>
        <v>0</v>
      </c>
      <c r="AK34" s="168"/>
    </row>
    <row r="35" customFormat="false" ht="15" hidden="false" customHeight="false" outlineLevel="0" collapsed="false">
      <c r="A35" s="168"/>
      <c r="B35" s="173"/>
      <c r="C35" s="168"/>
      <c r="D35" s="168"/>
      <c r="E35" s="168"/>
      <c r="F35" s="175"/>
      <c r="G35" s="175"/>
      <c r="H35" s="175"/>
      <c r="I35" s="175"/>
      <c r="J35" s="171" t="str">
        <f aca="false">Бюджет!K91</f>
        <v>профиль "Фундаментальная физика и физика Космоса"</v>
      </c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5"/>
      <c r="AE35" s="175"/>
      <c r="AF35" s="175"/>
      <c r="AG35" s="175"/>
      <c r="AH35" s="175"/>
      <c r="AI35" s="175"/>
      <c r="AJ35" s="172" t="n">
        <f aca="false">SUM(G35,I35:AI35)</f>
        <v>0</v>
      </c>
      <c r="AK35" s="168"/>
    </row>
    <row r="36" customFormat="false" ht="15" hidden="false" customHeight="false" outlineLevel="0" collapsed="false">
      <c r="A36" s="168"/>
      <c r="B36" s="173"/>
      <c r="C36" s="168"/>
      <c r="D36" s="168"/>
      <c r="E36" s="168"/>
      <c r="F36" s="175"/>
      <c r="G36" s="175"/>
      <c r="H36" s="175"/>
      <c r="I36" s="175"/>
      <c r="J36" s="171" t="str">
        <f aca="false">Бюджет!K92</f>
        <v>профиль "Экспериментальная физика"</v>
      </c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5"/>
      <c r="AE36" s="175"/>
      <c r="AF36" s="175"/>
      <c r="AG36" s="175"/>
      <c r="AH36" s="175"/>
      <c r="AI36" s="175"/>
      <c r="AJ36" s="172" t="n">
        <f aca="false">SUM(G36,I36:AI36)</f>
        <v>0</v>
      </c>
      <c r="AK36" s="168"/>
    </row>
    <row r="37" customFormat="false" ht="15" hidden="false" customHeight="false" outlineLevel="0" collapsed="false">
      <c r="A37" s="174" t="str">
        <f aca="false">Бюджет!A95</f>
        <v>Б1.О.12.01</v>
      </c>
      <c r="B37" s="174" t="str">
        <f aca="false">Бюджет!B95</f>
        <v>Механика (поток РФ, ФИЗ)</v>
      </c>
      <c r="C37" s="181" t="str">
        <f aca="false">Бюджет!C95</f>
        <v>1\1</v>
      </c>
      <c r="D37" s="181" t="n">
        <f aca="false">Бюджет!D95</f>
        <v>23</v>
      </c>
      <c r="E37" s="181" t="n">
        <f aca="false">Бюджет!E95</f>
        <v>1</v>
      </c>
      <c r="F37" s="172" t="n">
        <f aca="false">Бюджет!F95</f>
        <v>30</v>
      </c>
      <c r="G37" s="172" t="n">
        <f aca="false">Бюджет!G95</f>
        <v>0</v>
      </c>
      <c r="H37" s="172" t="n">
        <f aca="false">Бюджет!H95</f>
        <v>44</v>
      </c>
      <c r="I37" s="172" t="n">
        <f aca="false">Бюджет!I95</f>
        <v>44</v>
      </c>
      <c r="J37" s="172" t="n">
        <f aca="false">Бюджет!J95</f>
        <v>60</v>
      </c>
      <c r="K37" s="172" t="n">
        <f aca="false">Бюджет!K95</f>
        <v>0</v>
      </c>
      <c r="L37" s="172" t="n">
        <f aca="false">Бюджет!L95</f>
        <v>0</v>
      </c>
      <c r="M37" s="172" t="n">
        <f aca="false">Бюджет!M95</f>
        <v>9.2</v>
      </c>
      <c r="N37" s="172" t="n">
        <f aca="false">Бюджет!N95</f>
        <v>0</v>
      </c>
      <c r="O37" s="172" t="n">
        <f aca="false">Бюджет!O95</f>
        <v>0</v>
      </c>
      <c r="P37" s="172" t="n">
        <f aca="false">Бюджет!P95</f>
        <v>0</v>
      </c>
      <c r="Q37" s="172" t="n">
        <f aca="false">Бюджет!Q95</f>
        <v>0</v>
      </c>
      <c r="R37" s="172" t="n">
        <f aca="false">Бюджет!R95</f>
        <v>0</v>
      </c>
      <c r="S37" s="172" t="n">
        <f aca="false">Бюджет!S95</f>
        <v>0</v>
      </c>
      <c r="T37" s="172" t="n">
        <f aca="false">Бюджет!T95</f>
        <v>0</v>
      </c>
      <c r="U37" s="172" t="n">
        <f aca="false">Бюджет!U95</f>
        <v>0</v>
      </c>
      <c r="V37" s="172" t="n">
        <f aca="false">Бюджет!V95</f>
        <v>0</v>
      </c>
      <c r="W37" s="172" t="n">
        <f aca="false">Бюджет!W95</f>
        <v>0</v>
      </c>
      <c r="X37" s="172" t="n">
        <f aca="false">Бюджет!X95</f>
        <v>0</v>
      </c>
      <c r="Y37" s="172" t="n">
        <f aca="false">Бюджет!Y95</f>
        <v>0</v>
      </c>
      <c r="Z37" s="172" t="n">
        <f aca="false">Бюджет!Z95</f>
        <v>0</v>
      </c>
      <c r="AA37" s="172" t="n">
        <f aca="false">Бюджет!AA95</f>
        <v>0</v>
      </c>
      <c r="AB37" s="172" t="n">
        <f aca="false">Бюджет!AB95</f>
        <v>0</v>
      </c>
      <c r="AC37" s="172" t="n">
        <f aca="false">Бюджет!AC95</f>
        <v>0</v>
      </c>
      <c r="AD37" s="172" t="n">
        <f aca="false">Бюджет!AD95</f>
        <v>0</v>
      </c>
      <c r="AE37" s="172" t="n">
        <f aca="false">Бюджет!AE95</f>
        <v>0</v>
      </c>
      <c r="AF37" s="172" t="n">
        <f aca="false">Бюджет!AF95</f>
        <v>0</v>
      </c>
      <c r="AG37" s="172" t="n">
        <f aca="false">Бюджет!AG95</f>
        <v>0</v>
      </c>
      <c r="AH37" s="172" t="n">
        <f aca="false">Бюджет!AH95</f>
        <v>0</v>
      </c>
      <c r="AI37" s="172" t="n">
        <f aca="false">Бюджет!AI95</f>
        <v>4</v>
      </c>
      <c r="AJ37" s="172" t="n">
        <f aca="false">SUM(G37,I37:AI37)</f>
        <v>117.2</v>
      </c>
      <c r="AK37" s="168"/>
    </row>
    <row r="38" customFormat="false" ht="15" hidden="false" customHeight="false" outlineLevel="0" collapsed="false">
      <c r="A38" s="174" t="str">
        <f aca="false">Бюджет!A96</f>
        <v>Б1.О.12.04</v>
      </c>
      <c r="B38" s="174" t="str">
        <f aca="false">Бюджет!B96</f>
        <v>Молекулярная физика (поток РФ, ФИЗ)</v>
      </c>
      <c r="C38" s="181" t="str">
        <f aca="false">Бюджет!C96</f>
        <v>1\2</v>
      </c>
      <c r="D38" s="181" t="n">
        <f aca="false">Бюджет!D96</f>
        <v>23</v>
      </c>
      <c r="E38" s="181" t="n">
        <f aca="false">Бюджет!E96</f>
        <v>1</v>
      </c>
      <c r="F38" s="172" t="n">
        <f aca="false">Бюджет!F96</f>
        <v>40</v>
      </c>
      <c r="G38" s="172" t="n">
        <f aca="false">Бюджет!G96</f>
        <v>0</v>
      </c>
      <c r="H38" s="172" t="n">
        <f aca="false">Бюджет!H96</f>
        <v>40</v>
      </c>
      <c r="I38" s="172" t="n">
        <f aca="false">Бюджет!I96</f>
        <v>40</v>
      </c>
      <c r="J38" s="172" t="n">
        <f aca="false">Бюджет!J96</f>
        <v>80</v>
      </c>
      <c r="K38" s="172" t="n">
        <f aca="false">Бюджет!K96</f>
        <v>0</v>
      </c>
      <c r="L38" s="172" t="n">
        <f aca="false">Бюджет!L96</f>
        <v>0</v>
      </c>
      <c r="M38" s="172" t="n">
        <f aca="false">Бюджет!M96</f>
        <v>9.2</v>
      </c>
      <c r="N38" s="172" t="n">
        <f aca="false">Бюджет!N96</f>
        <v>0</v>
      </c>
      <c r="O38" s="172" t="n">
        <f aca="false">Бюджет!O96</f>
        <v>0</v>
      </c>
      <c r="P38" s="172" t="n">
        <f aca="false">Бюджет!P96</f>
        <v>0</v>
      </c>
      <c r="Q38" s="172" t="n">
        <f aca="false">Бюджет!Q96</f>
        <v>0</v>
      </c>
      <c r="R38" s="172" t="n">
        <f aca="false">Бюджет!R96</f>
        <v>0</v>
      </c>
      <c r="S38" s="172" t="n">
        <f aca="false">Бюджет!S96</f>
        <v>0</v>
      </c>
      <c r="T38" s="172" t="n">
        <f aca="false">Бюджет!T96</f>
        <v>0</v>
      </c>
      <c r="U38" s="172" t="n">
        <f aca="false">Бюджет!U96</f>
        <v>0</v>
      </c>
      <c r="V38" s="172" t="n">
        <f aca="false">Бюджет!V96</f>
        <v>0</v>
      </c>
      <c r="W38" s="172" t="n">
        <f aca="false">Бюджет!W96</f>
        <v>0</v>
      </c>
      <c r="X38" s="172" t="n">
        <f aca="false">Бюджет!X96</f>
        <v>0</v>
      </c>
      <c r="Y38" s="172" t="n">
        <f aca="false">Бюджет!Y96</f>
        <v>0</v>
      </c>
      <c r="Z38" s="172" t="n">
        <f aca="false">Бюджет!Z96</f>
        <v>0</v>
      </c>
      <c r="AA38" s="172" t="n">
        <f aca="false">Бюджет!AA96</f>
        <v>0</v>
      </c>
      <c r="AB38" s="172" t="n">
        <f aca="false">Бюджет!AB96</f>
        <v>0</v>
      </c>
      <c r="AC38" s="172" t="n">
        <f aca="false">Бюджет!AC96</f>
        <v>0</v>
      </c>
      <c r="AD38" s="172" t="n">
        <f aca="false">Бюджет!AD96</f>
        <v>0</v>
      </c>
      <c r="AE38" s="172" t="n">
        <f aca="false">Бюджет!AE96</f>
        <v>0</v>
      </c>
      <c r="AF38" s="172" t="n">
        <f aca="false">Бюджет!AF96</f>
        <v>0</v>
      </c>
      <c r="AG38" s="172" t="n">
        <f aca="false">Бюджет!AG96</f>
        <v>0</v>
      </c>
      <c r="AH38" s="172" t="n">
        <f aca="false">Бюджет!AH96</f>
        <v>0</v>
      </c>
      <c r="AI38" s="172" t="n">
        <f aca="false">Бюджет!AI96</f>
        <v>0</v>
      </c>
      <c r="AJ38" s="172" t="n">
        <f aca="false">SUM(G38,I38:AI38)</f>
        <v>129.2</v>
      </c>
      <c r="AK38" s="168"/>
    </row>
    <row r="39" customFormat="false" ht="15" hidden="false" customHeight="false" outlineLevel="0" collapsed="false">
      <c r="A39" s="168"/>
      <c r="B39" s="173"/>
      <c r="C39" s="168"/>
      <c r="D39" s="168"/>
      <c r="E39" s="168"/>
      <c r="F39" s="175"/>
      <c r="G39" s="175"/>
      <c r="H39" s="175"/>
      <c r="I39" s="175"/>
      <c r="J39" s="171" t="str">
        <f aca="false">Бюджет!K103</f>
        <v>профиль "Солнечно-земная физика"</v>
      </c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5"/>
      <c r="AE39" s="175"/>
      <c r="AF39" s="175"/>
      <c r="AG39" s="175"/>
      <c r="AH39" s="175"/>
      <c r="AI39" s="175"/>
      <c r="AJ39" s="172" t="n">
        <f aca="false">SUM(G39,I39:AI39)</f>
        <v>0</v>
      </c>
      <c r="AK39" s="168"/>
    </row>
    <row r="40" customFormat="false" ht="15" hidden="false" customHeight="false" outlineLevel="0" collapsed="false">
      <c r="A40" s="168"/>
      <c r="B40" s="173"/>
      <c r="C40" s="168"/>
      <c r="D40" s="168"/>
      <c r="E40" s="168"/>
      <c r="F40" s="175"/>
      <c r="G40" s="175"/>
      <c r="H40" s="175"/>
      <c r="I40" s="175"/>
      <c r="J40" s="171" t="str">
        <f aca="false">Бюджет!K104</f>
        <v>профиль "Физика материалов твердотельной электроники и фотоники"</v>
      </c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5"/>
      <c r="AE40" s="175"/>
      <c r="AF40" s="175"/>
      <c r="AG40" s="175"/>
      <c r="AH40" s="175"/>
      <c r="AI40" s="175"/>
      <c r="AJ40" s="172" t="n">
        <f aca="false">SUM(G40,I40:AI40)</f>
        <v>0</v>
      </c>
      <c r="AK40" s="168"/>
    </row>
    <row r="41" customFormat="false" ht="15" hidden="false" customHeight="false" outlineLevel="0" collapsed="false">
      <c r="A41" s="168"/>
      <c r="B41" s="173"/>
      <c r="C41" s="168"/>
      <c r="D41" s="168"/>
      <c r="E41" s="168"/>
      <c r="F41" s="175"/>
      <c r="G41" s="175"/>
      <c r="H41" s="175"/>
      <c r="I41" s="175"/>
      <c r="J41" s="171" t="str">
        <f aca="false">Бюджет!K105</f>
        <v>профиль "Фундаментальная физика"</v>
      </c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5"/>
      <c r="AE41" s="175"/>
      <c r="AF41" s="175"/>
      <c r="AG41" s="175"/>
      <c r="AH41" s="175"/>
      <c r="AI41" s="175"/>
      <c r="AJ41" s="172" t="n">
        <f aca="false">SUM(G41,I41:AI41)</f>
        <v>0</v>
      </c>
      <c r="AK41" s="168"/>
    </row>
    <row r="42" customFormat="false" ht="27.25" hidden="false" customHeight="false" outlineLevel="0" collapsed="false">
      <c r="A42" s="174" t="str">
        <f aca="false">Бюджет!A106</f>
        <v>Б1.О.12.02</v>
      </c>
      <c r="B42" s="174" t="str">
        <f aca="false">Бюджет!B106</f>
        <v>Электричество и магнетизм (поток РФ, ФИЗ лекц+пз)</v>
      </c>
      <c r="C42" s="181" t="str">
        <f aca="false">Бюджет!C106</f>
        <v>2\3</v>
      </c>
      <c r="D42" s="181" t="n">
        <f aca="false">Бюджет!D106</f>
        <v>18</v>
      </c>
      <c r="E42" s="181" t="n">
        <f aca="false">Бюджет!E106</f>
        <v>1</v>
      </c>
      <c r="F42" s="172" t="n">
        <f aca="false">Бюджет!F106</f>
        <v>32</v>
      </c>
      <c r="G42" s="172" t="n">
        <f aca="false">Бюджет!G106</f>
        <v>0</v>
      </c>
      <c r="H42" s="172" t="n">
        <f aca="false">Бюджет!H106</f>
        <v>32</v>
      </c>
      <c r="I42" s="172" t="n">
        <f aca="false">Бюджет!I106</f>
        <v>0</v>
      </c>
      <c r="J42" s="172"/>
      <c r="K42" s="172" t="n">
        <f aca="false">Бюджет!K106</f>
        <v>0</v>
      </c>
      <c r="L42" s="172" t="n">
        <f aca="false">Бюджет!L106</f>
        <v>0</v>
      </c>
      <c r="M42" s="172" t="n">
        <f aca="false">Бюджет!M106</f>
        <v>7.2</v>
      </c>
      <c r="N42" s="172" t="n">
        <f aca="false">Бюджет!N106</f>
        <v>0</v>
      </c>
      <c r="O42" s="172" t="n">
        <f aca="false">Бюджет!O106</f>
        <v>0</v>
      </c>
      <c r="P42" s="172" t="n">
        <f aca="false">Бюджет!P106</f>
        <v>0</v>
      </c>
      <c r="Q42" s="172" t="n">
        <f aca="false">Бюджет!Q106</f>
        <v>0</v>
      </c>
      <c r="R42" s="172" t="n">
        <f aca="false">Бюджет!R106</f>
        <v>0</v>
      </c>
      <c r="S42" s="172" t="n">
        <f aca="false">Бюджет!S106</f>
        <v>0</v>
      </c>
      <c r="T42" s="172" t="n">
        <f aca="false">Бюджет!T106</f>
        <v>0</v>
      </c>
      <c r="U42" s="172" t="n">
        <f aca="false">Бюджет!U106</f>
        <v>0</v>
      </c>
      <c r="V42" s="172" t="n">
        <f aca="false">Бюджет!V106</f>
        <v>0</v>
      </c>
      <c r="W42" s="172" t="n">
        <f aca="false">Бюджет!W106</f>
        <v>0</v>
      </c>
      <c r="X42" s="172" t="n">
        <f aca="false">Бюджет!X106</f>
        <v>0</v>
      </c>
      <c r="Y42" s="172" t="n">
        <f aca="false">Бюджет!Y106</f>
        <v>0</v>
      </c>
      <c r="Z42" s="172" t="n">
        <f aca="false">Бюджет!Z106</f>
        <v>0</v>
      </c>
      <c r="AA42" s="172" t="n">
        <f aca="false">Бюджет!AA106</f>
        <v>0</v>
      </c>
      <c r="AB42" s="172" t="n">
        <f aca="false">Бюджет!AB106</f>
        <v>0</v>
      </c>
      <c r="AC42" s="172" t="n">
        <f aca="false">Бюджет!AC106</f>
        <v>0</v>
      </c>
      <c r="AD42" s="172" t="n">
        <f aca="false">Бюджет!AD106</f>
        <v>0</v>
      </c>
      <c r="AE42" s="172" t="n">
        <f aca="false">Бюджет!AE106</f>
        <v>0</v>
      </c>
      <c r="AF42" s="172" t="n">
        <f aca="false">Бюджет!AF106</f>
        <v>0</v>
      </c>
      <c r="AG42" s="172" t="n">
        <f aca="false">Бюджет!AG106</f>
        <v>0</v>
      </c>
      <c r="AH42" s="172" t="n">
        <f aca="false">Бюджет!AH106</f>
        <v>0</v>
      </c>
      <c r="AI42" s="172" t="n">
        <f aca="false">Бюджет!AI106</f>
        <v>6</v>
      </c>
      <c r="AJ42" s="172" t="n">
        <f aca="false">SUM(G42,I42:AI42)</f>
        <v>13.2</v>
      </c>
      <c r="AK42" s="168"/>
    </row>
    <row r="43" customFormat="false" ht="27.25" hidden="false" customHeight="false" outlineLevel="0" collapsed="false">
      <c r="A43" s="174" t="str">
        <f aca="false">Бюджет!A107</f>
        <v>Б1.О.12.03</v>
      </c>
      <c r="B43" s="174" t="str">
        <f aca="false">Бюджет!B107</f>
        <v>Колебания и волны. Оптика (поток РФ, ФИЗ лекц+пз)</v>
      </c>
      <c r="C43" s="181" t="str">
        <f aca="false">Бюджет!C107</f>
        <v>2\4</v>
      </c>
      <c r="D43" s="181" t="n">
        <f aca="false">Бюджет!D107</f>
        <v>18</v>
      </c>
      <c r="E43" s="181" t="n">
        <f aca="false">Бюджет!E107</f>
        <v>1</v>
      </c>
      <c r="F43" s="172" t="n">
        <f aca="false">Бюджет!F107</f>
        <v>40</v>
      </c>
      <c r="G43" s="172" t="n">
        <f aca="false">Бюджет!G107</f>
        <v>0</v>
      </c>
      <c r="H43" s="172" t="n">
        <f aca="false">Бюджет!H107</f>
        <v>60</v>
      </c>
      <c r="I43" s="172" t="n">
        <f aca="false">Бюджет!I107</f>
        <v>0</v>
      </c>
      <c r="J43" s="172" t="n">
        <f aca="false">Бюджет!J107</f>
        <v>80</v>
      </c>
      <c r="K43" s="172" t="n">
        <f aca="false">Бюджет!K107</f>
        <v>0</v>
      </c>
      <c r="L43" s="172" t="n">
        <f aca="false">Бюджет!L107</f>
        <v>0</v>
      </c>
      <c r="M43" s="172" t="n">
        <f aca="false">Бюджет!M107</f>
        <v>7.2</v>
      </c>
      <c r="N43" s="172" t="n">
        <f aca="false">Бюджет!N107</f>
        <v>0</v>
      </c>
      <c r="O43" s="172" t="n">
        <f aca="false">Бюджет!O107</f>
        <v>0</v>
      </c>
      <c r="P43" s="172" t="n">
        <f aca="false">Бюджет!P107</f>
        <v>0</v>
      </c>
      <c r="Q43" s="172" t="n">
        <f aca="false">Бюджет!Q107</f>
        <v>0</v>
      </c>
      <c r="R43" s="172" t="n">
        <f aca="false">Бюджет!R107</f>
        <v>0</v>
      </c>
      <c r="S43" s="172" t="n">
        <f aca="false">Бюджет!S107</f>
        <v>0</v>
      </c>
      <c r="T43" s="172" t="n">
        <f aca="false">Бюджет!T107</f>
        <v>0</v>
      </c>
      <c r="U43" s="172" t="n">
        <f aca="false">Бюджет!U107</f>
        <v>0</v>
      </c>
      <c r="V43" s="172" t="n">
        <f aca="false">Бюджет!V107</f>
        <v>0</v>
      </c>
      <c r="W43" s="172" t="n">
        <f aca="false">Бюджет!W107</f>
        <v>0</v>
      </c>
      <c r="X43" s="172" t="n">
        <f aca="false">Бюджет!X107</f>
        <v>0</v>
      </c>
      <c r="Y43" s="172" t="n">
        <f aca="false">Бюджет!Y107</f>
        <v>0</v>
      </c>
      <c r="Z43" s="172" t="n">
        <f aca="false">Бюджет!Z107</f>
        <v>0</v>
      </c>
      <c r="AA43" s="172" t="n">
        <f aca="false">Бюджет!AA107</f>
        <v>0</v>
      </c>
      <c r="AB43" s="172" t="n">
        <f aca="false">Бюджет!AB107</f>
        <v>0</v>
      </c>
      <c r="AC43" s="172" t="n">
        <f aca="false">Бюджет!AC107</f>
        <v>0</v>
      </c>
      <c r="AD43" s="172" t="n">
        <f aca="false">Бюджет!AD107</f>
        <v>0</v>
      </c>
      <c r="AE43" s="172" t="n">
        <f aca="false">Бюджет!AE107</f>
        <v>0</v>
      </c>
      <c r="AF43" s="172" t="n">
        <f aca="false">Бюджет!AF107</f>
        <v>0</v>
      </c>
      <c r="AG43" s="172" t="n">
        <f aca="false">Бюджет!AG107</f>
        <v>0</v>
      </c>
      <c r="AH43" s="172" t="n">
        <f aca="false">Бюджет!AH107</f>
        <v>0</v>
      </c>
      <c r="AI43" s="172" t="n">
        <f aca="false">Бюджет!AI107</f>
        <v>2</v>
      </c>
      <c r="AJ43" s="172" t="n">
        <f aca="false">SUM(G43,I43:AI43)</f>
        <v>89.2</v>
      </c>
      <c r="AK43" s="168"/>
    </row>
    <row r="44" customFormat="false" ht="15" hidden="false" customHeight="false" outlineLevel="0" collapsed="false">
      <c r="A44" s="168"/>
      <c r="B44" s="173"/>
      <c r="C44" s="168"/>
      <c r="D44" s="168"/>
      <c r="E44" s="168"/>
      <c r="F44" s="175"/>
      <c r="G44" s="175"/>
      <c r="H44" s="175"/>
      <c r="I44" s="175"/>
      <c r="J44" s="171" t="str">
        <f aca="false">Бюджет!K117</f>
        <v>профиль "Солнечно-земная физика"</v>
      </c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5"/>
      <c r="AE44" s="175"/>
      <c r="AF44" s="175"/>
      <c r="AG44" s="175"/>
      <c r="AH44" s="175"/>
      <c r="AI44" s="175"/>
      <c r="AJ44" s="172" t="n">
        <f aca="false">SUM(G44,I44:AI44)</f>
        <v>0</v>
      </c>
      <c r="AK44" s="168"/>
    </row>
    <row r="45" customFormat="false" ht="15" hidden="false" customHeight="false" outlineLevel="0" collapsed="false">
      <c r="A45" s="168"/>
      <c r="B45" s="173"/>
      <c r="C45" s="168"/>
      <c r="D45" s="168"/>
      <c r="E45" s="168"/>
      <c r="F45" s="175"/>
      <c r="G45" s="175"/>
      <c r="H45" s="175"/>
      <c r="I45" s="175"/>
      <c r="J45" s="171" t="str">
        <f aca="false">Бюджет!K118</f>
        <v>профиль "Физика конденсированного состояния"</v>
      </c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5"/>
      <c r="AE45" s="175"/>
      <c r="AF45" s="175"/>
      <c r="AG45" s="175"/>
      <c r="AH45" s="175"/>
      <c r="AI45" s="175"/>
      <c r="AJ45" s="172" t="n">
        <f aca="false">SUM(G45,I45:AI45)</f>
        <v>0</v>
      </c>
      <c r="AK45" s="168"/>
    </row>
    <row r="46" customFormat="false" ht="15" hidden="false" customHeight="false" outlineLevel="0" collapsed="false">
      <c r="A46" s="168"/>
      <c r="B46" s="173"/>
      <c r="C46" s="168"/>
      <c r="D46" s="168"/>
      <c r="E46" s="168"/>
      <c r="F46" s="175"/>
      <c r="G46" s="175"/>
      <c r="H46" s="175"/>
      <c r="I46" s="175"/>
      <c r="J46" s="171" t="str">
        <f aca="false">Бюджет!K119</f>
        <v>профиль "Фундаментальная физика"</v>
      </c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5"/>
      <c r="AE46" s="175"/>
      <c r="AF46" s="175"/>
      <c r="AG46" s="175"/>
      <c r="AH46" s="175"/>
      <c r="AI46" s="175"/>
      <c r="AJ46" s="172" t="n">
        <f aca="false">SUM(G46,I46:AI46)</f>
        <v>0</v>
      </c>
      <c r="AK46" s="168"/>
    </row>
    <row r="47" customFormat="false" ht="15" hidden="false" customHeight="false" outlineLevel="0" collapsed="false">
      <c r="A47" s="174" t="str">
        <f aca="false">Бюджет!A120</f>
        <v>Б1.О.12.04</v>
      </c>
      <c r="B47" s="174" t="str">
        <f aca="false">Бюджет!B120</f>
        <v>Молекулярная физика (поток РФ, ФИЗ)</v>
      </c>
      <c r="C47" s="181" t="str">
        <f aca="false">Бюджет!C120</f>
        <v>3\5</v>
      </c>
      <c r="D47" s="181" t="n">
        <f aca="false">Бюджет!D120</f>
        <v>17</v>
      </c>
      <c r="E47" s="181" t="n">
        <f aca="false">Бюджет!E120</f>
        <v>1</v>
      </c>
      <c r="F47" s="172" t="n">
        <f aca="false">Бюджет!F120</f>
        <v>34</v>
      </c>
      <c r="G47" s="172" t="n">
        <f aca="false">Бюджет!G120</f>
        <v>0</v>
      </c>
      <c r="H47" s="172" t="n">
        <f aca="false">Бюджет!H120</f>
        <v>50</v>
      </c>
      <c r="I47" s="172" t="n">
        <f aca="false">Бюджет!I120</f>
        <v>50</v>
      </c>
      <c r="J47" s="172" t="n">
        <f aca="false">Бюджет!J120</f>
        <v>100</v>
      </c>
      <c r="K47" s="172" t="n">
        <f aca="false">Бюджет!K120</f>
        <v>0</v>
      </c>
      <c r="L47" s="172" t="n">
        <f aca="false">Бюджет!L120</f>
        <v>0</v>
      </c>
      <c r="M47" s="172" t="n">
        <f aca="false">Бюджет!M120</f>
        <v>6.8</v>
      </c>
      <c r="N47" s="172" t="n">
        <f aca="false">Бюджет!N120</f>
        <v>0</v>
      </c>
      <c r="O47" s="172" t="n">
        <f aca="false">Бюджет!O120</f>
        <v>0</v>
      </c>
      <c r="P47" s="172" t="n">
        <f aca="false">Бюджет!P120</f>
        <v>0</v>
      </c>
      <c r="Q47" s="172" t="n">
        <f aca="false">Бюджет!Q120</f>
        <v>0</v>
      </c>
      <c r="R47" s="172" t="n">
        <f aca="false">Бюджет!R120</f>
        <v>0</v>
      </c>
      <c r="S47" s="172" t="n">
        <f aca="false">Бюджет!S120</f>
        <v>0</v>
      </c>
      <c r="T47" s="172" t="n">
        <f aca="false">Бюджет!T120</f>
        <v>0</v>
      </c>
      <c r="U47" s="172" t="n">
        <f aca="false">Бюджет!U120</f>
        <v>0</v>
      </c>
      <c r="V47" s="172" t="n">
        <f aca="false">Бюджет!V120</f>
        <v>0</v>
      </c>
      <c r="W47" s="172" t="n">
        <f aca="false">Бюджет!W120</f>
        <v>0</v>
      </c>
      <c r="X47" s="172" t="n">
        <f aca="false">Бюджет!X120</f>
        <v>0</v>
      </c>
      <c r="Y47" s="172" t="n">
        <f aca="false">Бюджет!Y120</f>
        <v>0</v>
      </c>
      <c r="Z47" s="172" t="n">
        <f aca="false">Бюджет!Z120</f>
        <v>0</v>
      </c>
      <c r="AA47" s="172" t="n">
        <f aca="false">Бюджет!AA120</f>
        <v>0</v>
      </c>
      <c r="AB47" s="172" t="n">
        <f aca="false">Бюджет!AB120</f>
        <v>0</v>
      </c>
      <c r="AC47" s="172" t="n">
        <f aca="false">Бюджет!AC120</f>
        <v>0</v>
      </c>
      <c r="AD47" s="172" t="n">
        <f aca="false">Бюджет!AD120</f>
        <v>0</v>
      </c>
      <c r="AE47" s="172" t="n">
        <f aca="false">Бюджет!AE120</f>
        <v>0</v>
      </c>
      <c r="AF47" s="172" t="n">
        <f aca="false">Бюджет!AF120</f>
        <v>0</v>
      </c>
      <c r="AG47" s="172" t="n">
        <f aca="false">Бюджет!AG120</f>
        <v>0</v>
      </c>
      <c r="AH47" s="172" t="n">
        <f aca="false">Бюджет!AH120</f>
        <v>0</v>
      </c>
      <c r="AI47" s="172" t="n">
        <f aca="false">Бюджет!AI120</f>
        <v>0</v>
      </c>
      <c r="AJ47" s="172" t="n">
        <f aca="false">SUM(G47,I47:AI47)</f>
        <v>156.8</v>
      </c>
      <c r="AK47" s="168"/>
    </row>
    <row r="48" customFormat="false" ht="15" hidden="false" customHeight="false" outlineLevel="0" collapsed="false">
      <c r="A48" s="174" t="str">
        <f aca="false">Бюджет!A121</f>
        <v>Б1.О.12.05</v>
      </c>
      <c r="B48" s="174" t="str">
        <f aca="false">Бюджет!B121</f>
        <v>Атомная и ядерная физика (поток РФ, ФИЗ)</v>
      </c>
      <c r="C48" s="181" t="str">
        <f aca="false">Бюджет!C121</f>
        <v>3\6</v>
      </c>
      <c r="D48" s="181" t="n">
        <f aca="false">Бюджет!D121</f>
        <v>17</v>
      </c>
      <c r="E48" s="181" t="n">
        <f aca="false">Бюджет!E121</f>
        <v>1</v>
      </c>
      <c r="F48" s="172" t="n">
        <f aca="false">Бюджет!F121</f>
        <v>36</v>
      </c>
      <c r="G48" s="172" t="n">
        <f aca="false">Бюджет!G121</f>
        <v>0</v>
      </c>
      <c r="H48" s="172" t="n">
        <f aca="false">Бюджет!H121</f>
        <v>54</v>
      </c>
      <c r="I48" s="172" t="n">
        <f aca="false">Бюджет!I121</f>
        <v>54</v>
      </c>
      <c r="J48" s="172" t="n">
        <f aca="false">Бюджет!J121</f>
        <v>108</v>
      </c>
      <c r="K48" s="172" t="n">
        <f aca="false">Бюджет!K121</f>
        <v>0</v>
      </c>
      <c r="L48" s="172" t="n">
        <f aca="false">Бюджет!L121</f>
        <v>0</v>
      </c>
      <c r="M48" s="172" t="n">
        <f aca="false">Бюджет!M121</f>
        <v>6.8</v>
      </c>
      <c r="N48" s="172" t="n">
        <f aca="false">Бюджет!N121</f>
        <v>0</v>
      </c>
      <c r="O48" s="172" t="n">
        <f aca="false">Бюджет!O121</f>
        <v>0</v>
      </c>
      <c r="P48" s="172" t="n">
        <f aca="false">Бюджет!P121</f>
        <v>0</v>
      </c>
      <c r="Q48" s="172" t="n">
        <f aca="false">Бюджет!Q121</f>
        <v>0</v>
      </c>
      <c r="R48" s="172" t="n">
        <f aca="false">Бюджет!R121</f>
        <v>0</v>
      </c>
      <c r="S48" s="172" t="n">
        <f aca="false">Бюджет!S121</f>
        <v>0</v>
      </c>
      <c r="T48" s="172" t="n">
        <f aca="false">Бюджет!T121</f>
        <v>0</v>
      </c>
      <c r="U48" s="172" t="n">
        <f aca="false">Бюджет!U121</f>
        <v>0</v>
      </c>
      <c r="V48" s="172" t="n">
        <f aca="false">Бюджет!V121</f>
        <v>0</v>
      </c>
      <c r="W48" s="172" t="n">
        <f aca="false">Бюджет!W121</f>
        <v>0</v>
      </c>
      <c r="X48" s="172" t="n">
        <f aca="false">Бюджет!X121</f>
        <v>0</v>
      </c>
      <c r="Y48" s="172" t="n">
        <f aca="false">Бюджет!Y121</f>
        <v>0</v>
      </c>
      <c r="Z48" s="172" t="n">
        <f aca="false">Бюджет!Z121</f>
        <v>0</v>
      </c>
      <c r="AA48" s="172" t="n">
        <f aca="false">Бюджет!AA121</f>
        <v>0</v>
      </c>
      <c r="AB48" s="172" t="n">
        <f aca="false">Бюджет!AB121</f>
        <v>0</v>
      </c>
      <c r="AC48" s="172" t="n">
        <f aca="false">Бюджет!AC121</f>
        <v>0</v>
      </c>
      <c r="AD48" s="172" t="n">
        <f aca="false">Бюджет!AD121</f>
        <v>0</v>
      </c>
      <c r="AE48" s="172" t="n">
        <f aca="false">Бюджет!AE121</f>
        <v>0</v>
      </c>
      <c r="AF48" s="172" t="n">
        <f aca="false">Бюджет!AF121</f>
        <v>0</v>
      </c>
      <c r="AG48" s="172" t="n">
        <f aca="false">Бюджет!AG121</f>
        <v>0</v>
      </c>
      <c r="AH48" s="172" t="n">
        <f aca="false">Бюджет!AH121</f>
        <v>0</v>
      </c>
      <c r="AI48" s="172" t="n">
        <f aca="false">Бюджет!AI121</f>
        <v>18</v>
      </c>
      <c r="AJ48" s="172" t="n">
        <f aca="false">SUM(G48,I48:AI48)</f>
        <v>186.8</v>
      </c>
      <c r="AK48" s="168"/>
    </row>
    <row r="49" customFormat="false" ht="15" hidden="false" customHeight="false" outlineLevel="0" collapsed="false">
      <c r="A49" s="174" t="n">
        <f aca="false">Бюджет!A136</f>
        <v>0</v>
      </c>
      <c r="B49" s="174" t="str">
        <f aca="false">Бюджет!B136</f>
        <v>ГЭК (Защита ВКР бакалавра) (7 чел)</v>
      </c>
      <c r="C49" s="181" t="str">
        <f aca="false">Бюджет!C136</f>
        <v>4\8</v>
      </c>
      <c r="D49" s="181" t="n">
        <f aca="false">Бюджет!D136</f>
        <v>14</v>
      </c>
      <c r="E49" s="181" t="n">
        <f aca="false">Бюджет!E136</f>
        <v>1</v>
      </c>
      <c r="F49" s="172" t="n">
        <f aca="false">Бюджет!F136</f>
        <v>0</v>
      </c>
      <c r="G49" s="172" t="n">
        <f aca="false">Бюджет!G136</f>
        <v>0</v>
      </c>
      <c r="H49" s="172" t="n">
        <f aca="false">Бюджет!H136</f>
        <v>0</v>
      </c>
      <c r="I49" s="172" t="n">
        <f aca="false">Бюджет!I136</f>
        <v>0</v>
      </c>
      <c r="J49" s="172" t="n">
        <f aca="false">Бюджет!J136</f>
        <v>0</v>
      </c>
      <c r="K49" s="172" t="n">
        <f aca="false">Бюджет!K136</f>
        <v>0</v>
      </c>
      <c r="L49" s="172" t="n">
        <f aca="false">Бюджет!L136</f>
        <v>0</v>
      </c>
      <c r="M49" s="172" t="n">
        <f aca="false">Бюджет!M136</f>
        <v>0</v>
      </c>
      <c r="N49" s="172" t="n">
        <f aca="false">Бюджет!N136</f>
        <v>0</v>
      </c>
      <c r="O49" s="172" t="n">
        <f aca="false">Бюджет!O136</f>
        <v>0</v>
      </c>
      <c r="P49" s="172" t="n">
        <f aca="false">Бюджет!P136</f>
        <v>0</v>
      </c>
      <c r="Q49" s="172" t="n">
        <f aca="false">Бюджет!Q136</f>
        <v>0</v>
      </c>
      <c r="R49" s="172" t="n">
        <f aca="false">Бюджет!R136</f>
        <v>0</v>
      </c>
      <c r="S49" s="172" t="n">
        <f aca="false">Бюджет!S136</f>
        <v>0</v>
      </c>
      <c r="T49" s="172" t="n">
        <f aca="false">Бюджет!T136</f>
        <v>0</v>
      </c>
      <c r="U49" s="172" t="n">
        <f aca="false">Бюджет!U136</f>
        <v>0</v>
      </c>
      <c r="V49" s="172" t="n">
        <f aca="false">Бюджет!V136</f>
        <v>0</v>
      </c>
      <c r="W49" s="172" t="n">
        <f aca="false">Бюджет!W136</f>
        <v>0</v>
      </c>
      <c r="X49" s="172" t="n">
        <f aca="false">Бюджет!X136</f>
        <v>0</v>
      </c>
      <c r="Y49" s="172" t="n">
        <f aca="false">Бюджет!Y136</f>
        <v>0</v>
      </c>
      <c r="Z49" s="172" t="n">
        <f aca="false">Бюджет!Z136</f>
        <v>0</v>
      </c>
      <c r="AA49" s="172" t="n">
        <f aca="false">Бюджет!AA136</f>
        <v>0</v>
      </c>
      <c r="AB49" s="172" t="n">
        <f aca="false">Бюджет!AB136/7*5</f>
        <v>35</v>
      </c>
      <c r="AC49" s="172" t="n">
        <f aca="false">Бюджет!AC136</f>
        <v>0</v>
      </c>
      <c r="AD49" s="172" t="n">
        <f aca="false">Бюджет!AD136</f>
        <v>0</v>
      </c>
      <c r="AE49" s="172" t="n">
        <f aca="false">Бюджет!AE136</f>
        <v>0</v>
      </c>
      <c r="AF49" s="172" t="n">
        <f aca="false">Бюджет!AF136</f>
        <v>0</v>
      </c>
      <c r="AG49" s="172" t="n">
        <f aca="false">Бюджет!AG136</f>
        <v>0</v>
      </c>
      <c r="AH49" s="172" t="n">
        <f aca="false">Бюджет!AH136</f>
        <v>0</v>
      </c>
      <c r="AI49" s="172" t="n">
        <f aca="false">Бюджет!AI136</f>
        <v>0</v>
      </c>
      <c r="AJ49" s="172" t="n">
        <f aca="false">SUM(G49,I49:AI49)</f>
        <v>35</v>
      </c>
      <c r="AK49" s="168"/>
    </row>
    <row r="50" customFormat="false" ht="15" hidden="false" customHeight="false" outlineLevel="0" collapsed="false">
      <c r="A50" s="174"/>
      <c r="B50" s="174"/>
      <c r="C50" s="168"/>
      <c r="D50" s="168"/>
      <c r="E50" s="168"/>
      <c r="F50" s="175"/>
      <c r="G50" s="175"/>
      <c r="H50" s="175"/>
      <c r="I50" s="175"/>
      <c r="J50" s="171" t="str">
        <f aca="false">Бюджет!K157</f>
        <v>профиль "Физика материалов твердотельной электроники и фотоники"</v>
      </c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5"/>
      <c r="AE50" s="175"/>
      <c r="AF50" s="175"/>
      <c r="AG50" s="175"/>
      <c r="AH50" s="175"/>
      <c r="AI50" s="175"/>
      <c r="AJ50" s="172" t="n">
        <f aca="false">SUM(G50,I50:AI50)</f>
        <v>0</v>
      </c>
      <c r="AK50" s="168"/>
    </row>
    <row r="51" customFormat="false" ht="15" hidden="false" customHeight="false" outlineLevel="0" collapsed="false">
      <c r="A51" s="174" t="str">
        <f aca="false">Бюджет!A158</f>
        <v>Б1.В.03</v>
      </c>
      <c r="B51" s="174" t="str">
        <f aca="false">Бюджет!B158</f>
        <v>Курсовая работа (по профилю)</v>
      </c>
      <c r="C51" s="181" t="str">
        <f aca="false">Бюджет!C158</f>
        <v>2\4</v>
      </c>
      <c r="D51" s="181" t="n">
        <f aca="false">Бюджет!D158</f>
        <v>6</v>
      </c>
      <c r="E51" s="181" t="n">
        <f aca="false">Бюджет!E158</f>
        <v>1</v>
      </c>
      <c r="F51" s="172" t="n">
        <f aca="false">Бюджет!F158</f>
        <v>0</v>
      </c>
      <c r="G51" s="172" t="n">
        <f aca="false">Бюджет!G158</f>
        <v>0</v>
      </c>
      <c r="H51" s="172" t="n">
        <f aca="false">Бюджет!H158</f>
        <v>0</v>
      </c>
      <c r="I51" s="172" t="n">
        <f aca="false">Бюджет!I158</f>
        <v>0</v>
      </c>
      <c r="J51" s="172" t="n">
        <f aca="false">Бюджет!J158</f>
        <v>0</v>
      </c>
      <c r="K51" s="172" t="n">
        <f aca="false">Бюджет!K158</f>
        <v>0</v>
      </c>
      <c r="L51" s="172" t="n">
        <f aca="false">Бюджет!L158</f>
        <v>0</v>
      </c>
      <c r="M51" s="172" t="n">
        <f aca="false">Бюджет!M158</f>
        <v>0</v>
      </c>
      <c r="N51" s="172" t="n">
        <f aca="false">Бюджет!N158</f>
        <v>0</v>
      </c>
      <c r="O51" s="172" t="n">
        <f aca="false">Бюджет!O158</f>
        <v>0</v>
      </c>
      <c r="P51" s="172" t="n">
        <f aca="false">Бюджет!P158</f>
        <v>0</v>
      </c>
      <c r="Q51" s="172" t="n">
        <f aca="false">Бюджет!Q158</f>
        <v>0</v>
      </c>
      <c r="R51" s="172" t="n">
        <f aca="false">Бюджет!R158</f>
        <v>0</v>
      </c>
      <c r="S51" s="172" t="n">
        <f aca="false">Бюджет!S158</f>
        <v>0</v>
      </c>
      <c r="T51" s="172" t="n">
        <f aca="false">Бюджет!T158</f>
        <v>0</v>
      </c>
      <c r="U51" s="172" t="n">
        <f aca="false">Бюджет!U158</f>
        <v>0</v>
      </c>
      <c r="V51" s="172" t="n">
        <f aca="false">Бюджет!V158</f>
        <v>24</v>
      </c>
      <c r="W51" s="172" t="n">
        <f aca="false">Бюджет!W158</f>
        <v>0</v>
      </c>
      <c r="X51" s="172" t="n">
        <f aca="false">Бюджет!X158</f>
        <v>0</v>
      </c>
      <c r="Y51" s="172" t="n">
        <f aca="false">Бюджет!Y158</f>
        <v>0</v>
      </c>
      <c r="Z51" s="172" t="n">
        <f aca="false">Бюджет!Z158</f>
        <v>0</v>
      </c>
      <c r="AA51" s="172" t="n">
        <f aca="false">Бюджет!AA158</f>
        <v>0</v>
      </c>
      <c r="AB51" s="172" t="n">
        <f aca="false">Бюджет!AB158</f>
        <v>0</v>
      </c>
      <c r="AC51" s="172" t="n">
        <f aca="false">Бюджет!AC158</f>
        <v>0</v>
      </c>
      <c r="AD51" s="172" t="n">
        <f aca="false">Бюджет!AD158</f>
        <v>0</v>
      </c>
      <c r="AE51" s="172" t="n">
        <f aca="false">Бюджет!AE158</f>
        <v>0</v>
      </c>
      <c r="AF51" s="172" t="n">
        <f aca="false">Бюджет!AF158</f>
        <v>0</v>
      </c>
      <c r="AG51" s="172" t="n">
        <f aca="false">Бюджет!AG158</f>
        <v>0</v>
      </c>
      <c r="AH51" s="172" t="n">
        <f aca="false">Бюджет!AH158</f>
        <v>0</v>
      </c>
      <c r="AI51" s="172" t="n">
        <f aca="false">Бюджет!AI158</f>
        <v>0</v>
      </c>
      <c r="AJ51" s="172" t="n">
        <f aca="false">SUM(G51,I51:AI51)</f>
        <v>24</v>
      </c>
      <c r="AK51" s="168"/>
    </row>
    <row r="52" customFormat="false" ht="15" hidden="false" customHeight="false" outlineLevel="0" collapsed="false">
      <c r="A52" s="174" t="str">
        <f aca="false">Бюджет!A160</f>
        <v>Б1.В.01</v>
      </c>
      <c r="B52" s="174" t="str">
        <f aca="false">Бюджет!B160</f>
        <v>Квантовая теория твердого тела</v>
      </c>
      <c r="C52" s="181" t="str">
        <f aca="false">Бюджет!C160</f>
        <v>3\6</v>
      </c>
      <c r="D52" s="181" t="n">
        <f aca="false">Бюджет!D160</f>
        <v>5</v>
      </c>
      <c r="E52" s="181" t="n">
        <f aca="false">Бюджет!E160</f>
        <v>1</v>
      </c>
      <c r="F52" s="172" t="n">
        <f aca="false">Бюджет!F160</f>
        <v>54</v>
      </c>
      <c r="G52" s="172" t="n">
        <f aca="false">Бюджет!G160</f>
        <v>54</v>
      </c>
      <c r="H52" s="172" t="n">
        <f aca="false">Бюджет!H160</f>
        <v>36</v>
      </c>
      <c r="I52" s="172" t="n">
        <f aca="false">Бюджет!I160</f>
        <v>36</v>
      </c>
      <c r="J52" s="172" t="n">
        <f aca="false">Бюджет!J160</f>
        <v>0</v>
      </c>
      <c r="K52" s="172" t="n">
        <f aca="false">Бюджет!K160</f>
        <v>0</v>
      </c>
      <c r="L52" s="172" t="n">
        <f aca="false">Бюджет!L160</f>
        <v>0</v>
      </c>
      <c r="M52" s="172" t="n">
        <f aca="false">Бюджет!M160</f>
        <v>2</v>
      </c>
      <c r="N52" s="172" t="n">
        <f aca="false">Бюджет!N160</f>
        <v>0</v>
      </c>
      <c r="O52" s="172" t="n">
        <f aca="false">Бюджет!O160</f>
        <v>0</v>
      </c>
      <c r="P52" s="172" t="n">
        <f aca="false">Бюджет!P160</f>
        <v>0</v>
      </c>
      <c r="Q52" s="172" t="n">
        <f aca="false">Бюджет!Q160</f>
        <v>3.7</v>
      </c>
      <c r="R52" s="172" t="n">
        <f aca="false">Бюджет!R160</f>
        <v>0</v>
      </c>
      <c r="S52" s="172" t="n">
        <f aca="false">Бюджет!S160</f>
        <v>0</v>
      </c>
      <c r="T52" s="172" t="n">
        <f aca="false">Бюджет!T160</f>
        <v>0</v>
      </c>
      <c r="U52" s="172" t="n">
        <f aca="false">Бюджет!U160</f>
        <v>0</v>
      </c>
      <c r="V52" s="172" t="n">
        <f aca="false">Бюджет!V160</f>
        <v>0</v>
      </c>
      <c r="W52" s="172" t="n">
        <f aca="false">Бюджет!W160</f>
        <v>0</v>
      </c>
      <c r="X52" s="172" t="n">
        <f aca="false">Бюджет!X160</f>
        <v>0</v>
      </c>
      <c r="Y52" s="172" t="n">
        <f aca="false">Бюджет!Y160</f>
        <v>0</v>
      </c>
      <c r="Z52" s="172" t="n">
        <f aca="false">Бюджет!Z160</f>
        <v>0</v>
      </c>
      <c r="AA52" s="172" t="n">
        <f aca="false">Бюджет!AA160</f>
        <v>0</v>
      </c>
      <c r="AB52" s="172" t="n">
        <f aca="false">Бюджет!AB160</f>
        <v>0</v>
      </c>
      <c r="AC52" s="172" t="n">
        <f aca="false">Бюджет!AC160</f>
        <v>0</v>
      </c>
      <c r="AD52" s="172" t="n">
        <f aca="false">Бюджет!AD160</f>
        <v>0</v>
      </c>
      <c r="AE52" s="172" t="n">
        <f aca="false">Бюджет!AE160</f>
        <v>0</v>
      </c>
      <c r="AF52" s="172" t="n">
        <f aca="false">Бюджет!AF160</f>
        <v>0</v>
      </c>
      <c r="AG52" s="172" t="n">
        <f aca="false">Бюджет!AG160</f>
        <v>0</v>
      </c>
      <c r="AH52" s="172" t="n">
        <f aca="false">Бюджет!AH160</f>
        <v>0</v>
      </c>
      <c r="AI52" s="172" t="n">
        <f aca="false">Бюджет!AI160</f>
        <v>8</v>
      </c>
      <c r="AJ52" s="172" t="n">
        <f aca="false">SUM(G52,I52:AI52)</f>
        <v>103.7</v>
      </c>
      <c r="AK52" s="168"/>
    </row>
    <row r="53" customFormat="false" ht="15" hidden="false" customHeight="false" outlineLevel="0" collapsed="false">
      <c r="A53" s="174" t="str">
        <f aca="false">Бюджет!A161</f>
        <v>Б1.В.02.01</v>
      </c>
      <c r="B53" s="174" t="str">
        <f aca="false">Бюджет!B161</f>
        <v>Специальный практикум по спектроскопии</v>
      </c>
      <c r="C53" s="181" t="str">
        <f aca="false">Бюджет!C161</f>
        <v>3\5</v>
      </c>
      <c r="D53" s="181" t="n">
        <f aca="false">Бюджет!D161</f>
        <v>5</v>
      </c>
      <c r="E53" s="181" t="n">
        <f aca="false">Бюджет!E161</f>
        <v>1</v>
      </c>
      <c r="F53" s="172" t="n">
        <f aca="false">Бюджет!F161</f>
        <v>0</v>
      </c>
      <c r="G53" s="172" t="n">
        <f aca="false">Бюджет!G161</f>
        <v>0</v>
      </c>
      <c r="H53" s="172" t="n">
        <f aca="false">Бюджет!H161</f>
        <v>0</v>
      </c>
      <c r="I53" s="172" t="n">
        <f aca="false">Бюджет!I161</f>
        <v>0</v>
      </c>
      <c r="J53" s="172" t="n">
        <f aca="false">Бюджет!J161</f>
        <v>50</v>
      </c>
      <c r="K53" s="172" t="n">
        <f aca="false">Бюджет!K161</f>
        <v>1.5</v>
      </c>
      <c r="L53" s="172" t="n">
        <f aca="false">Бюджет!L161</f>
        <v>0</v>
      </c>
      <c r="M53" s="172" t="n">
        <f aca="false">Бюджет!M161</f>
        <v>0</v>
      </c>
      <c r="N53" s="172" t="n">
        <f aca="false">Бюджет!N161</f>
        <v>0</v>
      </c>
      <c r="O53" s="172" t="n">
        <f aca="false">Бюджет!O161</f>
        <v>0</v>
      </c>
      <c r="P53" s="172" t="n">
        <f aca="false">Бюджет!P161</f>
        <v>0</v>
      </c>
      <c r="Q53" s="172" t="n">
        <f aca="false">Бюджет!Q161</f>
        <v>0</v>
      </c>
      <c r="R53" s="172" t="n">
        <f aca="false">Бюджет!R161</f>
        <v>0</v>
      </c>
      <c r="S53" s="172" t="n">
        <f aca="false">Бюджет!S161</f>
        <v>0</v>
      </c>
      <c r="T53" s="172" t="n">
        <f aca="false">Бюджет!T161</f>
        <v>0</v>
      </c>
      <c r="U53" s="172" t="n">
        <f aca="false">Бюджет!U161</f>
        <v>0</v>
      </c>
      <c r="V53" s="172" t="n">
        <f aca="false">Бюджет!V161</f>
        <v>0</v>
      </c>
      <c r="W53" s="172" t="n">
        <f aca="false">Бюджет!W161</f>
        <v>0</v>
      </c>
      <c r="X53" s="172" t="n">
        <f aca="false">Бюджет!X161</f>
        <v>0</v>
      </c>
      <c r="Y53" s="172" t="n">
        <f aca="false">Бюджет!Y161</f>
        <v>0</v>
      </c>
      <c r="Z53" s="172" t="n">
        <f aca="false">Бюджет!Z161</f>
        <v>0</v>
      </c>
      <c r="AA53" s="172" t="n">
        <f aca="false">Бюджет!AA161</f>
        <v>0</v>
      </c>
      <c r="AB53" s="172" t="n">
        <f aca="false">Бюджет!AB161</f>
        <v>0</v>
      </c>
      <c r="AC53" s="172" t="n">
        <f aca="false">Бюджет!AC161</f>
        <v>0</v>
      </c>
      <c r="AD53" s="172" t="n">
        <f aca="false">Бюджет!AD161</f>
        <v>0</v>
      </c>
      <c r="AE53" s="172" t="n">
        <f aca="false">Бюджет!AE161</f>
        <v>0</v>
      </c>
      <c r="AF53" s="172" t="n">
        <f aca="false">Бюджет!AF161</f>
        <v>0</v>
      </c>
      <c r="AG53" s="172" t="n">
        <f aca="false">Бюджет!AG161</f>
        <v>0</v>
      </c>
      <c r="AH53" s="172" t="n">
        <f aca="false">Бюджет!AH161</f>
        <v>0</v>
      </c>
      <c r="AI53" s="172" t="n">
        <f aca="false">Бюджет!AI161</f>
        <v>0</v>
      </c>
      <c r="AJ53" s="172" t="n">
        <f aca="false">SUM(G53,I53:AI53)</f>
        <v>51.5</v>
      </c>
      <c r="AK53" s="168"/>
    </row>
    <row r="54" customFormat="false" ht="27.25" hidden="false" customHeight="false" outlineLevel="0" collapsed="false">
      <c r="A54" s="174" t="str">
        <f aca="false">Бюджет!A162</f>
        <v>Б1.В.04</v>
      </c>
      <c r="B54" s="174" t="str">
        <f aca="false">Бюджет!B162</f>
        <v>Введение в физику конденсированного состояния</v>
      </c>
      <c r="C54" s="181" t="str">
        <f aca="false">Бюджет!C162</f>
        <v>3\5</v>
      </c>
      <c r="D54" s="181" t="n">
        <f aca="false">Бюджет!D162</f>
        <v>5</v>
      </c>
      <c r="E54" s="181" t="n">
        <f aca="false">Бюджет!E162</f>
        <v>1</v>
      </c>
      <c r="F54" s="172" t="n">
        <f aca="false">Бюджет!F162</f>
        <v>34</v>
      </c>
      <c r="G54" s="172" t="n">
        <f aca="false">Бюджет!G162</f>
        <v>34</v>
      </c>
      <c r="H54" s="172" t="n">
        <f aca="false">Бюджет!H162</f>
        <v>16</v>
      </c>
      <c r="I54" s="172" t="n">
        <f aca="false">Бюджет!I162</f>
        <v>16</v>
      </c>
      <c r="J54" s="172" t="n">
        <f aca="false">Бюджет!J162</f>
        <v>0</v>
      </c>
      <c r="K54" s="172" t="n">
        <f aca="false">Бюджет!K162</f>
        <v>1.5</v>
      </c>
      <c r="L54" s="172" t="n">
        <f aca="false">Бюджет!L162</f>
        <v>0</v>
      </c>
      <c r="M54" s="172" t="n">
        <f aca="false">Бюджет!M162</f>
        <v>0</v>
      </c>
      <c r="N54" s="172" t="n">
        <f aca="false">Бюджет!N162</f>
        <v>0</v>
      </c>
      <c r="O54" s="172" t="n">
        <f aca="false">Бюджет!O162</f>
        <v>0</v>
      </c>
      <c r="P54" s="172" t="n">
        <f aca="false">Бюджет!P162</f>
        <v>0</v>
      </c>
      <c r="Q54" s="172" t="n">
        <f aca="false">Бюджет!Q162</f>
        <v>1.7</v>
      </c>
      <c r="R54" s="172" t="n">
        <f aca="false">Бюджет!R162</f>
        <v>0</v>
      </c>
      <c r="S54" s="172" t="n">
        <f aca="false">Бюджет!S162</f>
        <v>0</v>
      </c>
      <c r="T54" s="172" t="n">
        <f aca="false">Бюджет!T162</f>
        <v>0</v>
      </c>
      <c r="U54" s="172" t="n">
        <f aca="false">Бюджет!U162</f>
        <v>0</v>
      </c>
      <c r="V54" s="172" t="n">
        <f aca="false">Бюджет!V162</f>
        <v>0</v>
      </c>
      <c r="W54" s="172" t="n">
        <f aca="false">Бюджет!W162</f>
        <v>0</v>
      </c>
      <c r="X54" s="172" t="n">
        <f aca="false">Бюджет!X162</f>
        <v>0</v>
      </c>
      <c r="Y54" s="172" t="n">
        <f aca="false">Бюджет!Y162</f>
        <v>0</v>
      </c>
      <c r="Z54" s="172" t="n">
        <f aca="false">Бюджет!Z162</f>
        <v>0</v>
      </c>
      <c r="AA54" s="172" t="n">
        <f aca="false">Бюджет!AA162</f>
        <v>0</v>
      </c>
      <c r="AB54" s="172" t="n">
        <f aca="false">Бюджет!AB162</f>
        <v>0</v>
      </c>
      <c r="AC54" s="172" t="n">
        <f aca="false">Бюджет!AC162</f>
        <v>0</v>
      </c>
      <c r="AD54" s="172" t="n">
        <f aca="false">Бюджет!AD162</f>
        <v>0</v>
      </c>
      <c r="AE54" s="172" t="n">
        <f aca="false">Бюджет!AE162</f>
        <v>0</v>
      </c>
      <c r="AF54" s="172" t="n">
        <f aca="false">Бюджет!AF162</f>
        <v>0</v>
      </c>
      <c r="AG54" s="172" t="n">
        <f aca="false">Бюджет!AG162</f>
        <v>0</v>
      </c>
      <c r="AH54" s="172" t="n">
        <f aca="false">Бюджет!AH162</f>
        <v>0</v>
      </c>
      <c r="AI54" s="172" t="n">
        <f aca="false">Бюджет!AI162</f>
        <v>0</v>
      </c>
      <c r="AJ54" s="172" t="n">
        <f aca="false">SUM(G54,I54:AI54)</f>
        <v>53.2</v>
      </c>
      <c r="AK54" s="168"/>
    </row>
    <row r="55" customFormat="false" ht="15" hidden="false" customHeight="false" outlineLevel="0" collapsed="false">
      <c r="A55" s="174" t="str">
        <f aca="false">Бюджет!A163</f>
        <v>Б1.В.05</v>
      </c>
      <c r="B55" s="174" t="str">
        <f aca="false">Бюджет!B163</f>
        <v>Кристаллофизика</v>
      </c>
      <c r="C55" s="181" t="str">
        <f aca="false">Бюджет!C163</f>
        <v>3\6</v>
      </c>
      <c r="D55" s="181" t="n">
        <f aca="false">Бюджет!D163</f>
        <v>5</v>
      </c>
      <c r="E55" s="181" t="n">
        <f aca="false">Бюджет!E163</f>
        <v>1</v>
      </c>
      <c r="F55" s="172" t="n">
        <f aca="false">Бюджет!F163</f>
        <v>18</v>
      </c>
      <c r="G55" s="172" t="n">
        <f aca="false">Бюджет!G163</f>
        <v>18</v>
      </c>
      <c r="H55" s="172" t="n">
        <f aca="false">Бюджет!H163</f>
        <v>18</v>
      </c>
      <c r="I55" s="172" t="n">
        <f aca="false">Бюджет!I163</f>
        <v>18</v>
      </c>
      <c r="J55" s="172" t="n">
        <f aca="false">Бюджет!J163</f>
        <v>0</v>
      </c>
      <c r="K55" s="172" t="n">
        <f aca="false">Бюджет!K163</f>
        <v>1.5</v>
      </c>
      <c r="L55" s="172" t="n">
        <f aca="false">Бюджет!L163</f>
        <v>0</v>
      </c>
      <c r="M55" s="172" t="n">
        <f aca="false">Бюджет!M163</f>
        <v>0</v>
      </c>
      <c r="N55" s="172" t="n">
        <f aca="false">Бюджет!N163</f>
        <v>0</v>
      </c>
      <c r="O55" s="172" t="n">
        <f aca="false">Бюджет!O163</f>
        <v>0</v>
      </c>
      <c r="P55" s="172" t="n">
        <f aca="false">Бюджет!P163</f>
        <v>0</v>
      </c>
      <c r="Q55" s="172" t="n">
        <f aca="false">Бюджет!Q163</f>
        <v>0.9</v>
      </c>
      <c r="R55" s="172" t="n">
        <f aca="false">Бюджет!R163</f>
        <v>0</v>
      </c>
      <c r="S55" s="172" t="n">
        <f aca="false">Бюджет!S163</f>
        <v>0</v>
      </c>
      <c r="T55" s="172" t="n">
        <f aca="false">Бюджет!T163</f>
        <v>0</v>
      </c>
      <c r="U55" s="172" t="n">
        <f aca="false">Бюджет!U163</f>
        <v>0</v>
      </c>
      <c r="V55" s="172" t="n">
        <f aca="false">Бюджет!V163</f>
        <v>0</v>
      </c>
      <c r="W55" s="172" t="n">
        <f aca="false">Бюджет!W163</f>
        <v>0</v>
      </c>
      <c r="X55" s="172" t="n">
        <f aca="false">Бюджет!X163</f>
        <v>0</v>
      </c>
      <c r="Y55" s="172" t="n">
        <f aca="false">Бюджет!Y163</f>
        <v>0</v>
      </c>
      <c r="Z55" s="172" t="n">
        <f aca="false">Бюджет!Z163</f>
        <v>0</v>
      </c>
      <c r="AA55" s="172" t="n">
        <f aca="false">Бюджет!AA163</f>
        <v>0</v>
      </c>
      <c r="AB55" s="172" t="n">
        <f aca="false">Бюджет!AB163</f>
        <v>0</v>
      </c>
      <c r="AC55" s="172" t="n">
        <f aca="false">Бюджет!AC163</f>
        <v>0</v>
      </c>
      <c r="AD55" s="172" t="n">
        <f aca="false">Бюджет!AD163</f>
        <v>0</v>
      </c>
      <c r="AE55" s="172" t="n">
        <f aca="false">Бюджет!AE163</f>
        <v>0</v>
      </c>
      <c r="AF55" s="172" t="n">
        <f aca="false">Бюджет!AF163</f>
        <v>0</v>
      </c>
      <c r="AG55" s="172" t="n">
        <f aca="false">Бюджет!AG163</f>
        <v>0</v>
      </c>
      <c r="AH55" s="172" t="n">
        <f aca="false">Бюджет!AH163</f>
        <v>0</v>
      </c>
      <c r="AI55" s="172" t="n">
        <f aca="false">Бюджет!AI163</f>
        <v>0</v>
      </c>
      <c r="AJ55" s="172" t="n">
        <f aca="false">SUM(G55,I55:AI55)</f>
        <v>38.4</v>
      </c>
      <c r="AK55" s="168"/>
    </row>
    <row r="56" customFormat="false" ht="40.3" hidden="false" customHeight="false" outlineLevel="0" collapsed="false">
      <c r="A56" s="174" t="str">
        <f aca="false">Бюджет!A164</f>
        <v>Б2.В.01(Н)</v>
      </c>
      <c r="B56" s="174" t="str">
        <f aca="false">Бюджет!B164</f>
        <v>Производственная практика. (Научно-исследовательская работа) (расср., 1 1/3 нед.)</v>
      </c>
      <c r="C56" s="181" t="str">
        <f aca="false">Бюджет!C164</f>
        <v>3\5</v>
      </c>
      <c r="D56" s="181" t="n">
        <f aca="false">Бюджет!D164</f>
        <v>5</v>
      </c>
      <c r="E56" s="181" t="n">
        <f aca="false">Бюджет!E164</f>
        <v>1</v>
      </c>
      <c r="F56" s="172" t="n">
        <f aca="false">Бюджет!F164</f>
        <v>0</v>
      </c>
      <c r="G56" s="172" t="n">
        <f aca="false">Бюджет!G164</f>
        <v>0</v>
      </c>
      <c r="H56" s="172" t="n">
        <f aca="false">Бюджет!H164</f>
        <v>0</v>
      </c>
      <c r="I56" s="172" t="n">
        <f aca="false">Бюджет!I164</f>
        <v>0</v>
      </c>
      <c r="J56" s="172" t="n">
        <f aca="false">Бюджет!J164</f>
        <v>0</v>
      </c>
      <c r="K56" s="172" t="n">
        <f aca="false">Бюджет!K164</f>
        <v>0</v>
      </c>
      <c r="L56" s="172" t="n">
        <f aca="false">Бюджет!L164</f>
        <v>0</v>
      </c>
      <c r="M56" s="172" t="n">
        <f aca="false">Бюджет!M164</f>
        <v>0</v>
      </c>
      <c r="N56" s="172" t="n">
        <f aca="false">Бюджет!N164</f>
        <v>0</v>
      </c>
      <c r="O56" s="172" t="n">
        <f aca="false">Бюджет!O164</f>
        <v>0</v>
      </c>
      <c r="P56" s="172" t="n">
        <f aca="false">Бюджет!P164</f>
        <v>0</v>
      </c>
      <c r="Q56" s="172" t="n">
        <f aca="false">Бюджет!Q164</f>
        <v>0</v>
      </c>
      <c r="R56" s="172" t="n">
        <f aca="false">Бюджет!R164</f>
        <v>0</v>
      </c>
      <c r="S56" s="172" t="n">
        <f aca="false">Бюджет!S164</f>
        <v>0</v>
      </c>
      <c r="T56" s="172" t="n">
        <f aca="false">Бюджет!T164</f>
        <v>6.66666666666667</v>
      </c>
      <c r="U56" s="172" t="n">
        <f aca="false">Бюджет!U164</f>
        <v>0</v>
      </c>
      <c r="V56" s="172" t="n">
        <f aca="false">Бюджет!V164</f>
        <v>0</v>
      </c>
      <c r="W56" s="172" t="n">
        <f aca="false">Бюджет!W164</f>
        <v>0</v>
      </c>
      <c r="X56" s="172" t="n">
        <f aca="false">Бюджет!X164</f>
        <v>0</v>
      </c>
      <c r="Y56" s="172" t="n">
        <f aca="false">Бюджет!Y164</f>
        <v>0</v>
      </c>
      <c r="Z56" s="172" t="n">
        <f aca="false">Бюджет!Z164</f>
        <v>0</v>
      </c>
      <c r="AA56" s="172" t="n">
        <f aca="false">Бюджет!AA164</f>
        <v>0</v>
      </c>
      <c r="AB56" s="172" t="n">
        <f aca="false">Бюджет!AB164</f>
        <v>0</v>
      </c>
      <c r="AC56" s="172" t="n">
        <f aca="false">Бюджет!AC164</f>
        <v>0</v>
      </c>
      <c r="AD56" s="172" t="n">
        <f aca="false">Бюджет!AD164</f>
        <v>0</v>
      </c>
      <c r="AE56" s="172" t="n">
        <f aca="false">Бюджет!AE164</f>
        <v>0</v>
      </c>
      <c r="AF56" s="172" t="n">
        <f aca="false">Бюджет!AF164</f>
        <v>0</v>
      </c>
      <c r="AG56" s="172" t="n">
        <f aca="false">Бюджет!AG164</f>
        <v>0</v>
      </c>
      <c r="AH56" s="172" t="n">
        <f aca="false">Бюджет!AH164</f>
        <v>0</v>
      </c>
      <c r="AI56" s="172" t="n">
        <f aca="false">Бюджет!AI164</f>
        <v>0</v>
      </c>
      <c r="AJ56" s="172" t="n">
        <f aca="false">SUM(G56,I56:AI56)</f>
        <v>6.66666666666667</v>
      </c>
      <c r="AK56" s="168"/>
    </row>
    <row r="57" customFormat="false" ht="27.25" hidden="false" customHeight="false" outlineLevel="0" collapsed="false">
      <c r="A57" s="174" t="str">
        <f aca="false">Бюджет!A165</f>
        <v>Б2.В.02(Н)</v>
      </c>
      <c r="B57" s="174" t="str">
        <f aca="false">Бюджет!B165</f>
        <v>Производственная практика. (Научно-исследовательская работа) (расср., 2 нед.)</v>
      </c>
      <c r="C57" s="181" t="str">
        <f aca="false">Бюджет!C165</f>
        <v>3\6</v>
      </c>
      <c r="D57" s="181" t="n">
        <f aca="false">Бюджет!D165</f>
        <v>5</v>
      </c>
      <c r="E57" s="181" t="n">
        <f aca="false">Бюджет!E165</f>
        <v>1</v>
      </c>
      <c r="F57" s="172" t="n">
        <f aca="false">Бюджет!F165</f>
        <v>0</v>
      </c>
      <c r="G57" s="172" t="n">
        <f aca="false">Бюджет!G165</f>
        <v>0</v>
      </c>
      <c r="H57" s="172" t="n">
        <f aca="false">Бюджет!H165</f>
        <v>0</v>
      </c>
      <c r="I57" s="172" t="n">
        <f aca="false">Бюджет!I165</f>
        <v>0</v>
      </c>
      <c r="J57" s="172" t="n">
        <f aca="false">Бюджет!J165</f>
        <v>0</v>
      </c>
      <c r="K57" s="172" t="n">
        <f aca="false">Бюджет!K165</f>
        <v>0</v>
      </c>
      <c r="L57" s="172" t="n">
        <f aca="false">Бюджет!L165</f>
        <v>0</v>
      </c>
      <c r="M57" s="172" t="n">
        <f aca="false">Бюджет!M165</f>
        <v>0</v>
      </c>
      <c r="N57" s="172" t="n">
        <f aca="false">Бюджет!N165</f>
        <v>0</v>
      </c>
      <c r="O57" s="172" t="n">
        <f aca="false">Бюджет!O165</f>
        <v>0</v>
      </c>
      <c r="P57" s="172" t="n">
        <f aca="false">Бюджет!P165</f>
        <v>0</v>
      </c>
      <c r="Q57" s="172" t="n">
        <f aca="false">Бюджет!Q165</f>
        <v>0</v>
      </c>
      <c r="R57" s="172" t="n">
        <f aca="false">Бюджет!R165</f>
        <v>0</v>
      </c>
      <c r="S57" s="172" t="n">
        <f aca="false">Бюджет!S165</f>
        <v>0</v>
      </c>
      <c r="T57" s="172" t="n">
        <f aca="false">Бюджет!T165</f>
        <v>10</v>
      </c>
      <c r="U57" s="172" t="n">
        <f aca="false">Бюджет!U165</f>
        <v>0</v>
      </c>
      <c r="V57" s="172" t="n">
        <f aca="false">Бюджет!V165</f>
        <v>0</v>
      </c>
      <c r="W57" s="172" t="n">
        <f aca="false">Бюджет!W165</f>
        <v>0</v>
      </c>
      <c r="X57" s="172" t="n">
        <f aca="false">Бюджет!X165</f>
        <v>0</v>
      </c>
      <c r="Y57" s="172" t="n">
        <f aca="false">Бюджет!Y165</f>
        <v>0</v>
      </c>
      <c r="Z57" s="172" t="n">
        <f aca="false">Бюджет!Z165</f>
        <v>0</v>
      </c>
      <c r="AA57" s="172" t="n">
        <f aca="false">Бюджет!AA165</f>
        <v>0</v>
      </c>
      <c r="AB57" s="172" t="n">
        <f aca="false">Бюджет!AB165</f>
        <v>0</v>
      </c>
      <c r="AC57" s="172" t="n">
        <f aca="false">Бюджет!AC165</f>
        <v>0</v>
      </c>
      <c r="AD57" s="172" t="n">
        <f aca="false">Бюджет!AD165</f>
        <v>0</v>
      </c>
      <c r="AE57" s="172" t="n">
        <f aca="false">Бюджет!AE165</f>
        <v>0</v>
      </c>
      <c r="AF57" s="172" t="n">
        <f aca="false">Бюджет!AF165</f>
        <v>0</v>
      </c>
      <c r="AG57" s="172" t="n">
        <f aca="false">Бюджет!AG165</f>
        <v>0</v>
      </c>
      <c r="AH57" s="172" t="n">
        <f aca="false">Бюджет!AH165</f>
        <v>0</v>
      </c>
      <c r="AI57" s="172" t="n">
        <f aca="false">Бюджет!AI165</f>
        <v>0</v>
      </c>
      <c r="AJ57" s="172" t="n">
        <f aca="false">SUM(G57,I57:AI57)</f>
        <v>10</v>
      </c>
      <c r="AK57" s="168"/>
    </row>
    <row r="58" customFormat="false" ht="15" hidden="false" customHeight="false" outlineLevel="0" collapsed="false">
      <c r="A58" s="174" t="str">
        <f aca="false">Бюджет!A167</f>
        <v>Б1.В.09</v>
      </c>
      <c r="B58" s="174" t="str">
        <f aca="false">Бюджет!B167</f>
        <v>Физика рентгеновского излучения</v>
      </c>
      <c r="C58" s="181" t="str">
        <f aca="false">Бюджет!C167</f>
        <v>4\7</v>
      </c>
      <c r="D58" s="181" t="n">
        <f aca="false">Бюджет!D167</f>
        <v>4</v>
      </c>
      <c r="E58" s="181" t="n">
        <f aca="false">Бюджет!E167</f>
        <v>1</v>
      </c>
      <c r="F58" s="172" t="n">
        <f aca="false">Бюджет!F167</f>
        <v>34</v>
      </c>
      <c r="G58" s="172" t="n">
        <f aca="false">Бюджет!G167</f>
        <v>34</v>
      </c>
      <c r="H58" s="172" t="n">
        <f aca="false">Бюджет!H167</f>
        <v>0</v>
      </c>
      <c r="I58" s="172" t="n">
        <f aca="false">Бюджет!I167</f>
        <v>0</v>
      </c>
      <c r="J58" s="172" t="n">
        <f aca="false">Бюджет!J167</f>
        <v>50</v>
      </c>
      <c r="K58" s="172" t="n">
        <f aca="false">Бюджет!K167</f>
        <v>1.2</v>
      </c>
      <c r="L58" s="172" t="n">
        <f aca="false">Бюджет!L167</f>
        <v>0</v>
      </c>
      <c r="M58" s="172" t="n">
        <f aca="false">Бюджет!M167</f>
        <v>0</v>
      </c>
      <c r="N58" s="172" t="n">
        <f aca="false">Бюджет!N167</f>
        <v>0</v>
      </c>
      <c r="O58" s="172" t="n">
        <f aca="false">Бюджет!O167</f>
        <v>0</v>
      </c>
      <c r="P58" s="172" t="n">
        <f aca="false">Бюджет!P167</f>
        <v>0</v>
      </c>
      <c r="Q58" s="172" t="n">
        <f aca="false">Бюджет!Q167</f>
        <v>1.7</v>
      </c>
      <c r="R58" s="172" t="n">
        <f aca="false">Бюджет!R167</f>
        <v>0</v>
      </c>
      <c r="S58" s="172" t="n">
        <f aca="false">Бюджет!S167</f>
        <v>0</v>
      </c>
      <c r="T58" s="172" t="n">
        <f aca="false">Бюджет!T167</f>
        <v>0</v>
      </c>
      <c r="U58" s="172" t="n">
        <f aca="false">Бюджет!U167</f>
        <v>0</v>
      </c>
      <c r="V58" s="172" t="n">
        <f aca="false">Бюджет!V167</f>
        <v>0</v>
      </c>
      <c r="W58" s="172" t="n">
        <f aca="false">Бюджет!W167</f>
        <v>0</v>
      </c>
      <c r="X58" s="172" t="n">
        <f aca="false">Бюджет!X167</f>
        <v>0</v>
      </c>
      <c r="Y58" s="172" t="n">
        <f aca="false">Бюджет!Y167</f>
        <v>0</v>
      </c>
      <c r="Z58" s="172" t="n">
        <f aca="false">Бюджет!Z167</f>
        <v>0</v>
      </c>
      <c r="AA58" s="172" t="n">
        <f aca="false">Бюджет!AA167</f>
        <v>0</v>
      </c>
      <c r="AB58" s="172" t="n">
        <f aca="false">Бюджет!AB167</f>
        <v>0</v>
      </c>
      <c r="AC58" s="172" t="n">
        <f aca="false">Бюджет!AC167</f>
        <v>0</v>
      </c>
      <c r="AD58" s="172" t="n">
        <f aca="false">Бюджет!AD167</f>
        <v>0</v>
      </c>
      <c r="AE58" s="172" t="n">
        <f aca="false">Бюджет!AE167</f>
        <v>0</v>
      </c>
      <c r="AF58" s="172" t="n">
        <f aca="false">Бюджет!AF167</f>
        <v>0</v>
      </c>
      <c r="AG58" s="172" t="n">
        <f aca="false">Бюджет!AG167</f>
        <v>0</v>
      </c>
      <c r="AH58" s="172" t="n">
        <f aca="false">Бюджет!AH167</f>
        <v>0</v>
      </c>
      <c r="AI58" s="172" t="n">
        <f aca="false">Бюджет!AI167</f>
        <v>0</v>
      </c>
      <c r="AJ58" s="172" t="n">
        <f aca="false">SUM(G58,I58:AI58)</f>
        <v>86.9</v>
      </c>
      <c r="AK58" s="168"/>
    </row>
    <row r="59" customFormat="false" ht="15" hidden="false" customHeight="false" outlineLevel="0" collapsed="false">
      <c r="A59" s="174" t="str">
        <f aca="false">Бюджет!A168</f>
        <v>Б1.В.10</v>
      </c>
      <c r="B59" s="174" t="str">
        <f aca="false">Бюджет!B168</f>
        <v>Атомная и молекулярная спектроскопия</v>
      </c>
      <c r="C59" s="181" t="str">
        <f aca="false">Бюджет!C168</f>
        <v>4\7</v>
      </c>
      <c r="D59" s="181" t="n">
        <f aca="false">Бюджет!D168</f>
        <v>4</v>
      </c>
      <c r="E59" s="181" t="n">
        <f aca="false">Бюджет!E168</f>
        <v>1</v>
      </c>
      <c r="F59" s="172" t="n">
        <f aca="false">Бюджет!F168</f>
        <v>16</v>
      </c>
      <c r="G59" s="172" t="n">
        <f aca="false">Бюджет!G168</f>
        <v>16</v>
      </c>
      <c r="H59" s="172" t="n">
        <f aca="false">Бюджет!H168</f>
        <v>50</v>
      </c>
      <c r="I59" s="172" t="n">
        <f aca="false">Бюджет!I168</f>
        <v>50</v>
      </c>
      <c r="J59" s="172" t="n">
        <f aca="false">Бюджет!J168</f>
        <v>0</v>
      </c>
      <c r="K59" s="172" t="n">
        <f aca="false">Бюджет!K168</f>
        <v>0</v>
      </c>
      <c r="L59" s="172" t="n">
        <f aca="false">Бюджет!L168</f>
        <v>0</v>
      </c>
      <c r="M59" s="172" t="n">
        <f aca="false">Бюджет!M168</f>
        <v>1.6</v>
      </c>
      <c r="N59" s="172" t="n">
        <f aca="false">Бюджет!N168</f>
        <v>0</v>
      </c>
      <c r="O59" s="172" t="n">
        <f aca="false">Бюджет!O168</f>
        <v>0</v>
      </c>
      <c r="P59" s="172" t="n">
        <f aca="false">Бюджет!P168</f>
        <v>0</v>
      </c>
      <c r="Q59" s="172" t="n">
        <f aca="false">Бюджет!Q168</f>
        <v>1.8</v>
      </c>
      <c r="R59" s="172" t="n">
        <f aca="false">Бюджет!R168</f>
        <v>0</v>
      </c>
      <c r="S59" s="172" t="n">
        <f aca="false">Бюджет!S168</f>
        <v>0</v>
      </c>
      <c r="T59" s="172" t="n">
        <f aca="false">Бюджет!T168</f>
        <v>0</v>
      </c>
      <c r="U59" s="172" t="n">
        <f aca="false">Бюджет!U168</f>
        <v>0</v>
      </c>
      <c r="V59" s="172" t="n">
        <f aca="false">Бюджет!V168</f>
        <v>0</v>
      </c>
      <c r="W59" s="172" t="n">
        <f aca="false">Бюджет!W168</f>
        <v>0</v>
      </c>
      <c r="X59" s="172" t="n">
        <f aca="false">Бюджет!X168</f>
        <v>0</v>
      </c>
      <c r="Y59" s="172" t="n">
        <f aca="false">Бюджет!Y168</f>
        <v>0</v>
      </c>
      <c r="Z59" s="172" t="n">
        <f aca="false">Бюджет!Z168</f>
        <v>0</v>
      </c>
      <c r="AA59" s="172" t="n">
        <f aca="false">Бюджет!AA168</f>
        <v>0</v>
      </c>
      <c r="AB59" s="172" t="n">
        <f aca="false">Бюджет!AB168</f>
        <v>0</v>
      </c>
      <c r="AC59" s="172" t="n">
        <f aca="false">Бюджет!AC168</f>
        <v>0</v>
      </c>
      <c r="AD59" s="172" t="n">
        <f aca="false">Бюджет!AD168</f>
        <v>0</v>
      </c>
      <c r="AE59" s="172" t="n">
        <f aca="false">Бюджет!AE168</f>
        <v>0</v>
      </c>
      <c r="AF59" s="172" t="n">
        <f aca="false">Бюджет!AF168</f>
        <v>0</v>
      </c>
      <c r="AG59" s="172" t="n">
        <f aca="false">Бюджет!AG168</f>
        <v>0</v>
      </c>
      <c r="AH59" s="172" t="n">
        <f aca="false">Бюджет!AH168</f>
        <v>0</v>
      </c>
      <c r="AI59" s="172" t="n">
        <f aca="false">Бюджет!AI168</f>
        <v>0</v>
      </c>
      <c r="AJ59" s="172" t="n">
        <f aca="false">SUM(G59,I59:AI59)</f>
        <v>69.4</v>
      </c>
      <c r="AK59" s="168"/>
    </row>
    <row r="60" customFormat="false" ht="15" hidden="false" customHeight="false" outlineLevel="0" collapsed="false">
      <c r="A60" s="174" t="str">
        <f aca="false">Бюджет!A169</f>
        <v>Б1.В.11</v>
      </c>
      <c r="B60" s="174" t="str">
        <f aca="false">Бюджет!B169</f>
        <v>Лазерная физика</v>
      </c>
      <c r="C60" s="181" t="str">
        <f aca="false">Бюджет!C169</f>
        <v>4\7</v>
      </c>
      <c r="D60" s="181" t="n">
        <f aca="false">Бюджет!D169</f>
        <v>4</v>
      </c>
      <c r="E60" s="181" t="n">
        <f aca="false">Бюджет!E169</f>
        <v>1</v>
      </c>
      <c r="F60" s="172" t="n">
        <f aca="false">Бюджет!F169</f>
        <v>34</v>
      </c>
      <c r="G60" s="172" t="n">
        <f aca="false">Бюджет!G169</f>
        <v>34</v>
      </c>
      <c r="H60" s="172" t="n">
        <f aca="false">Бюджет!H169</f>
        <v>50</v>
      </c>
      <c r="I60" s="172" t="n">
        <f aca="false">Бюджет!I169</f>
        <v>50</v>
      </c>
      <c r="J60" s="172" t="n">
        <f aca="false">Бюджет!J169</f>
        <v>0</v>
      </c>
      <c r="K60" s="172" t="n">
        <f aca="false">Бюджет!K169</f>
        <v>0</v>
      </c>
      <c r="L60" s="172" t="n">
        <f aca="false">Бюджет!L169</f>
        <v>0</v>
      </c>
      <c r="M60" s="172" t="n">
        <f aca="false">Бюджет!M169</f>
        <v>1.6</v>
      </c>
      <c r="N60" s="172" t="n">
        <f aca="false">Бюджет!N169</f>
        <v>0</v>
      </c>
      <c r="O60" s="172" t="n">
        <f aca="false">Бюджет!O169</f>
        <v>0</v>
      </c>
      <c r="P60" s="172" t="n">
        <f aca="false">Бюджет!P169</f>
        <v>0</v>
      </c>
      <c r="Q60" s="172" t="n">
        <f aca="false">Бюджет!Q169</f>
        <v>2.7</v>
      </c>
      <c r="R60" s="172" t="n">
        <f aca="false">Бюджет!R169</f>
        <v>0</v>
      </c>
      <c r="S60" s="172" t="n">
        <f aca="false">Бюджет!S169</f>
        <v>0</v>
      </c>
      <c r="T60" s="172" t="n">
        <f aca="false">Бюджет!T169</f>
        <v>0</v>
      </c>
      <c r="U60" s="172" t="n">
        <f aca="false">Бюджет!U169</f>
        <v>0</v>
      </c>
      <c r="V60" s="172" t="n">
        <f aca="false">Бюджет!V169</f>
        <v>0</v>
      </c>
      <c r="W60" s="172" t="n">
        <f aca="false">Бюджет!W169</f>
        <v>0</v>
      </c>
      <c r="X60" s="172" t="n">
        <f aca="false">Бюджет!X169</f>
        <v>0</v>
      </c>
      <c r="Y60" s="172" t="n">
        <f aca="false">Бюджет!Y169</f>
        <v>0</v>
      </c>
      <c r="Z60" s="172" t="n">
        <f aca="false">Бюджет!Z169</f>
        <v>0</v>
      </c>
      <c r="AA60" s="172" t="n">
        <f aca="false">Бюджет!AA169</f>
        <v>0</v>
      </c>
      <c r="AB60" s="172" t="n">
        <f aca="false">Бюджет!AB169</f>
        <v>0</v>
      </c>
      <c r="AC60" s="172" t="n">
        <f aca="false">Бюджет!AC169</f>
        <v>0</v>
      </c>
      <c r="AD60" s="172" t="n">
        <f aca="false">Бюджет!AD169</f>
        <v>0</v>
      </c>
      <c r="AE60" s="172" t="n">
        <f aca="false">Бюджет!AE169</f>
        <v>0</v>
      </c>
      <c r="AF60" s="172" t="n">
        <f aca="false">Бюджет!AF169</f>
        <v>0</v>
      </c>
      <c r="AG60" s="172" t="n">
        <f aca="false">Бюджет!AG169</f>
        <v>0</v>
      </c>
      <c r="AH60" s="172" t="n">
        <f aca="false">Бюджет!AH169</f>
        <v>0</v>
      </c>
      <c r="AI60" s="172" t="n">
        <f aca="false">Бюджет!AI169</f>
        <v>0</v>
      </c>
      <c r="AJ60" s="172" t="n">
        <f aca="false">SUM(G60,I60:AI60)</f>
        <v>88.3</v>
      </c>
      <c r="AK60" s="168"/>
    </row>
    <row r="61" customFormat="false" ht="15" hidden="false" customHeight="false" outlineLevel="0" collapsed="false">
      <c r="A61" s="174" t="str">
        <f aca="false">Бюджет!A170</f>
        <v>Б1.В.13</v>
      </c>
      <c r="B61" s="174" t="str">
        <f aca="false">Бюджет!B170</f>
        <v>Физика магнитных явления</v>
      </c>
      <c r="C61" s="181" t="str">
        <f aca="false">Бюджет!C170</f>
        <v>4\8</v>
      </c>
      <c r="D61" s="181" t="n">
        <f aca="false">Бюджет!D170</f>
        <v>4</v>
      </c>
      <c r="E61" s="181" t="n">
        <f aca="false">Бюджет!E170</f>
        <v>1</v>
      </c>
      <c r="F61" s="172" t="n">
        <f aca="false">Бюджет!F170</f>
        <v>24</v>
      </c>
      <c r="G61" s="172" t="n">
        <f aca="false">Бюджет!G170</f>
        <v>24</v>
      </c>
      <c r="H61" s="172" t="n">
        <f aca="false">Бюджет!H170</f>
        <v>24</v>
      </c>
      <c r="I61" s="172" t="n">
        <f aca="false">Бюджет!I170</f>
        <v>24</v>
      </c>
      <c r="J61" s="172" t="n">
        <f aca="false">Бюджет!J170</f>
        <v>0</v>
      </c>
      <c r="K61" s="172" t="n">
        <f aca="false">Бюджет!K170</f>
        <v>0</v>
      </c>
      <c r="L61" s="172" t="n">
        <f aca="false">Бюджет!L170</f>
        <v>0</v>
      </c>
      <c r="M61" s="172" t="n">
        <f aca="false">Бюджет!M170</f>
        <v>1.6</v>
      </c>
      <c r="N61" s="172" t="n">
        <f aca="false">Бюджет!N170</f>
        <v>0</v>
      </c>
      <c r="O61" s="172" t="n">
        <f aca="false">Бюджет!O170</f>
        <v>0</v>
      </c>
      <c r="P61" s="172" t="n">
        <f aca="false">Бюджет!P170</f>
        <v>0</v>
      </c>
      <c r="Q61" s="172" t="n">
        <f aca="false">Бюджет!Q170</f>
        <v>2.2</v>
      </c>
      <c r="R61" s="172" t="n">
        <f aca="false">Бюджет!R170</f>
        <v>0</v>
      </c>
      <c r="S61" s="172" t="n">
        <f aca="false">Бюджет!S170</f>
        <v>0</v>
      </c>
      <c r="T61" s="172" t="n">
        <f aca="false">Бюджет!T170</f>
        <v>0</v>
      </c>
      <c r="U61" s="172" t="n">
        <f aca="false">Бюджет!U170</f>
        <v>0</v>
      </c>
      <c r="V61" s="172" t="n">
        <f aca="false">Бюджет!V170</f>
        <v>0</v>
      </c>
      <c r="W61" s="172" t="n">
        <f aca="false">Бюджет!W170</f>
        <v>0</v>
      </c>
      <c r="X61" s="172" t="n">
        <f aca="false">Бюджет!X170</f>
        <v>0</v>
      </c>
      <c r="Y61" s="172" t="n">
        <f aca="false">Бюджет!Y170</f>
        <v>0</v>
      </c>
      <c r="Z61" s="172" t="n">
        <f aca="false">Бюджет!Z170</f>
        <v>0</v>
      </c>
      <c r="AA61" s="172" t="n">
        <f aca="false">Бюджет!AA170</f>
        <v>0</v>
      </c>
      <c r="AB61" s="172" t="n">
        <f aca="false">Бюджет!AB170</f>
        <v>0</v>
      </c>
      <c r="AC61" s="172" t="n">
        <f aca="false">Бюджет!AC170</f>
        <v>0</v>
      </c>
      <c r="AD61" s="172" t="n">
        <f aca="false">Бюджет!AD170</f>
        <v>0</v>
      </c>
      <c r="AE61" s="172" t="n">
        <f aca="false">Бюджет!AE170</f>
        <v>0</v>
      </c>
      <c r="AF61" s="172" t="n">
        <f aca="false">Бюджет!AF170</f>
        <v>0</v>
      </c>
      <c r="AG61" s="172" t="n">
        <f aca="false">Бюджет!AG170</f>
        <v>0</v>
      </c>
      <c r="AH61" s="172" t="n">
        <f aca="false">Бюджет!AH170</f>
        <v>0</v>
      </c>
      <c r="AI61" s="172" t="n">
        <f aca="false">Бюджет!AI170</f>
        <v>0</v>
      </c>
      <c r="AJ61" s="172" t="n">
        <f aca="false">SUM(G61,I61:AI61)</f>
        <v>51.8</v>
      </c>
      <c r="AK61" s="168"/>
    </row>
    <row r="62" customFormat="false" ht="15" hidden="false" customHeight="false" outlineLevel="0" collapsed="false">
      <c r="A62" s="174" t="str">
        <f aca="false">Бюджет!A171</f>
        <v>Б1.В.14</v>
      </c>
      <c r="B62" s="174" t="str">
        <f aca="false">Бюджет!B171</f>
        <v>Физика диэлектриков</v>
      </c>
      <c r="C62" s="181" t="str">
        <f aca="false">Бюджет!C171</f>
        <v>4\8</v>
      </c>
      <c r="D62" s="181" t="n">
        <f aca="false">Бюджет!D171</f>
        <v>4</v>
      </c>
      <c r="E62" s="181" t="n">
        <f aca="false">Бюджет!E171</f>
        <v>1</v>
      </c>
      <c r="F62" s="172" t="n">
        <f aca="false">Бюджет!F171</f>
        <v>24</v>
      </c>
      <c r="G62" s="172" t="n">
        <f aca="false">Бюджет!G171</f>
        <v>24</v>
      </c>
      <c r="H62" s="172" t="n">
        <f aca="false">Бюджет!H171</f>
        <v>36</v>
      </c>
      <c r="I62" s="172" t="n">
        <f aca="false">Бюджет!I171</f>
        <v>36</v>
      </c>
      <c r="J62" s="172" t="n">
        <f aca="false">Бюджет!J171</f>
        <v>0</v>
      </c>
      <c r="K62" s="172" t="n">
        <f aca="false">Бюджет!K171</f>
        <v>1.2</v>
      </c>
      <c r="L62" s="172" t="n">
        <f aca="false">Бюджет!L171</f>
        <v>0</v>
      </c>
      <c r="M62" s="172" t="n">
        <f aca="false">Бюджет!M171</f>
        <v>0</v>
      </c>
      <c r="N62" s="172" t="n">
        <f aca="false">Бюджет!N171</f>
        <v>0</v>
      </c>
      <c r="O62" s="172" t="n">
        <f aca="false">Бюджет!O171</f>
        <v>0</v>
      </c>
      <c r="P62" s="172" t="n">
        <f aca="false">Бюджет!P171</f>
        <v>0</v>
      </c>
      <c r="Q62" s="172" t="n">
        <f aca="false">Бюджет!Q171</f>
        <v>1.2</v>
      </c>
      <c r="R62" s="172" t="n">
        <f aca="false">Бюджет!R171</f>
        <v>0</v>
      </c>
      <c r="S62" s="172" t="n">
        <f aca="false">Бюджет!S171</f>
        <v>0</v>
      </c>
      <c r="T62" s="172" t="n">
        <f aca="false">Бюджет!T171</f>
        <v>0</v>
      </c>
      <c r="U62" s="172" t="n">
        <f aca="false">Бюджет!U171</f>
        <v>0</v>
      </c>
      <c r="V62" s="172" t="n">
        <f aca="false">Бюджет!V171</f>
        <v>0</v>
      </c>
      <c r="W62" s="172" t="n">
        <f aca="false">Бюджет!W171</f>
        <v>0</v>
      </c>
      <c r="X62" s="172" t="n">
        <f aca="false">Бюджет!X171</f>
        <v>0</v>
      </c>
      <c r="Y62" s="172" t="n">
        <f aca="false">Бюджет!Y171</f>
        <v>0</v>
      </c>
      <c r="Z62" s="172" t="n">
        <f aca="false">Бюджет!Z171</f>
        <v>0</v>
      </c>
      <c r="AA62" s="172" t="n">
        <f aca="false">Бюджет!AA171</f>
        <v>0</v>
      </c>
      <c r="AB62" s="172" t="n">
        <f aca="false">Бюджет!AB171</f>
        <v>0</v>
      </c>
      <c r="AC62" s="172" t="n">
        <f aca="false">Бюджет!AC171</f>
        <v>0</v>
      </c>
      <c r="AD62" s="172" t="n">
        <f aca="false">Бюджет!AD171</f>
        <v>0</v>
      </c>
      <c r="AE62" s="172" t="n">
        <f aca="false">Бюджет!AE171</f>
        <v>0</v>
      </c>
      <c r="AF62" s="172" t="n">
        <f aca="false">Бюджет!AF171</f>
        <v>0</v>
      </c>
      <c r="AG62" s="172" t="n">
        <f aca="false">Бюджет!AG171</f>
        <v>0</v>
      </c>
      <c r="AH62" s="172" t="n">
        <f aca="false">Бюджет!AH171</f>
        <v>0</v>
      </c>
      <c r="AI62" s="172" t="n">
        <f aca="false">Бюджет!AI171</f>
        <v>0</v>
      </c>
      <c r="AJ62" s="172" t="n">
        <f aca="false">SUM(G62,I62:AI62)</f>
        <v>62.4</v>
      </c>
      <c r="AK62" s="168"/>
    </row>
    <row r="63" customFormat="false" ht="27.25" hidden="false" customHeight="false" outlineLevel="0" collapsed="false">
      <c r="A63" s="174" t="str">
        <f aca="false">Бюджет!A172</f>
        <v>Б1.В.ДВ.01.01</v>
      </c>
      <c r="B63" s="174" t="str">
        <f aca="false">Бюджет!B172</f>
        <v>Методы исследования физики конденсированного состояния</v>
      </c>
      <c r="C63" s="181" t="str">
        <f aca="false">Бюджет!C172</f>
        <v>4\7</v>
      </c>
      <c r="D63" s="181" t="n">
        <f aca="false">Бюджет!D172</f>
        <v>4</v>
      </c>
      <c r="E63" s="181" t="n">
        <f aca="false">Бюджет!E172</f>
        <v>1</v>
      </c>
      <c r="F63" s="172" t="n">
        <f aca="false">Бюджет!F172</f>
        <v>34</v>
      </c>
      <c r="G63" s="172" t="n">
        <f aca="false">Бюджет!G172</f>
        <v>34</v>
      </c>
      <c r="H63" s="172" t="n">
        <f aca="false">Бюджет!H172</f>
        <v>0</v>
      </c>
      <c r="I63" s="172" t="n">
        <f aca="false">Бюджет!I172</f>
        <v>0</v>
      </c>
      <c r="J63" s="172" t="n">
        <f aca="false">Бюджет!J172</f>
        <v>34</v>
      </c>
      <c r="K63" s="172" t="n">
        <f aca="false">Бюджет!K172</f>
        <v>1.2</v>
      </c>
      <c r="L63" s="172" t="n">
        <f aca="false">Бюджет!L172</f>
        <v>0</v>
      </c>
      <c r="M63" s="172" t="n">
        <f aca="false">Бюджет!M172</f>
        <v>0</v>
      </c>
      <c r="N63" s="172" t="n">
        <f aca="false">Бюджет!N172</f>
        <v>0</v>
      </c>
      <c r="O63" s="172" t="n">
        <f aca="false">Бюджет!O172</f>
        <v>0</v>
      </c>
      <c r="P63" s="172" t="n">
        <f aca="false">Бюджет!P172</f>
        <v>0</v>
      </c>
      <c r="Q63" s="172" t="n">
        <f aca="false">Бюджет!Q172</f>
        <v>1.7</v>
      </c>
      <c r="R63" s="172" t="n">
        <f aca="false">Бюджет!R172</f>
        <v>0</v>
      </c>
      <c r="S63" s="172" t="n">
        <f aca="false">Бюджет!S172</f>
        <v>0</v>
      </c>
      <c r="T63" s="172" t="n">
        <f aca="false">Бюджет!T172</f>
        <v>0</v>
      </c>
      <c r="U63" s="172" t="n">
        <f aca="false">Бюджет!U172</f>
        <v>0</v>
      </c>
      <c r="V63" s="172" t="n">
        <f aca="false">Бюджет!V172</f>
        <v>0</v>
      </c>
      <c r="W63" s="172" t="n">
        <f aca="false">Бюджет!W172</f>
        <v>0</v>
      </c>
      <c r="X63" s="172" t="n">
        <f aca="false">Бюджет!X172</f>
        <v>0</v>
      </c>
      <c r="Y63" s="172" t="n">
        <f aca="false">Бюджет!Y172</f>
        <v>0</v>
      </c>
      <c r="Z63" s="172" t="n">
        <f aca="false">Бюджет!Z172</f>
        <v>0</v>
      </c>
      <c r="AA63" s="172" t="n">
        <f aca="false">Бюджет!AA172</f>
        <v>0</v>
      </c>
      <c r="AB63" s="172" t="n">
        <f aca="false">Бюджет!AB172</f>
        <v>0</v>
      </c>
      <c r="AC63" s="172" t="n">
        <f aca="false">Бюджет!AC172</f>
        <v>0</v>
      </c>
      <c r="AD63" s="172" t="n">
        <f aca="false">Бюджет!AD172</f>
        <v>0</v>
      </c>
      <c r="AE63" s="172" t="n">
        <f aca="false">Бюджет!AE172</f>
        <v>0</v>
      </c>
      <c r="AF63" s="172" t="n">
        <f aca="false">Бюджет!AF172</f>
        <v>0</v>
      </c>
      <c r="AG63" s="172" t="n">
        <f aca="false">Бюджет!AG172</f>
        <v>0</v>
      </c>
      <c r="AH63" s="172" t="n">
        <f aca="false">Бюджет!AH172</f>
        <v>0</v>
      </c>
      <c r="AI63" s="172" t="n">
        <f aca="false">Бюджет!AI172</f>
        <v>0</v>
      </c>
      <c r="AJ63" s="172" t="n">
        <f aca="false">SUM(G63,I63:AI63)</f>
        <v>70.9</v>
      </c>
      <c r="AK63" s="168"/>
    </row>
    <row r="64" customFormat="false" ht="15" hidden="false" customHeight="false" outlineLevel="0" collapsed="false">
      <c r="A64" s="174" t="str">
        <f aca="false">Бюджет!A173</f>
        <v>Б1.В.ДВ.02.01</v>
      </c>
      <c r="B64" s="174" t="str">
        <f aca="false">Бюджет!B173</f>
        <v>Лазерная спектроскопия</v>
      </c>
      <c r="C64" s="181" t="str">
        <f aca="false">Бюджет!C173</f>
        <v>4\7</v>
      </c>
      <c r="D64" s="181" t="n">
        <f aca="false">Бюджет!D173</f>
        <v>4</v>
      </c>
      <c r="E64" s="181" t="n">
        <f aca="false">Бюджет!E173</f>
        <v>1</v>
      </c>
      <c r="F64" s="172" t="n">
        <f aca="false">Бюджет!F173</f>
        <v>34</v>
      </c>
      <c r="G64" s="172" t="n">
        <f aca="false">Бюджет!G173</f>
        <v>34</v>
      </c>
      <c r="H64" s="172" t="n">
        <f aca="false">Бюджет!H173</f>
        <v>34</v>
      </c>
      <c r="I64" s="172" t="n">
        <f aca="false">Бюджет!I173</f>
        <v>34</v>
      </c>
      <c r="J64" s="172" t="n">
        <f aca="false">Бюджет!J173</f>
        <v>0</v>
      </c>
      <c r="K64" s="172" t="n">
        <f aca="false">Бюджет!K173</f>
        <v>0</v>
      </c>
      <c r="L64" s="172" t="n">
        <f aca="false">Бюджет!L173</f>
        <v>0</v>
      </c>
      <c r="M64" s="172" t="n">
        <f aca="false">Бюджет!M173</f>
        <v>1.6</v>
      </c>
      <c r="N64" s="172" t="n">
        <f aca="false">Бюджет!N173</f>
        <v>0</v>
      </c>
      <c r="O64" s="172" t="n">
        <f aca="false">Бюджет!O173</f>
        <v>0</v>
      </c>
      <c r="P64" s="172" t="n">
        <f aca="false">Бюджет!P173</f>
        <v>0</v>
      </c>
      <c r="Q64" s="172" t="n">
        <f aca="false">Бюджет!Q173</f>
        <v>2.7</v>
      </c>
      <c r="R64" s="172" t="n">
        <f aca="false">Бюджет!R173</f>
        <v>0</v>
      </c>
      <c r="S64" s="172" t="n">
        <f aca="false">Бюджет!S173</f>
        <v>0</v>
      </c>
      <c r="T64" s="172" t="n">
        <f aca="false">Бюджет!T173</f>
        <v>0</v>
      </c>
      <c r="U64" s="172" t="n">
        <f aca="false">Бюджет!U173</f>
        <v>0</v>
      </c>
      <c r="V64" s="172" t="n">
        <f aca="false">Бюджет!V173</f>
        <v>0</v>
      </c>
      <c r="W64" s="172" t="n">
        <f aca="false">Бюджет!W173</f>
        <v>0</v>
      </c>
      <c r="X64" s="172" t="n">
        <f aca="false">Бюджет!X173</f>
        <v>0</v>
      </c>
      <c r="Y64" s="172" t="n">
        <f aca="false">Бюджет!Y173</f>
        <v>0</v>
      </c>
      <c r="Z64" s="172" t="n">
        <f aca="false">Бюджет!Z173</f>
        <v>0</v>
      </c>
      <c r="AA64" s="172" t="n">
        <f aca="false">Бюджет!AA173</f>
        <v>0</v>
      </c>
      <c r="AB64" s="172" t="n">
        <f aca="false">Бюджет!AB173</f>
        <v>0</v>
      </c>
      <c r="AC64" s="172" t="n">
        <f aca="false">Бюджет!AC173</f>
        <v>0</v>
      </c>
      <c r="AD64" s="172" t="n">
        <f aca="false">Бюджет!AD173</f>
        <v>0</v>
      </c>
      <c r="AE64" s="172" t="n">
        <f aca="false">Бюджет!AE173</f>
        <v>0</v>
      </c>
      <c r="AF64" s="172" t="n">
        <f aca="false">Бюджет!AF173</f>
        <v>0</v>
      </c>
      <c r="AG64" s="172" t="n">
        <f aca="false">Бюджет!AG173</f>
        <v>0</v>
      </c>
      <c r="AH64" s="172" t="n">
        <f aca="false">Бюджет!AH173</f>
        <v>0</v>
      </c>
      <c r="AI64" s="172" t="n">
        <f aca="false">Бюджет!AI173</f>
        <v>0</v>
      </c>
      <c r="AJ64" s="172" t="n">
        <f aca="false">SUM(G64,I64:AI64)</f>
        <v>72.3</v>
      </c>
      <c r="AK64" s="168"/>
    </row>
    <row r="65" customFormat="false" ht="15" hidden="false" customHeight="false" outlineLevel="0" collapsed="false">
      <c r="A65" s="174" t="str">
        <f aca="false">Бюджет!A174</f>
        <v>Б1.В.03(Пд)</v>
      </c>
      <c r="B65" s="174" t="str">
        <f aca="false">Бюджет!B174</f>
        <v>Преддипломная практика (5 1/3 нед.)</v>
      </c>
      <c r="C65" s="181" t="str">
        <f aca="false">Бюджет!C174</f>
        <v>4\8</v>
      </c>
      <c r="D65" s="181" t="n">
        <f aca="false">Бюджет!D174</f>
        <v>4</v>
      </c>
      <c r="E65" s="181" t="n">
        <f aca="false">Бюджет!E174</f>
        <v>1</v>
      </c>
      <c r="F65" s="172" t="n">
        <f aca="false">Бюджет!F174</f>
        <v>0</v>
      </c>
      <c r="G65" s="172" t="n">
        <f aca="false">Бюджет!G174</f>
        <v>0</v>
      </c>
      <c r="H65" s="172" t="n">
        <f aca="false">Бюджет!H174</f>
        <v>0</v>
      </c>
      <c r="I65" s="172" t="n">
        <f aca="false">Бюджет!I174</f>
        <v>0</v>
      </c>
      <c r="J65" s="172" t="n">
        <f aca="false">Бюджет!J174</f>
        <v>0</v>
      </c>
      <c r="K65" s="172" t="n">
        <f aca="false">Бюджет!K174</f>
        <v>0</v>
      </c>
      <c r="L65" s="172" t="n">
        <f aca="false">Бюджет!L174</f>
        <v>0</v>
      </c>
      <c r="M65" s="172" t="n">
        <f aca="false">Бюджет!M174</f>
        <v>0</v>
      </c>
      <c r="N65" s="172" t="n">
        <f aca="false">Бюджет!N174</f>
        <v>0</v>
      </c>
      <c r="O65" s="172" t="n">
        <f aca="false">Бюджет!O174</f>
        <v>0</v>
      </c>
      <c r="P65" s="172" t="n">
        <f aca="false">Бюджет!P174</f>
        <v>0</v>
      </c>
      <c r="Q65" s="172" t="n">
        <f aca="false">Бюджет!Q174</f>
        <v>0</v>
      </c>
      <c r="R65" s="172" t="n">
        <f aca="false">Бюджет!R174</f>
        <v>0</v>
      </c>
      <c r="S65" s="172" t="n">
        <f aca="false">Бюджет!S174</f>
        <v>0</v>
      </c>
      <c r="T65" s="172" t="n">
        <f aca="false">Бюджет!T174</f>
        <v>21.3333333333333</v>
      </c>
      <c r="U65" s="172" t="n">
        <f aca="false">Бюджет!U174</f>
        <v>0</v>
      </c>
      <c r="V65" s="172" t="n">
        <f aca="false">Бюджет!V174</f>
        <v>0</v>
      </c>
      <c r="W65" s="172" t="n">
        <f aca="false">Бюджет!W174</f>
        <v>0</v>
      </c>
      <c r="X65" s="172" t="n">
        <f aca="false">Бюджет!X174</f>
        <v>0</v>
      </c>
      <c r="Y65" s="172" t="n">
        <f aca="false">Бюджет!Y174</f>
        <v>0</v>
      </c>
      <c r="Z65" s="172" t="n">
        <f aca="false">Бюджет!Z174</f>
        <v>0</v>
      </c>
      <c r="AA65" s="172" t="n">
        <f aca="false">Бюджет!AA174</f>
        <v>0</v>
      </c>
      <c r="AB65" s="172" t="n">
        <f aca="false">Бюджет!AB174</f>
        <v>0</v>
      </c>
      <c r="AC65" s="172" t="n">
        <f aca="false">Бюджет!AC174</f>
        <v>0</v>
      </c>
      <c r="AD65" s="172" t="n">
        <f aca="false">Бюджет!AD174</f>
        <v>0</v>
      </c>
      <c r="AE65" s="172" t="n">
        <f aca="false">Бюджет!AE174</f>
        <v>0</v>
      </c>
      <c r="AF65" s="172" t="n">
        <f aca="false">Бюджет!AF174</f>
        <v>0</v>
      </c>
      <c r="AG65" s="172" t="n">
        <f aca="false">Бюджет!AG174</f>
        <v>0</v>
      </c>
      <c r="AH65" s="172" t="n">
        <f aca="false">Бюджет!AH174</f>
        <v>0</v>
      </c>
      <c r="AI65" s="172" t="n">
        <f aca="false">Бюджет!AI174</f>
        <v>0</v>
      </c>
      <c r="AJ65" s="172" t="n">
        <f aca="false">SUM(G65,I65:AI65)</f>
        <v>21.3333333333333</v>
      </c>
      <c r="AK65" s="168"/>
    </row>
    <row r="66" customFormat="false" ht="15" hidden="false" customHeight="false" outlineLevel="0" collapsed="false">
      <c r="A66" s="174" t="n">
        <f aca="false">Бюджет!A175</f>
        <v>0</v>
      </c>
      <c r="B66" s="174" t="str">
        <f aca="false">Бюджет!B175</f>
        <v>Руководство ВКР</v>
      </c>
      <c r="C66" s="181" t="str">
        <f aca="false">Бюджет!C175</f>
        <v>4\8</v>
      </c>
      <c r="D66" s="181" t="n">
        <f aca="false">Бюджет!D175</f>
        <v>4</v>
      </c>
      <c r="E66" s="181" t="n">
        <f aca="false">Бюджет!E175</f>
        <v>1</v>
      </c>
      <c r="F66" s="172" t="n">
        <f aca="false">Бюджет!F175</f>
        <v>0</v>
      </c>
      <c r="G66" s="172" t="str">
        <f aca="false">Бюджет!G175</f>
        <v> </v>
      </c>
      <c r="H66" s="172" t="n">
        <f aca="false">Бюджет!H175</f>
        <v>0</v>
      </c>
      <c r="I66" s="172" t="n">
        <f aca="false">Бюджет!I175</f>
        <v>0</v>
      </c>
      <c r="J66" s="172" t="n">
        <f aca="false">Бюджет!J175</f>
        <v>0</v>
      </c>
      <c r="K66" s="172" t="n">
        <f aca="false">Бюджет!K175</f>
        <v>0</v>
      </c>
      <c r="L66" s="172" t="n">
        <f aca="false">Бюджет!L175</f>
        <v>0</v>
      </c>
      <c r="M66" s="172" t="n">
        <f aca="false">Бюджет!M175</f>
        <v>0</v>
      </c>
      <c r="N66" s="172" t="n">
        <f aca="false">Бюджет!N175</f>
        <v>0</v>
      </c>
      <c r="O66" s="172" t="n">
        <f aca="false">Бюджет!O175</f>
        <v>0</v>
      </c>
      <c r="P66" s="172" t="n">
        <f aca="false">Бюджет!P175</f>
        <v>0</v>
      </c>
      <c r="Q66" s="172" t="n">
        <f aca="false">Бюджет!Q175</f>
        <v>0</v>
      </c>
      <c r="R66" s="172" t="n">
        <f aca="false">Бюджет!R175</f>
        <v>0</v>
      </c>
      <c r="S66" s="172" t="n">
        <f aca="false">Бюджет!S175</f>
        <v>0</v>
      </c>
      <c r="T66" s="172" t="n">
        <f aca="false">Бюджет!T175</f>
        <v>0</v>
      </c>
      <c r="U66" s="172" t="n">
        <f aca="false">Бюджет!U175</f>
        <v>0</v>
      </c>
      <c r="V66" s="172" t="n">
        <f aca="false">Бюджет!V175</f>
        <v>0</v>
      </c>
      <c r="W66" s="172" t="n">
        <f aca="false">Бюджет!W175</f>
        <v>64</v>
      </c>
      <c r="X66" s="172" t="n">
        <f aca="false">Бюджет!X175</f>
        <v>0</v>
      </c>
      <c r="Y66" s="172" t="n">
        <f aca="false">Бюджет!Y175</f>
        <v>0</v>
      </c>
      <c r="Z66" s="172" t="n">
        <f aca="false">Бюджет!Z175</f>
        <v>0</v>
      </c>
      <c r="AA66" s="172" t="n">
        <f aca="false">Бюджет!AA175</f>
        <v>0</v>
      </c>
      <c r="AB66" s="172" t="n">
        <f aca="false">Бюджет!AB175</f>
        <v>0</v>
      </c>
      <c r="AC66" s="172" t="n">
        <f aca="false">Бюджет!AC175</f>
        <v>0</v>
      </c>
      <c r="AD66" s="172" t="n">
        <f aca="false">Бюджет!AD175</f>
        <v>0</v>
      </c>
      <c r="AE66" s="172" t="n">
        <f aca="false">Бюджет!AE175</f>
        <v>0</v>
      </c>
      <c r="AF66" s="172" t="n">
        <f aca="false">Бюджет!AF175</f>
        <v>0</v>
      </c>
      <c r="AG66" s="172" t="n">
        <f aca="false">Бюджет!AG175</f>
        <v>0</v>
      </c>
      <c r="AH66" s="172" t="n">
        <f aca="false">Бюджет!AH175</f>
        <v>0</v>
      </c>
      <c r="AI66" s="172" t="n">
        <f aca="false">Бюджет!AI175</f>
        <v>0</v>
      </c>
      <c r="AJ66" s="172" t="n">
        <f aca="false">SUM(G66,I66:AI66)</f>
        <v>64</v>
      </c>
      <c r="AK66" s="168"/>
    </row>
    <row r="67" customFormat="false" ht="15" hidden="false" customHeight="false" outlineLevel="0" collapsed="false">
      <c r="A67" s="168"/>
      <c r="B67" s="176" t="s">
        <v>283</v>
      </c>
      <c r="C67" s="177"/>
      <c r="D67" s="177"/>
      <c r="E67" s="177"/>
      <c r="F67" s="178" t="n">
        <f aca="false">SUM(F37:F66)</f>
        <v>518</v>
      </c>
      <c r="G67" s="178" t="n">
        <f aca="false">SUM(G37:G66)</f>
        <v>306</v>
      </c>
      <c r="H67" s="178" t="n">
        <f aca="false">SUM(H37:H66)</f>
        <v>544</v>
      </c>
      <c r="I67" s="178" t="n">
        <f aca="false">SUM(I37:I66)</f>
        <v>452</v>
      </c>
      <c r="J67" s="178" t="n">
        <f aca="false">SUM(J37:J66)</f>
        <v>562</v>
      </c>
      <c r="K67" s="178" t="n">
        <f aca="false">SUM(K37:K66)</f>
        <v>8.1</v>
      </c>
      <c r="L67" s="178" t="n">
        <f aca="false">SUM(L37:L66)</f>
        <v>0</v>
      </c>
      <c r="M67" s="178" t="n">
        <f aca="false">SUM(M37:M66)</f>
        <v>54.8</v>
      </c>
      <c r="N67" s="178" t="n">
        <f aca="false">SUM(N37:N66)</f>
        <v>0</v>
      </c>
      <c r="O67" s="178" t="n">
        <f aca="false">SUM(O37:O66)</f>
        <v>0</v>
      </c>
      <c r="P67" s="178" t="n">
        <f aca="false">SUM(P37:P66)</f>
        <v>0</v>
      </c>
      <c r="Q67" s="178" t="n">
        <f aca="false">SUM(Q37:Q66)</f>
        <v>20.3</v>
      </c>
      <c r="R67" s="178" t="n">
        <f aca="false">SUM(R37:R66)</f>
        <v>0</v>
      </c>
      <c r="S67" s="178" t="n">
        <f aca="false">SUM(S37:S66)</f>
        <v>0</v>
      </c>
      <c r="T67" s="178" t="n">
        <f aca="false">SUM(T37:T66)</f>
        <v>38</v>
      </c>
      <c r="U67" s="178" t="n">
        <f aca="false">SUM(U37:U66)</f>
        <v>0</v>
      </c>
      <c r="V67" s="178" t="n">
        <f aca="false">SUM(V37:V66)</f>
        <v>24</v>
      </c>
      <c r="W67" s="178" t="n">
        <f aca="false">SUM(W37:W66)</f>
        <v>64</v>
      </c>
      <c r="X67" s="178" t="n">
        <f aca="false">SUM(X37:X66)</f>
        <v>0</v>
      </c>
      <c r="Y67" s="178" t="n">
        <f aca="false">SUM(Y37:Y66)</f>
        <v>0</v>
      </c>
      <c r="Z67" s="178" t="n">
        <f aca="false">SUM(Z37:Z66)</f>
        <v>0</v>
      </c>
      <c r="AA67" s="178" t="n">
        <f aca="false">SUM(AA37:AA66)</f>
        <v>0</v>
      </c>
      <c r="AB67" s="178" t="n">
        <f aca="false">SUM(AB37:AB66)</f>
        <v>35</v>
      </c>
      <c r="AC67" s="178" t="n">
        <f aca="false">SUM(AC37:AC66)</f>
        <v>0</v>
      </c>
      <c r="AD67" s="178" t="n">
        <f aca="false">SUM(AD37:AD66)</f>
        <v>0</v>
      </c>
      <c r="AE67" s="178" t="n">
        <f aca="false">SUM(AE37:AE66)</f>
        <v>0</v>
      </c>
      <c r="AF67" s="178" t="n">
        <f aca="false">SUM(AF37:AF66)</f>
        <v>0</v>
      </c>
      <c r="AG67" s="178" t="n">
        <f aca="false">SUM(AG37:AG66)</f>
        <v>0</v>
      </c>
      <c r="AH67" s="178" t="n">
        <f aca="false">SUM(AH37:AH66)</f>
        <v>0</v>
      </c>
      <c r="AI67" s="178" t="n">
        <f aca="false">SUM(AI37:AI66)</f>
        <v>38</v>
      </c>
      <c r="AJ67" s="178" t="n">
        <f aca="false">SUM(AJ37:AJ66)</f>
        <v>1602.2</v>
      </c>
      <c r="AK67" s="168"/>
    </row>
    <row r="68" customFormat="false" ht="15" hidden="false" customHeight="false" outlineLevel="0" collapsed="false">
      <c r="A68" s="168"/>
      <c r="B68" s="179"/>
      <c r="C68" s="169"/>
      <c r="D68" s="169"/>
      <c r="E68" s="169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72" t="n">
        <f aca="false">SUM(G68,I68:AI68)</f>
        <v>0</v>
      </c>
      <c r="AK68" s="168"/>
    </row>
    <row r="69" customFormat="false" ht="15" hidden="false" customHeight="false" outlineLevel="0" collapsed="false">
      <c r="A69" s="168"/>
      <c r="B69" s="174"/>
      <c r="C69" s="168"/>
      <c r="D69" s="168"/>
      <c r="E69" s="168"/>
      <c r="F69" s="175"/>
      <c r="G69" s="175"/>
      <c r="H69" s="175"/>
      <c r="I69" s="175"/>
      <c r="J69" s="170" t="str">
        <f aca="false">Бюджет!L203</f>
        <v>11.03.04  Электроника и наноэлектроника</v>
      </c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5"/>
      <c r="AE69" s="175"/>
      <c r="AF69" s="175"/>
      <c r="AG69" s="175"/>
      <c r="AH69" s="175"/>
      <c r="AI69" s="175"/>
      <c r="AJ69" s="172" t="n">
        <f aca="false">SUM(G69,I69:AI69)</f>
        <v>0</v>
      </c>
      <c r="AK69" s="168"/>
    </row>
    <row r="70" customFormat="false" ht="15" hidden="false" customHeight="false" outlineLevel="0" collapsed="false">
      <c r="A70" s="168"/>
      <c r="B70" s="174"/>
      <c r="C70" s="168"/>
      <c r="D70" s="168"/>
      <c r="E70" s="168"/>
      <c r="F70" s="175" t="s">
        <v>253</v>
      </c>
      <c r="G70" s="175"/>
      <c r="H70" s="175"/>
      <c r="I70" s="175"/>
      <c r="J70" s="171" t="str">
        <f aca="false">Бюджет!K204</f>
        <v>профиль "Электроника и наноэлектроника"</v>
      </c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5"/>
      <c r="AE70" s="175"/>
      <c r="AF70" s="175"/>
      <c r="AG70" s="175"/>
      <c r="AH70" s="175"/>
      <c r="AI70" s="175"/>
      <c r="AJ70" s="172" t="n">
        <f aca="false">SUM(G70,I70:AI70)</f>
        <v>0</v>
      </c>
      <c r="AK70" s="168"/>
    </row>
    <row r="71" customFormat="false" ht="15" hidden="false" customHeight="false" outlineLevel="0" collapsed="false">
      <c r="A71" s="174" t="str">
        <f aca="false">Бюджет!A206</f>
        <v>Б1.О.12</v>
      </c>
      <c r="B71" s="174" t="str">
        <f aca="false">Бюджет!B206</f>
        <v>Теория измерений (поток НЭ, ИБ, ИСТ)</v>
      </c>
      <c r="C71" s="181" t="str">
        <f aca="false">Бюджет!C206</f>
        <v>1\1</v>
      </c>
      <c r="D71" s="181" t="n">
        <f aca="false">Бюджет!D206</f>
        <v>32</v>
      </c>
      <c r="E71" s="181" t="n">
        <f aca="false">Бюджет!E206</f>
        <v>1</v>
      </c>
      <c r="F71" s="172" t="n">
        <f aca="false">Бюджет!F206</f>
        <v>16</v>
      </c>
      <c r="G71" s="172" t="n">
        <f aca="false">Бюджет!G206</f>
        <v>16</v>
      </c>
      <c r="H71" s="172" t="n">
        <f aca="false">Бюджет!H206</f>
        <v>0</v>
      </c>
      <c r="I71" s="172" t="n">
        <f aca="false">Бюджет!I206</f>
        <v>0</v>
      </c>
      <c r="J71" s="172" t="n">
        <f aca="false">Бюджет!J206</f>
        <v>32</v>
      </c>
      <c r="K71" s="172" t="n">
        <f aca="false">Бюджет!K206</f>
        <v>9.6</v>
      </c>
      <c r="L71" s="172" t="n">
        <f aca="false">Бюджет!L206</f>
        <v>0</v>
      </c>
      <c r="M71" s="172" t="n">
        <f aca="false">Бюджет!M206</f>
        <v>0</v>
      </c>
      <c r="N71" s="172" t="n">
        <f aca="false">Бюджет!N206</f>
        <v>0</v>
      </c>
      <c r="O71" s="172" t="n">
        <f aca="false">Бюджет!O206</f>
        <v>0</v>
      </c>
      <c r="P71" s="172" t="n">
        <f aca="false">Бюджет!P206</f>
        <v>0</v>
      </c>
      <c r="Q71" s="172" t="n">
        <f aca="false">Бюджет!Q206</f>
        <v>0.8</v>
      </c>
      <c r="R71" s="172" t="n">
        <f aca="false">Бюджет!R206</f>
        <v>0</v>
      </c>
      <c r="S71" s="172" t="n">
        <f aca="false">Бюджет!S206</f>
        <v>0</v>
      </c>
      <c r="T71" s="172" t="n">
        <f aca="false">Бюджет!T206</f>
        <v>0</v>
      </c>
      <c r="U71" s="172" t="n">
        <f aca="false">Бюджет!U206</f>
        <v>0</v>
      </c>
      <c r="V71" s="172" t="n">
        <f aca="false">Бюджет!V206</f>
        <v>0</v>
      </c>
      <c r="W71" s="172" t="n">
        <f aca="false">Бюджет!W206</f>
        <v>0</v>
      </c>
      <c r="X71" s="172" t="n">
        <f aca="false">Бюджет!X206</f>
        <v>0</v>
      </c>
      <c r="Y71" s="172" t="n">
        <f aca="false">Бюджет!Y206</f>
        <v>0</v>
      </c>
      <c r="Z71" s="172" t="n">
        <f aca="false">Бюджет!Z206</f>
        <v>0</v>
      </c>
      <c r="AA71" s="172" t="n">
        <f aca="false">Бюджет!AA206</f>
        <v>0</v>
      </c>
      <c r="AB71" s="172" t="n">
        <f aca="false">Бюджет!AB206</f>
        <v>0</v>
      </c>
      <c r="AC71" s="172" t="n">
        <f aca="false">Бюджет!AC206</f>
        <v>0</v>
      </c>
      <c r="AD71" s="172" t="n">
        <f aca="false">Бюджет!AD206</f>
        <v>0</v>
      </c>
      <c r="AE71" s="172" t="n">
        <f aca="false">Бюджет!AE206</f>
        <v>0</v>
      </c>
      <c r="AF71" s="172" t="n">
        <f aca="false">Бюджет!AF206</f>
        <v>0</v>
      </c>
      <c r="AG71" s="172" t="n">
        <f aca="false">Бюджет!AG206</f>
        <v>0</v>
      </c>
      <c r="AH71" s="172" t="n">
        <f aca="false">Бюджет!AH206</f>
        <v>0</v>
      </c>
      <c r="AI71" s="172" t="n">
        <f aca="false">Бюджет!AI206</f>
        <v>0</v>
      </c>
      <c r="AJ71" s="172" t="n">
        <f aca="false">SUM(G71,I71:AI71)</f>
        <v>58.4</v>
      </c>
      <c r="AK71" s="168"/>
    </row>
    <row r="72" customFormat="false" ht="27.25" hidden="false" customHeight="false" outlineLevel="0" collapsed="false">
      <c r="A72" s="174" t="str">
        <f aca="false">Бюджет!A210</f>
        <v>Б1.О.14.01</v>
      </c>
      <c r="B72" s="174" t="str">
        <f aca="false">Бюджет!B210</f>
        <v>Механика и молекулярная физика (поток НЭ, ИБ, ИСТ)</v>
      </c>
      <c r="C72" s="181" t="str">
        <f aca="false">Бюджет!C210</f>
        <v>1\2</v>
      </c>
      <c r="D72" s="181" t="n">
        <f aca="false">Бюджет!D210</f>
        <v>32</v>
      </c>
      <c r="E72" s="181" t="n">
        <f aca="false">Бюджет!E210</f>
        <v>1</v>
      </c>
      <c r="F72" s="172" t="n">
        <f aca="false">Бюджет!F210</f>
        <v>60</v>
      </c>
      <c r="G72" s="172" t="n">
        <f aca="false">Бюджет!G210</f>
        <v>60</v>
      </c>
      <c r="H72" s="172"/>
      <c r="I72" s="172"/>
      <c r="J72" s="172" t="n">
        <f aca="false">Бюджет!J210</f>
        <v>40</v>
      </c>
      <c r="K72" s="172" t="n">
        <f aca="false">Бюджет!K210</f>
        <v>0</v>
      </c>
      <c r="L72" s="172" t="n">
        <f aca="false">Бюджет!L210</f>
        <v>0</v>
      </c>
      <c r="M72" s="172" t="n">
        <f aca="false">Бюджет!M210</f>
        <v>12.8</v>
      </c>
      <c r="N72" s="172" t="n">
        <f aca="false">Бюджет!N210</f>
        <v>0</v>
      </c>
      <c r="O72" s="172" t="n">
        <f aca="false">Бюджет!O210</f>
        <v>0</v>
      </c>
      <c r="P72" s="172" t="n">
        <f aca="false">Бюджет!P210</f>
        <v>0</v>
      </c>
      <c r="Q72" s="172" t="n">
        <f aca="false">Бюджет!Q210</f>
        <v>4</v>
      </c>
      <c r="R72" s="172" t="n">
        <f aca="false">Бюджет!R210</f>
        <v>0</v>
      </c>
      <c r="S72" s="172" t="n">
        <f aca="false">Бюджет!S210</f>
        <v>0</v>
      </c>
      <c r="T72" s="172" t="n">
        <f aca="false">Бюджет!T210</f>
        <v>0</v>
      </c>
      <c r="U72" s="172" t="n">
        <f aca="false">Бюджет!U210</f>
        <v>0</v>
      </c>
      <c r="V72" s="172" t="n">
        <f aca="false">Бюджет!V210</f>
        <v>0</v>
      </c>
      <c r="W72" s="172" t="n">
        <f aca="false">Бюджет!W210</f>
        <v>0</v>
      </c>
      <c r="X72" s="172" t="n">
        <f aca="false">Бюджет!X210</f>
        <v>0</v>
      </c>
      <c r="Y72" s="172" t="n">
        <f aca="false">Бюджет!Y210</f>
        <v>0</v>
      </c>
      <c r="Z72" s="172" t="n">
        <f aca="false">Бюджет!Z210</f>
        <v>0</v>
      </c>
      <c r="AA72" s="172" t="n">
        <f aca="false">Бюджет!AA210</f>
        <v>0</v>
      </c>
      <c r="AB72" s="172" t="n">
        <f aca="false">Бюджет!AB210</f>
        <v>0</v>
      </c>
      <c r="AC72" s="172" t="n">
        <f aca="false">Бюджет!AC210</f>
        <v>0</v>
      </c>
      <c r="AD72" s="172" t="n">
        <f aca="false">Бюджет!AD210</f>
        <v>0</v>
      </c>
      <c r="AE72" s="172" t="n">
        <f aca="false">Бюджет!AE210</f>
        <v>0</v>
      </c>
      <c r="AF72" s="172" t="n">
        <f aca="false">Бюджет!AF210</f>
        <v>0</v>
      </c>
      <c r="AG72" s="172" t="n">
        <f aca="false">Бюджет!AG210</f>
        <v>0</v>
      </c>
      <c r="AH72" s="172" t="n">
        <f aca="false">Бюджет!AH210</f>
        <v>0</v>
      </c>
      <c r="AI72" s="172" t="n">
        <f aca="false">Бюджет!AI210</f>
        <v>0</v>
      </c>
      <c r="AJ72" s="172" t="n">
        <f aca="false">SUM(G72,I72:AI72)</f>
        <v>116.8</v>
      </c>
      <c r="AK72" s="168"/>
    </row>
    <row r="73" customFormat="false" ht="15" hidden="false" customHeight="false" outlineLevel="0" collapsed="false">
      <c r="A73" s="174" t="str">
        <f aca="false">Бюджет!A211</f>
        <v>Б1.О.14.02</v>
      </c>
      <c r="B73" s="174" t="str">
        <f aca="false">Бюджет!B211</f>
        <v>Дополнительные главы физики</v>
      </c>
      <c r="C73" s="181" t="str">
        <f aca="false">Бюджет!C211</f>
        <v>1\2</v>
      </c>
      <c r="D73" s="181" t="n">
        <f aca="false">Бюджет!D211</f>
        <v>32</v>
      </c>
      <c r="E73" s="181" t="n">
        <f aca="false">Бюджет!E211</f>
        <v>1</v>
      </c>
      <c r="F73" s="172" t="n">
        <f aca="false">Бюджет!F211</f>
        <v>20</v>
      </c>
      <c r="G73" s="172" t="n">
        <f aca="false">Бюджет!G211</f>
        <v>20</v>
      </c>
      <c r="H73" s="172" t="n">
        <f aca="false">Бюджет!H211</f>
        <v>20</v>
      </c>
      <c r="I73" s="172" t="n">
        <f aca="false">Бюджет!I211</f>
        <v>20</v>
      </c>
      <c r="J73" s="172" t="n">
        <f aca="false">Бюджет!J211</f>
        <v>40</v>
      </c>
      <c r="K73" s="172" t="n">
        <f aca="false">Бюджет!K211</f>
        <v>9.6</v>
      </c>
      <c r="L73" s="172" t="n">
        <f aca="false">Бюджет!L211</f>
        <v>0</v>
      </c>
      <c r="M73" s="172" t="n">
        <f aca="false">Бюджет!M211</f>
        <v>0</v>
      </c>
      <c r="N73" s="172" t="n">
        <f aca="false">Бюджет!N211</f>
        <v>0</v>
      </c>
      <c r="O73" s="172" t="n">
        <f aca="false">Бюджет!O211</f>
        <v>0</v>
      </c>
      <c r="P73" s="172" t="n">
        <f aca="false">Бюджет!P211</f>
        <v>0</v>
      </c>
      <c r="Q73" s="172" t="n">
        <f aca="false">Бюджет!Q211</f>
        <v>1</v>
      </c>
      <c r="R73" s="172" t="n">
        <f aca="false">Бюджет!R211</f>
        <v>0</v>
      </c>
      <c r="S73" s="172" t="n">
        <f aca="false">Бюджет!S211</f>
        <v>0</v>
      </c>
      <c r="T73" s="172" t="n">
        <f aca="false">Бюджет!T211</f>
        <v>0</v>
      </c>
      <c r="U73" s="172" t="n">
        <f aca="false">Бюджет!U211</f>
        <v>0</v>
      </c>
      <c r="V73" s="172" t="n">
        <f aca="false">Бюджет!V211</f>
        <v>0</v>
      </c>
      <c r="W73" s="172" t="n">
        <f aca="false">Бюджет!W211</f>
        <v>0</v>
      </c>
      <c r="X73" s="172" t="n">
        <f aca="false">Бюджет!X211</f>
        <v>0</v>
      </c>
      <c r="Y73" s="172" t="n">
        <f aca="false">Бюджет!Y211</f>
        <v>0</v>
      </c>
      <c r="Z73" s="172" t="n">
        <f aca="false">Бюджет!Z211</f>
        <v>0</v>
      </c>
      <c r="AA73" s="172" t="n">
        <f aca="false">Бюджет!AA211</f>
        <v>0</v>
      </c>
      <c r="AB73" s="172" t="n">
        <f aca="false">Бюджет!AB211</f>
        <v>0</v>
      </c>
      <c r="AC73" s="172" t="n">
        <f aca="false">Бюджет!AC211</f>
        <v>0</v>
      </c>
      <c r="AD73" s="172" t="n">
        <f aca="false">Бюджет!AD211</f>
        <v>0</v>
      </c>
      <c r="AE73" s="172" t="n">
        <f aca="false">Бюджет!AE211</f>
        <v>0</v>
      </c>
      <c r="AF73" s="172" t="n">
        <f aca="false">Бюджет!AF211</f>
        <v>0</v>
      </c>
      <c r="AG73" s="172" t="n">
        <f aca="false">Бюджет!AG211</f>
        <v>0</v>
      </c>
      <c r="AH73" s="172" t="n">
        <f aca="false">Бюджет!AH211</f>
        <v>0</v>
      </c>
      <c r="AI73" s="172" t="n">
        <f aca="false">Бюджет!AI211</f>
        <v>0</v>
      </c>
      <c r="AJ73" s="172" t="n">
        <f aca="false">SUM(G73,I73:AI73)</f>
        <v>90.6</v>
      </c>
      <c r="AK73" s="168"/>
    </row>
    <row r="74" customFormat="false" ht="15" hidden="false" customHeight="false" outlineLevel="0" collapsed="false">
      <c r="A74" s="174" t="str">
        <f aca="false">Бюджет!A214</f>
        <v>Б1.О.16</v>
      </c>
      <c r="B74" s="174" t="str">
        <f aca="false">Бюджет!B214</f>
        <v>Введение в специальность</v>
      </c>
      <c r="C74" s="181" t="str">
        <f aca="false">Бюджет!C214</f>
        <v>1\1</v>
      </c>
      <c r="D74" s="181" t="n">
        <f aca="false">Бюджет!D214</f>
        <v>32</v>
      </c>
      <c r="E74" s="181" t="n">
        <f aca="false">Бюджет!E214</f>
        <v>1</v>
      </c>
      <c r="F74" s="172" t="n">
        <f aca="false">Бюджет!F214</f>
        <v>16</v>
      </c>
      <c r="G74" s="172" t="n">
        <f aca="false">Бюджет!G214</f>
        <v>16</v>
      </c>
      <c r="H74" s="172" t="n">
        <f aca="false">Бюджет!H214</f>
        <v>16</v>
      </c>
      <c r="I74" s="172" t="n">
        <f aca="false">Бюджет!I214</f>
        <v>16</v>
      </c>
      <c r="J74" s="172" t="n">
        <f aca="false">Бюджет!J214</f>
        <v>32</v>
      </c>
      <c r="K74" s="172" t="n">
        <f aca="false">Бюджет!K214</f>
        <v>9.6</v>
      </c>
      <c r="L74" s="172" t="n">
        <f aca="false">Бюджет!L214</f>
        <v>0</v>
      </c>
      <c r="M74" s="172" t="n">
        <f aca="false">Бюджет!M214</f>
        <v>0</v>
      </c>
      <c r="N74" s="172" t="n">
        <f aca="false">Бюджет!N214</f>
        <v>0</v>
      </c>
      <c r="O74" s="172" t="n">
        <f aca="false">Бюджет!O214</f>
        <v>0</v>
      </c>
      <c r="P74" s="172" t="n">
        <f aca="false">Бюджет!P214</f>
        <v>0</v>
      </c>
      <c r="Q74" s="172" t="n">
        <f aca="false">Бюджет!Q214</f>
        <v>0.8</v>
      </c>
      <c r="R74" s="172" t="n">
        <f aca="false">Бюджет!R214</f>
        <v>0</v>
      </c>
      <c r="S74" s="172" t="n">
        <f aca="false">Бюджет!S214</f>
        <v>0</v>
      </c>
      <c r="T74" s="172" t="n">
        <f aca="false">Бюджет!T214</f>
        <v>0</v>
      </c>
      <c r="U74" s="172" t="n">
        <f aca="false">Бюджет!U214</f>
        <v>0</v>
      </c>
      <c r="V74" s="172" t="n">
        <f aca="false">Бюджет!V214</f>
        <v>0</v>
      </c>
      <c r="W74" s="172" t="n">
        <f aca="false">Бюджет!W214</f>
        <v>0</v>
      </c>
      <c r="X74" s="172" t="n">
        <f aca="false">Бюджет!X214</f>
        <v>0</v>
      </c>
      <c r="Y74" s="172" t="n">
        <f aca="false">Бюджет!Y214</f>
        <v>0</v>
      </c>
      <c r="Z74" s="172" t="n">
        <f aca="false">Бюджет!Z214</f>
        <v>0</v>
      </c>
      <c r="AA74" s="172" t="n">
        <f aca="false">Бюджет!AA214</f>
        <v>0</v>
      </c>
      <c r="AB74" s="172" t="n">
        <f aca="false">Бюджет!AB214</f>
        <v>0</v>
      </c>
      <c r="AC74" s="172" t="n">
        <f aca="false">Бюджет!AC214</f>
        <v>0</v>
      </c>
      <c r="AD74" s="172" t="n">
        <f aca="false">Бюджет!AD214</f>
        <v>0</v>
      </c>
      <c r="AE74" s="172" t="n">
        <f aca="false">Бюджет!AE214</f>
        <v>0</v>
      </c>
      <c r="AF74" s="172" t="n">
        <f aca="false">Бюджет!AF214</f>
        <v>0</v>
      </c>
      <c r="AG74" s="172" t="n">
        <f aca="false">Бюджет!AG214</f>
        <v>0</v>
      </c>
      <c r="AH74" s="172" t="n">
        <f aca="false">Бюджет!AH214</f>
        <v>0</v>
      </c>
      <c r="AI74" s="172" t="n">
        <f aca="false">Бюджет!AI214</f>
        <v>0</v>
      </c>
      <c r="AJ74" s="172" t="n">
        <f aca="false">SUM(G74,I74:AI74)</f>
        <v>74.4</v>
      </c>
      <c r="AK74" s="168"/>
    </row>
    <row r="75" customFormat="false" ht="15" hidden="false" customHeight="false" outlineLevel="0" collapsed="false">
      <c r="A75" s="174" t="str">
        <f aca="false">Бюджет!A215</f>
        <v>Б1.В.01</v>
      </c>
      <c r="B75" s="174" t="str">
        <f aca="false">Бюджет!B215</f>
        <v>Магнитные материалы электроники</v>
      </c>
      <c r="C75" s="181" t="str">
        <f aca="false">Бюджет!C215</f>
        <v>1\2</v>
      </c>
      <c r="D75" s="181" t="n">
        <f aca="false">Бюджет!D215</f>
        <v>32</v>
      </c>
      <c r="E75" s="181" t="n">
        <f aca="false">Бюджет!E215</f>
        <v>1</v>
      </c>
      <c r="F75" s="172" t="n">
        <f aca="false">Бюджет!F215</f>
        <v>20</v>
      </c>
      <c r="G75" s="172" t="n">
        <f aca="false">Бюджет!G215</f>
        <v>20</v>
      </c>
      <c r="H75" s="172" t="n">
        <f aca="false">Бюджет!H215</f>
        <v>40</v>
      </c>
      <c r="I75" s="172" t="n">
        <f aca="false">Бюджет!I215</f>
        <v>40</v>
      </c>
      <c r="J75" s="172" t="n">
        <f aca="false">Бюджет!J215</f>
        <v>0</v>
      </c>
      <c r="K75" s="172" t="n">
        <f aca="false">Бюджет!K215</f>
        <v>9.6</v>
      </c>
      <c r="L75" s="172" t="n">
        <f aca="false">Бюджет!L215</f>
        <v>0</v>
      </c>
      <c r="M75" s="172" t="n">
        <f aca="false">Бюджет!M215</f>
        <v>0</v>
      </c>
      <c r="N75" s="172" t="n">
        <f aca="false">Бюджет!N215</f>
        <v>0</v>
      </c>
      <c r="O75" s="172" t="n">
        <f aca="false">Бюджет!O215</f>
        <v>0</v>
      </c>
      <c r="P75" s="172" t="n">
        <f aca="false">Бюджет!P215</f>
        <v>0</v>
      </c>
      <c r="Q75" s="172" t="n">
        <f aca="false">Бюджет!Q215</f>
        <v>1</v>
      </c>
      <c r="R75" s="172" t="n">
        <f aca="false">Бюджет!R215</f>
        <v>0</v>
      </c>
      <c r="S75" s="172" t="n">
        <f aca="false">Бюджет!S215</f>
        <v>0</v>
      </c>
      <c r="T75" s="172" t="n">
        <f aca="false">Бюджет!T215</f>
        <v>0</v>
      </c>
      <c r="U75" s="172" t="n">
        <f aca="false">Бюджет!U215</f>
        <v>0</v>
      </c>
      <c r="V75" s="172" t="n">
        <f aca="false">Бюджет!V215</f>
        <v>0</v>
      </c>
      <c r="W75" s="172" t="n">
        <f aca="false">Бюджет!W215</f>
        <v>0</v>
      </c>
      <c r="X75" s="172" t="n">
        <f aca="false">Бюджет!X215</f>
        <v>0</v>
      </c>
      <c r="Y75" s="172" t="n">
        <f aca="false">Бюджет!Y215</f>
        <v>0</v>
      </c>
      <c r="Z75" s="172" t="n">
        <f aca="false">Бюджет!Z215</f>
        <v>0</v>
      </c>
      <c r="AA75" s="172" t="n">
        <f aca="false">Бюджет!AA215</f>
        <v>0</v>
      </c>
      <c r="AB75" s="172" t="n">
        <f aca="false">Бюджет!AB215</f>
        <v>0</v>
      </c>
      <c r="AC75" s="172" t="n">
        <f aca="false">Бюджет!AC215</f>
        <v>0</v>
      </c>
      <c r="AD75" s="172" t="n">
        <f aca="false">Бюджет!AD215</f>
        <v>0</v>
      </c>
      <c r="AE75" s="172" t="n">
        <f aca="false">Бюджет!AE215</f>
        <v>0</v>
      </c>
      <c r="AF75" s="172" t="n">
        <f aca="false">Бюджет!AF215</f>
        <v>0</v>
      </c>
      <c r="AG75" s="172" t="n">
        <f aca="false">Бюджет!AG215</f>
        <v>0</v>
      </c>
      <c r="AH75" s="172" t="n">
        <f aca="false">Бюджет!AH215</f>
        <v>0</v>
      </c>
      <c r="AI75" s="172" t="n">
        <f aca="false">Бюджет!AI215</f>
        <v>0</v>
      </c>
      <c r="AJ75" s="172" t="n">
        <f aca="false">SUM(G75,I75:AI75)</f>
        <v>70.6</v>
      </c>
      <c r="AK75" s="175"/>
    </row>
    <row r="76" customFormat="false" ht="27.25" hidden="false" customHeight="false" outlineLevel="0" collapsed="false">
      <c r="A76" s="174" t="str">
        <f aca="false">Бюджет!A216</f>
        <v>Б1.О.01</v>
      </c>
      <c r="B76" s="174" t="str">
        <f aca="false">Бюджет!B216</f>
        <v>Основы научно-исследовательской деятельности (поток НЭ, ИБ)</v>
      </c>
      <c r="C76" s="181" t="str">
        <f aca="false">Бюджет!C216</f>
        <v>2\4</v>
      </c>
      <c r="D76" s="181" t="n">
        <f aca="false">Бюджет!D216</f>
        <v>23</v>
      </c>
      <c r="E76" s="181" t="n">
        <f aca="false">Бюджет!E216</f>
        <v>1</v>
      </c>
      <c r="F76" s="172" t="n">
        <f aca="false">Бюджет!F216</f>
        <v>20</v>
      </c>
      <c r="G76" s="172" t="n">
        <f aca="false">Бюджет!G216</f>
        <v>20</v>
      </c>
      <c r="H76" s="172" t="n">
        <f aca="false">Бюджет!H216</f>
        <v>20</v>
      </c>
      <c r="I76" s="172" t="n">
        <f aca="false">Бюджет!I216</f>
        <v>20</v>
      </c>
      <c r="J76" s="172" t="n">
        <f aca="false">Бюджет!J216</f>
        <v>0</v>
      </c>
      <c r="K76" s="172" t="n">
        <f aca="false">Бюджет!K216</f>
        <v>6.9</v>
      </c>
      <c r="L76" s="172" t="n">
        <f aca="false">Бюджет!L216</f>
        <v>0</v>
      </c>
      <c r="M76" s="172" t="n">
        <f aca="false">Бюджет!M216</f>
        <v>0</v>
      </c>
      <c r="N76" s="172" t="n">
        <f aca="false">Бюджет!N216</f>
        <v>0</v>
      </c>
      <c r="O76" s="172" t="n">
        <f aca="false">Бюджет!O216</f>
        <v>0</v>
      </c>
      <c r="P76" s="172" t="n">
        <f aca="false">Бюджет!P216</f>
        <v>0</v>
      </c>
      <c r="Q76" s="172" t="n">
        <f aca="false">Бюджет!Q216</f>
        <v>1</v>
      </c>
      <c r="R76" s="172" t="n">
        <f aca="false">Бюджет!R216</f>
        <v>0</v>
      </c>
      <c r="S76" s="172" t="n">
        <f aca="false">Бюджет!S216</f>
        <v>0</v>
      </c>
      <c r="T76" s="172" t="n">
        <f aca="false">Бюджет!T216</f>
        <v>0</v>
      </c>
      <c r="U76" s="172" t="n">
        <f aca="false">Бюджет!U216</f>
        <v>0</v>
      </c>
      <c r="V76" s="172" t="n">
        <f aca="false">Бюджет!V216</f>
        <v>0</v>
      </c>
      <c r="W76" s="172" t="n">
        <f aca="false">Бюджет!W216</f>
        <v>0</v>
      </c>
      <c r="X76" s="172" t="n">
        <f aca="false">Бюджет!X216</f>
        <v>0</v>
      </c>
      <c r="Y76" s="172" t="n">
        <f aca="false">Бюджет!Y216</f>
        <v>0</v>
      </c>
      <c r="Z76" s="172" t="n">
        <f aca="false">Бюджет!Z216</f>
        <v>0</v>
      </c>
      <c r="AA76" s="172" t="n">
        <f aca="false">Бюджет!AA216</f>
        <v>0</v>
      </c>
      <c r="AB76" s="172" t="n">
        <f aca="false">Бюджет!AB216</f>
        <v>0</v>
      </c>
      <c r="AC76" s="172" t="n">
        <f aca="false">Бюджет!AC216</f>
        <v>0</v>
      </c>
      <c r="AD76" s="172" t="n">
        <f aca="false">Бюджет!AD216</f>
        <v>0</v>
      </c>
      <c r="AE76" s="172" t="n">
        <f aca="false">Бюджет!AE216</f>
        <v>0</v>
      </c>
      <c r="AF76" s="172" t="n">
        <f aca="false">Бюджет!AF216</f>
        <v>0</v>
      </c>
      <c r="AG76" s="172" t="n">
        <f aca="false">Бюджет!AG216</f>
        <v>0</v>
      </c>
      <c r="AH76" s="172" t="n">
        <f aca="false">Бюджет!AH216</f>
        <v>0</v>
      </c>
      <c r="AI76" s="172" t="n">
        <f aca="false">Бюджет!AI216</f>
        <v>0</v>
      </c>
      <c r="AJ76" s="172" t="n">
        <f aca="false">SUM(G76,I76:AI76)</f>
        <v>47.9</v>
      </c>
      <c r="AK76" s="168"/>
    </row>
    <row r="77" customFormat="false" ht="27.25" hidden="false" customHeight="false" outlineLevel="0" collapsed="false">
      <c r="A77" s="174" t="str">
        <f aca="false">Бюджет!A220</f>
        <v>Б1.О.14.03</v>
      </c>
      <c r="B77" s="174" t="str">
        <f aca="false">Бюджет!B220</f>
        <v>Электричество, магнетизм и волновая оптика (поток НЭ, ИБ, ИСТ)</v>
      </c>
      <c r="C77" s="181" t="str">
        <f aca="false">Бюджет!C220</f>
        <v>2\3</v>
      </c>
      <c r="D77" s="181" t="n">
        <f aca="false">Бюджет!D220</f>
        <v>23</v>
      </c>
      <c r="E77" s="181" t="n">
        <f aca="false">Бюджет!E220</f>
        <v>1</v>
      </c>
      <c r="F77" s="172" t="n">
        <f aca="false">Бюджет!F220</f>
        <v>50</v>
      </c>
      <c r="G77" s="172" t="n">
        <f aca="false">Бюджет!G220</f>
        <v>50</v>
      </c>
      <c r="H77" s="172" t="n">
        <f aca="false">Бюджет!H220</f>
        <v>50</v>
      </c>
      <c r="I77" s="172" t="n">
        <f aca="false">Бюджет!I220</f>
        <v>50</v>
      </c>
      <c r="J77" s="172" t="n">
        <f aca="false">Бюджет!J220</f>
        <v>32</v>
      </c>
      <c r="K77" s="172" t="n">
        <f aca="false">Бюджет!K220</f>
        <v>0</v>
      </c>
      <c r="L77" s="172" t="n">
        <f aca="false">Бюджет!L220</f>
        <v>0</v>
      </c>
      <c r="M77" s="172" t="n">
        <f aca="false">Бюджет!M220</f>
        <v>9.2</v>
      </c>
      <c r="N77" s="172" t="n">
        <f aca="false">Бюджет!N220</f>
        <v>0</v>
      </c>
      <c r="O77" s="172" t="n">
        <f aca="false">Бюджет!O220</f>
        <v>0</v>
      </c>
      <c r="P77" s="172" t="n">
        <f aca="false">Бюджет!P220</f>
        <v>0</v>
      </c>
      <c r="Q77" s="172" t="n">
        <f aca="false">Бюджет!Q220</f>
        <v>3.5</v>
      </c>
      <c r="R77" s="172" t="n">
        <f aca="false">Бюджет!R220</f>
        <v>0</v>
      </c>
      <c r="S77" s="172" t="n">
        <f aca="false">Бюджет!S220</f>
        <v>0</v>
      </c>
      <c r="T77" s="172" t="n">
        <f aca="false">Бюджет!T220</f>
        <v>0</v>
      </c>
      <c r="U77" s="172" t="n">
        <f aca="false">Бюджет!U220</f>
        <v>0</v>
      </c>
      <c r="V77" s="172" t="n">
        <f aca="false">Бюджет!V220</f>
        <v>0</v>
      </c>
      <c r="W77" s="172" t="n">
        <f aca="false">Бюджет!W220</f>
        <v>0</v>
      </c>
      <c r="X77" s="172" t="n">
        <f aca="false">Бюджет!X220</f>
        <v>0</v>
      </c>
      <c r="Y77" s="172" t="n">
        <f aca="false">Бюджет!Y220</f>
        <v>0</v>
      </c>
      <c r="Z77" s="172" t="n">
        <f aca="false">Бюджет!Z220</f>
        <v>0</v>
      </c>
      <c r="AA77" s="172" t="n">
        <f aca="false">Бюджет!AA220</f>
        <v>0</v>
      </c>
      <c r="AB77" s="172" t="n">
        <f aca="false">Бюджет!AB220</f>
        <v>0</v>
      </c>
      <c r="AC77" s="172" t="n">
        <f aca="false">Бюджет!AC220</f>
        <v>0</v>
      </c>
      <c r="AD77" s="172" t="n">
        <f aca="false">Бюджет!AD220</f>
        <v>0</v>
      </c>
      <c r="AE77" s="172" t="n">
        <f aca="false">Бюджет!AE220</f>
        <v>0</v>
      </c>
      <c r="AF77" s="172" t="n">
        <f aca="false">Бюджет!AF220</f>
        <v>0</v>
      </c>
      <c r="AG77" s="172" t="n">
        <f aca="false">Бюджет!AG220</f>
        <v>0</v>
      </c>
      <c r="AH77" s="172" t="n">
        <f aca="false">Бюджет!AH220</f>
        <v>0</v>
      </c>
      <c r="AI77" s="172" t="n">
        <f aca="false">Бюджет!AI220</f>
        <v>0</v>
      </c>
      <c r="AJ77" s="172" t="n">
        <f aca="false">SUM(G77,I77:AI77)</f>
        <v>144.7</v>
      </c>
      <c r="AK77" s="168"/>
    </row>
    <row r="78" customFormat="false" ht="27.25" hidden="false" customHeight="false" outlineLevel="0" collapsed="false">
      <c r="A78" s="174" t="str">
        <f aca="false">Бюджет!A221</f>
        <v>Б1.О.14.04</v>
      </c>
      <c r="B78" s="174" t="str">
        <f aca="false">Бюджет!B221</f>
        <v>Квантовая отптика и атомная физика (поток НЭ, ИБ)</v>
      </c>
      <c r="C78" s="181" t="str">
        <f aca="false">Бюджет!C221</f>
        <v>2\4</v>
      </c>
      <c r="D78" s="181" t="n">
        <f aca="false">Бюджет!D221</f>
        <v>23</v>
      </c>
      <c r="E78" s="181" t="n">
        <f aca="false">Бюджет!E221</f>
        <v>1</v>
      </c>
      <c r="F78" s="172" t="n">
        <f aca="false">Бюджет!F221</f>
        <v>60</v>
      </c>
      <c r="G78" s="172" t="n">
        <f aca="false">Бюджет!G221</f>
        <v>60</v>
      </c>
      <c r="H78" s="172" t="n">
        <f aca="false">Бюджет!H221</f>
        <v>60</v>
      </c>
      <c r="I78" s="172" t="n">
        <f aca="false">Бюджет!I221</f>
        <v>60</v>
      </c>
      <c r="J78" s="172" t="n">
        <f aca="false">Бюджет!J221</f>
        <v>40</v>
      </c>
      <c r="K78" s="172" t="n">
        <f aca="false">Бюджет!K221</f>
        <v>0</v>
      </c>
      <c r="L78" s="172" t="n">
        <f aca="false">Бюджет!L221</f>
        <v>0</v>
      </c>
      <c r="M78" s="172" t="n">
        <f aca="false">Бюджет!M221</f>
        <v>9.2</v>
      </c>
      <c r="N78" s="172" t="n">
        <f aca="false">Бюджет!N221</f>
        <v>0</v>
      </c>
      <c r="O78" s="172" t="n">
        <f aca="false">Бюджет!O221</f>
        <v>0</v>
      </c>
      <c r="P78" s="172" t="n">
        <f aca="false">Бюджет!P221</f>
        <v>0</v>
      </c>
      <c r="Q78" s="172" t="n">
        <f aca="false">Бюджет!Q221</f>
        <v>4</v>
      </c>
      <c r="R78" s="172" t="n">
        <f aca="false">Бюджет!R221</f>
        <v>0</v>
      </c>
      <c r="S78" s="172" t="n">
        <f aca="false">Бюджет!S221</f>
        <v>0</v>
      </c>
      <c r="T78" s="172" t="n">
        <f aca="false">Бюджет!T221</f>
        <v>0</v>
      </c>
      <c r="U78" s="172" t="n">
        <f aca="false">Бюджет!U221</f>
        <v>0</v>
      </c>
      <c r="V78" s="172" t="n">
        <f aca="false">Бюджет!V221</f>
        <v>0</v>
      </c>
      <c r="W78" s="172" t="n">
        <f aca="false">Бюджет!W221</f>
        <v>0</v>
      </c>
      <c r="X78" s="172" t="n">
        <f aca="false">Бюджет!X221</f>
        <v>0</v>
      </c>
      <c r="Y78" s="172" t="n">
        <f aca="false">Бюджет!Y221</f>
        <v>0</v>
      </c>
      <c r="Z78" s="172" t="n">
        <f aca="false">Бюджет!Z221</f>
        <v>0</v>
      </c>
      <c r="AA78" s="172" t="n">
        <f aca="false">Бюджет!AA221</f>
        <v>0</v>
      </c>
      <c r="AB78" s="172" t="n">
        <f aca="false">Бюджет!AB221</f>
        <v>0</v>
      </c>
      <c r="AC78" s="172" t="n">
        <f aca="false">Бюджет!AC221</f>
        <v>0</v>
      </c>
      <c r="AD78" s="172" t="n">
        <f aca="false">Бюджет!AD221</f>
        <v>0</v>
      </c>
      <c r="AE78" s="172" t="n">
        <f aca="false">Бюджет!AE221</f>
        <v>0</v>
      </c>
      <c r="AF78" s="172" t="n">
        <f aca="false">Бюджет!AF221</f>
        <v>0</v>
      </c>
      <c r="AG78" s="172" t="n">
        <f aca="false">Бюджет!AG221</f>
        <v>0</v>
      </c>
      <c r="AH78" s="172" t="n">
        <f aca="false">Бюджет!AH221</f>
        <v>0</v>
      </c>
      <c r="AI78" s="172" t="n">
        <f aca="false">Бюджет!AI221</f>
        <v>0</v>
      </c>
      <c r="AJ78" s="172" t="n">
        <f aca="false">SUM(G78,I78:AI78)</f>
        <v>173.2</v>
      </c>
      <c r="AK78" s="168"/>
    </row>
    <row r="79" customFormat="false" ht="15" hidden="false" customHeight="false" outlineLevel="0" collapsed="false">
      <c r="A79" s="174" t="str">
        <f aca="false">Бюджет!A224</f>
        <v>Б1.О.15.04</v>
      </c>
      <c r="B79" s="174" t="str">
        <f aca="false">Бюджет!B224</f>
        <v>Инженерная и компьютерная графика</v>
      </c>
      <c r="C79" s="181" t="str">
        <f aca="false">Бюджет!C224</f>
        <v>2\3</v>
      </c>
      <c r="D79" s="181" t="n">
        <f aca="false">Бюджет!D224</f>
        <v>23</v>
      </c>
      <c r="E79" s="181" t="n">
        <f aca="false">Бюджет!E224</f>
        <v>1</v>
      </c>
      <c r="F79" s="172" t="n">
        <f aca="false">Бюджет!F224</f>
        <v>16</v>
      </c>
      <c r="G79" s="172" t="n">
        <f aca="false">Бюджет!G224</f>
        <v>16</v>
      </c>
      <c r="H79" s="172" t="n">
        <f aca="false">Бюджет!H224</f>
        <v>0</v>
      </c>
      <c r="I79" s="172" t="n">
        <f aca="false">Бюджет!I224</f>
        <v>0</v>
      </c>
      <c r="J79" s="172" t="n">
        <f aca="false">Бюджет!J224</f>
        <v>100</v>
      </c>
      <c r="K79" s="172" t="n">
        <f aca="false">Бюджет!K224</f>
        <v>0</v>
      </c>
      <c r="L79" s="172" t="n">
        <f aca="false">Бюджет!L224</f>
        <v>0</v>
      </c>
      <c r="M79" s="172" t="n">
        <f aca="false">Бюджет!M224</f>
        <v>9.2</v>
      </c>
      <c r="N79" s="172" t="n">
        <f aca="false">Бюджет!N224</f>
        <v>0</v>
      </c>
      <c r="O79" s="172" t="n">
        <f aca="false">Бюджет!O224</f>
        <v>0</v>
      </c>
      <c r="P79" s="172" t="n">
        <f aca="false">Бюджет!P224</f>
        <v>0</v>
      </c>
      <c r="Q79" s="172" t="n">
        <f aca="false">Бюджет!Q224</f>
        <v>1.8</v>
      </c>
      <c r="R79" s="172" t="n">
        <f aca="false">Бюджет!R224</f>
        <v>0</v>
      </c>
      <c r="S79" s="172" t="n">
        <f aca="false">Бюджет!S224</f>
        <v>0</v>
      </c>
      <c r="T79" s="172" t="n">
        <f aca="false">Бюджет!T224</f>
        <v>0</v>
      </c>
      <c r="U79" s="172" t="n">
        <f aca="false">Бюджет!U224</f>
        <v>0</v>
      </c>
      <c r="V79" s="172" t="n">
        <f aca="false">Бюджет!V224</f>
        <v>0</v>
      </c>
      <c r="W79" s="172" t="n">
        <f aca="false">Бюджет!W224</f>
        <v>0</v>
      </c>
      <c r="X79" s="172" t="n">
        <f aca="false">Бюджет!X224</f>
        <v>0</v>
      </c>
      <c r="Y79" s="172" t="n">
        <f aca="false">Бюджет!Y224</f>
        <v>0</v>
      </c>
      <c r="Z79" s="172" t="n">
        <f aca="false">Бюджет!Z224</f>
        <v>0</v>
      </c>
      <c r="AA79" s="172" t="n">
        <f aca="false">Бюджет!AA224</f>
        <v>0</v>
      </c>
      <c r="AB79" s="172" t="n">
        <f aca="false">Бюджет!AB224</f>
        <v>0</v>
      </c>
      <c r="AC79" s="172" t="n">
        <f aca="false">Бюджет!AC224</f>
        <v>0</v>
      </c>
      <c r="AD79" s="172" t="n">
        <f aca="false">Бюджет!AD224</f>
        <v>0</v>
      </c>
      <c r="AE79" s="172" t="n">
        <f aca="false">Бюджет!AE224</f>
        <v>0</v>
      </c>
      <c r="AF79" s="172" t="n">
        <f aca="false">Бюджет!AF224</f>
        <v>0</v>
      </c>
      <c r="AG79" s="172" t="n">
        <f aca="false">Бюджет!AG224</f>
        <v>0</v>
      </c>
      <c r="AH79" s="172" t="n">
        <f aca="false">Бюджет!AH224</f>
        <v>0</v>
      </c>
      <c r="AI79" s="172" t="n">
        <f aca="false">Бюджет!AI224</f>
        <v>0</v>
      </c>
      <c r="AJ79" s="172" t="n">
        <f aca="false">SUM(G79,I79:AI79)</f>
        <v>127</v>
      </c>
      <c r="AK79" s="168"/>
    </row>
    <row r="80" customFormat="false" ht="27.25" hidden="false" customHeight="false" outlineLevel="0" collapsed="false">
      <c r="A80" s="174" t="str">
        <f aca="false">Бюджет!A226</f>
        <v>Б2.О.01(У)</v>
      </c>
      <c r="B80" s="174" t="str">
        <f aca="false">Бюджет!B226</f>
        <v>Учебная практика. Ознакомительная практика</v>
      </c>
      <c r="C80" s="181" t="str">
        <f aca="false">Бюджет!C226</f>
        <v>2\4</v>
      </c>
      <c r="D80" s="181" t="n">
        <f aca="false">Бюджет!D226</f>
        <v>23</v>
      </c>
      <c r="E80" s="181" t="n">
        <f aca="false">Бюджет!E226</f>
        <v>1</v>
      </c>
      <c r="F80" s="172" t="n">
        <f aca="false">Бюджет!F226</f>
        <v>0</v>
      </c>
      <c r="G80" s="172" t="n">
        <f aca="false">Бюджет!G226</f>
        <v>0</v>
      </c>
      <c r="H80" s="172" t="n">
        <f aca="false">Бюджет!H226</f>
        <v>20</v>
      </c>
      <c r="I80" s="172" t="n">
        <f aca="false">Бюджет!I226</f>
        <v>20</v>
      </c>
      <c r="J80" s="172" t="n">
        <f aca="false">Бюджет!J226</f>
        <v>0</v>
      </c>
      <c r="K80" s="172" t="n">
        <f aca="false">Бюджет!K226</f>
        <v>6.9</v>
      </c>
      <c r="L80" s="172" t="n">
        <f aca="false">Бюджет!L226</f>
        <v>0</v>
      </c>
      <c r="M80" s="172" t="n">
        <f aca="false">Бюджет!M226</f>
        <v>0</v>
      </c>
      <c r="N80" s="172" t="n">
        <f aca="false">Бюджет!N226</f>
        <v>0</v>
      </c>
      <c r="O80" s="172" t="n">
        <f aca="false">Бюджет!O226</f>
        <v>0</v>
      </c>
      <c r="P80" s="172" t="n">
        <f aca="false">Бюджет!P226</f>
        <v>0</v>
      </c>
      <c r="Q80" s="172" t="n">
        <f aca="false">Бюджет!Q226</f>
        <v>0</v>
      </c>
      <c r="R80" s="172" t="n">
        <f aca="false">Бюджет!R226</f>
        <v>0</v>
      </c>
      <c r="S80" s="172" t="n">
        <f aca="false">Бюджет!S226</f>
        <v>0</v>
      </c>
      <c r="T80" s="172" t="n">
        <f aca="false">Бюджет!T226</f>
        <v>0</v>
      </c>
      <c r="U80" s="172" t="n">
        <f aca="false">Бюджет!U226</f>
        <v>0</v>
      </c>
      <c r="V80" s="172" t="n">
        <f aca="false">Бюджет!V226</f>
        <v>0</v>
      </c>
      <c r="W80" s="172" t="n">
        <f aca="false">Бюджет!W226</f>
        <v>0</v>
      </c>
      <c r="X80" s="172" t="n">
        <f aca="false">Бюджет!X226</f>
        <v>0</v>
      </c>
      <c r="Y80" s="172" t="n">
        <f aca="false">Бюджет!Y226</f>
        <v>0</v>
      </c>
      <c r="Z80" s="172" t="n">
        <f aca="false">Бюджет!Z226</f>
        <v>0</v>
      </c>
      <c r="AA80" s="172" t="n">
        <f aca="false">Бюджет!AA226</f>
        <v>0</v>
      </c>
      <c r="AB80" s="172" t="n">
        <f aca="false">Бюджет!AB226</f>
        <v>0</v>
      </c>
      <c r="AC80" s="172" t="n">
        <f aca="false">Бюджет!AC226</f>
        <v>0</v>
      </c>
      <c r="AD80" s="172" t="n">
        <f aca="false">Бюджет!AD226</f>
        <v>0</v>
      </c>
      <c r="AE80" s="172" t="n">
        <f aca="false">Бюджет!AE226</f>
        <v>0</v>
      </c>
      <c r="AF80" s="172" t="n">
        <f aca="false">Бюджет!AF226</f>
        <v>0</v>
      </c>
      <c r="AG80" s="172" t="n">
        <f aca="false">Бюджет!AG226</f>
        <v>0</v>
      </c>
      <c r="AH80" s="172" t="n">
        <f aca="false">Бюджет!AH226</f>
        <v>0</v>
      </c>
      <c r="AI80" s="172" t="n">
        <f aca="false">Бюджет!AI226</f>
        <v>0</v>
      </c>
      <c r="AJ80" s="172" t="n">
        <f aca="false">SUM(G80,I80:AI80)</f>
        <v>26.9</v>
      </c>
      <c r="AK80" s="175"/>
    </row>
    <row r="81" customFormat="false" ht="15" hidden="false" customHeight="false" outlineLevel="0" collapsed="false">
      <c r="A81" s="174" t="str">
        <f aca="false">Бюджет!A228</f>
        <v>Б1.О.17</v>
      </c>
      <c r="B81" s="174" t="str">
        <f aca="false">Бюджет!B228</f>
        <v>Физика полупроводников</v>
      </c>
      <c r="C81" s="181" t="str">
        <f aca="false">Бюджет!C228</f>
        <v>3\5</v>
      </c>
      <c r="D81" s="181" t="n">
        <f aca="false">Бюджет!D228</f>
        <v>23</v>
      </c>
      <c r="E81" s="181" t="n">
        <f aca="false">Бюджет!E228</f>
        <v>1</v>
      </c>
      <c r="F81" s="172" t="n">
        <f aca="false">Бюджет!F228</f>
        <v>34</v>
      </c>
      <c r="G81" s="172" t="n">
        <f aca="false">Бюджет!G228</f>
        <v>34</v>
      </c>
      <c r="H81" s="172" t="n">
        <f aca="false">Бюджет!H228</f>
        <v>34</v>
      </c>
      <c r="I81" s="172" t="n">
        <f aca="false">Бюджет!I228</f>
        <v>34</v>
      </c>
      <c r="J81" s="172" t="n">
        <f aca="false">Бюджет!J228</f>
        <v>0</v>
      </c>
      <c r="K81" s="172" t="n">
        <f aca="false">Бюджет!K228</f>
        <v>6.9</v>
      </c>
      <c r="L81" s="172" t="n">
        <f aca="false">Бюджет!L228</f>
        <v>0</v>
      </c>
      <c r="M81" s="172" t="n">
        <f aca="false">Бюджет!M228</f>
        <v>0</v>
      </c>
      <c r="N81" s="172" t="n">
        <f aca="false">Бюджет!N228</f>
        <v>0</v>
      </c>
      <c r="O81" s="172" t="n">
        <f aca="false">Бюджет!O228</f>
        <v>0</v>
      </c>
      <c r="P81" s="172" t="n">
        <f aca="false">Бюджет!P228</f>
        <v>0</v>
      </c>
      <c r="Q81" s="172" t="n">
        <f aca="false">Бюджет!Q228</f>
        <v>1.7</v>
      </c>
      <c r="R81" s="172" t="n">
        <f aca="false">Бюджет!R228</f>
        <v>0</v>
      </c>
      <c r="S81" s="172" t="n">
        <f aca="false">Бюджет!S228</f>
        <v>0</v>
      </c>
      <c r="T81" s="172" t="n">
        <f aca="false">Бюджет!T228</f>
        <v>0</v>
      </c>
      <c r="U81" s="172" t="n">
        <f aca="false">Бюджет!U228</f>
        <v>0</v>
      </c>
      <c r="V81" s="172" t="n">
        <f aca="false">Бюджет!V228</f>
        <v>0</v>
      </c>
      <c r="W81" s="172" t="n">
        <f aca="false">Бюджет!W228</f>
        <v>0</v>
      </c>
      <c r="X81" s="172" t="n">
        <f aca="false">Бюджет!X228</f>
        <v>0</v>
      </c>
      <c r="Y81" s="172" t="n">
        <f aca="false">Бюджет!Y228</f>
        <v>0</v>
      </c>
      <c r="Z81" s="172" t="n">
        <f aca="false">Бюджет!Z228</f>
        <v>0</v>
      </c>
      <c r="AA81" s="172" t="n">
        <f aca="false">Бюджет!AA228</f>
        <v>0</v>
      </c>
      <c r="AB81" s="172" t="n">
        <f aca="false">Бюджет!AB228</f>
        <v>0</v>
      </c>
      <c r="AC81" s="172" t="n">
        <f aca="false">Бюджет!AC228</f>
        <v>0</v>
      </c>
      <c r="AD81" s="172" t="n">
        <f aca="false">Бюджет!AD228</f>
        <v>0</v>
      </c>
      <c r="AE81" s="172" t="n">
        <f aca="false">Бюджет!AE228</f>
        <v>0</v>
      </c>
      <c r="AF81" s="172" t="n">
        <f aca="false">Бюджет!AF228</f>
        <v>0</v>
      </c>
      <c r="AG81" s="172" t="n">
        <f aca="false">Бюджет!AG228</f>
        <v>0</v>
      </c>
      <c r="AH81" s="172" t="n">
        <f aca="false">Бюджет!AH228</f>
        <v>0</v>
      </c>
      <c r="AI81" s="172" t="n">
        <f aca="false">Бюджет!AI228</f>
        <v>0</v>
      </c>
      <c r="AJ81" s="172" t="n">
        <f aca="false">SUM(G81,I81:AI81)</f>
        <v>76.6</v>
      </c>
      <c r="AK81" s="168"/>
    </row>
    <row r="82" customFormat="false" ht="15" hidden="false" customHeight="false" outlineLevel="0" collapsed="false">
      <c r="A82" s="174" t="str">
        <f aca="false">Бюджет!A231</f>
        <v>Б1.О.20</v>
      </c>
      <c r="B82" s="174" t="str">
        <f aca="false">Бюджет!B231</f>
        <v>Микро- и наноэлектроника</v>
      </c>
      <c r="C82" s="181" t="str">
        <f aca="false">Бюджет!C231</f>
        <v>3\5</v>
      </c>
      <c r="D82" s="181" t="n">
        <f aca="false">Бюджет!D231</f>
        <v>23</v>
      </c>
      <c r="E82" s="181" t="n">
        <f aca="false">Бюджет!E231</f>
        <v>1</v>
      </c>
      <c r="F82" s="172" t="n">
        <f aca="false">Бюджет!F231</f>
        <v>34</v>
      </c>
      <c r="G82" s="172" t="n">
        <f aca="false">Бюджет!G231</f>
        <v>34</v>
      </c>
      <c r="H82" s="172" t="n">
        <f aca="false">Бюджет!H231</f>
        <v>34</v>
      </c>
      <c r="I82" s="172" t="n">
        <f aca="false">Бюджет!I231</f>
        <v>34</v>
      </c>
      <c r="J82" s="172" t="n">
        <f aca="false">Бюджет!J231</f>
        <v>0</v>
      </c>
      <c r="K82" s="172" t="n">
        <f aca="false">Бюджет!K231</f>
        <v>6.9</v>
      </c>
      <c r="L82" s="172" t="n">
        <f aca="false">Бюджет!L231</f>
        <v>0</v>
      </c>
      <c r="M82" s="172" t="n">
        <f aca="false">Бюджет!M231</f>
        <v>0</v>
      </c>
      <c r="N82" s="172" t="n">
        <f aca="false">Бюджет!N231</f>
        <v>0</v>
      </c>
      <c r="O82" s="172" t="n">
        <f aca="false">Бюджет!O231</f>
        <v>0</v>
      </c>
      <c r="P82" s="172" t="n">
        <f aca="false">Бюджет!P231</f>
        <v>0</v>
      </c>
      <c r="Q82" s="172" t="n">
        <f aca="false">Бюджет!Q231</f>
        <v>1.7</v>
      </c>
      <c r="R82" s="172" t="n">
        <f aca="false">Бюджет!R231</f>
        <v>0</v>
      </c>
      <c r="S82" s="172" t="n">
        <f aca="false">Бюджет!S231</f>
        <v>0</v>
      </c>
      <c r="T82" s="172" t="n">
        <f aca="false">Бюджет!T231</f>
        <v>0</v>
      </c>
      <c r="U82" s="172" t="n">
        <f aca="false">Бюджет!U231</f>
        <v>0</v>
      </c>
      <c r="V82" s="172" t="n">
        <f aca="false">Бюджет!V231</f>
        <v>0</v>
      </c>
      <c r="W82" s="172" t="n">
        <f aca="false">Бюджет!W231</f>
        <v>0</v>
      </c>
      <c r="X82" s="172" t="n">
        <f aca="false">Бюджет!X231</f>
        <v>0</v>
      </c>
      <c r="Y82" s="172" t="n">
        <f aca="false">Бюджет!Y231</f>
        <v>0</v>
      </c>
      <c r="Z82" s="172" t="n">
        <f aca="false">Бюджет!Z231</f>
        <v>0</v>
      </c>
      <c r="AA82" s="172" t="n">
        <f aca="false">Бюджет!AA231</f>
        <v>0</v>
      </c>
      <c r="AB82" s="172" t="n">
        <f aca="false">Бюджет!AB231</f>
        <v>0</v>
      </c>
      <c r="AC82" s="172" t="n">
        <f aca="false">Бюджет!AC231</f>
        <v>0</v>
      </c>
      <c r="AD82" s="172" t="n">
        <f aca="false">Бюджет!AD231</f>
        <v>0</v>
      </c>
      <c r="AE82" s="172" t="n">
        <f aca="false">Бюджет!AE231</f>
        <v>0</v>
      </c>
      <c r="AF82" s="172" t="n">
        <f aca="false">Бюджет!AF231</f>
        <v>0</v>
      </c>
      <c r="AG82" s="172" t="n">
        <f aca="false">Бюджет!AG231</f>
        <v>0</v>
      </c>
      <c r="AH82" s="172" t="n">
        <f aca="false">Бюджет!AH231</f>
        <v>0</v>
      </c>
      <c r="AI82" s="172" t="n">
        <f aca="false">Бюджет!AI231</f>
        <v>0</v>
      </c>
      <c r="AJ82" s="172" t="n">
        <f aca="false">SUM(G82,I82:AI82)</f>
        <v>76.6</v>
      </c>
      <c r="AK82" s="168"/>
    </row>
    <row r="83" customFormat="false" ht="15" hidden="false" customHeight="false" outlineLevel="0" collapsed="false">
      <c r="A83" s="174" t="str">
        <f aca="false">Бюджет!A232</f>
        <v>Б1.О.21</v>
      </c>
      <c r="B83" s="174" t="str">
        <f aca="false">Бюджет!B232</f>
        <v>Процессы микро- и нанотехнологий</v>
      </c>
      <c r="C83" s="181" t="str">
        <f aca="false">Бюджет!C232</f>
        <v>3\6</v>
      </c>
      <c r="D83" s="181" t="n">
        <f aca="false">Бюджет!D232</f>
        <v>23</v>
      </c>
      <c r="E83" s="181" t="n">
        <f aca="false">Бюджет!E232</f>
        <v>1</v>
      </c>
      <c r="F83" s="172" t="n">
        <f aca="false">Бюджет!F232</f>
        <v>18</v>
      </c>
      <c r="G83" s="172" t="n">
        <f aca="false">Бюджет!G232</f>
        <v>18</v>
      </c>
      <c r="H83" s="172" t="n">
        <f aca="false">Бюджет!H232</f>
        <v>56</v>
      </c>
      <c r="I83" s="172" t="n">
        <f aca="false">Бюджет!I232</f>
        <v>56</v>
      </c>
      <c r="J83" s="172" t="n">
        <f aca="false">Бюджет!J232</f>
        <v>0</v>
      </c>
      <c r="K83" s="172" t="n">
        <f aca="false">Бюджет!K232</f>
        <v>6.9</v>
      </c>
      <c r="L83" s="172" t="n">
        <f aca="false">Бюджет!L232</f>
        <v>0</v>
      </c>
      <c r="M83" s="172" t="n">
        <f aca="false">Бюджет!M232</f>
        <v>0</v>
      </c>
      <c r="N83" s="172" t="n">
        <f aca="false">Бюджет!N232</f>
        <v>0</v>
      </c>
      <c r="O83" s="172" t="n">
        <f aca="false">Бюджет!O232</f>
        <v>0</v>
      </c>
      <c r="P83" s="172" t="n">
        <f aca="false">Бюджет!P232</f>
        <v>0</v>
      </c>
      <c r="Q83" s="172" t="n">
        <f aca="false">Бюджет!Q232</f>
        <v>0.9</v>
      </c>
      <c r="R83" s="172" t="n">
        <f aca="false">Бюджет!R232</f>
        <v>0</v>
      </c>
      <c r="S83" s="172" t="n">
        <f aca="false">Бюджет!S232</f>
        <v>0</v>
      </c>
      <c r="T83" s="172" t="n">
        <f aca="false">Бюджет!T232</f>
        <v>0</v>
      </c>
      <c r="U83" s="172" t="n">
        <f aca="false">Бюджет!U232</f>
        <v>0</v>
      </c>
      <c r="V83" s="172" t="n">
        <f aca="false">Бюджет!V232</f>
        <v>0</v>
      </c>
      <c r="W83" s="172" t="n">
        <f aca="false">Бюджет!W232</f>
        <v>0</v>
      </c>
      <c r="X83" s="172" t="n">
        <f aca="false">Бюджет!X232</f>
        <v>0</v>
      </c>
      <c r="Y83" s="172" t="n">
        <f aca="false">Бюджет!Y232</f>
        <v>0</v>
      </c>
      <c r="Z83" s="172" t="n">
        <f aca="false">Бюджет!Z232</f>
        <v>0</v>
      </c>
      <c r="AA83" s="172" t="n">
        <f aca="false">Бюджет!AA232</f>
        <v>0</v>
      </c>
      <c r="AB83" s="172" t="n">
        <f aca="false">Бюджет!AB232</f>
        <v>0</v>
      </c>
      <c r="AC83" s="172" t="n">
        <f aca="false">Бюджет!AC232</f>
        <v>0</v>
      </c>
      <c r="AD83" s="172" t="n">
        <f aca="false">Бюджет!AD232</f>
        <v>0</v>
      </c>
      <c r="AE83" s="172" t="n">
        <f aca="false">Бюджет!AE232</f>
        <v>0</v>
      </c>
      <c r="AF83" s="172" t="n">
        <f aca="false">Бюджет!AF232</f>
        <v>0</v>
      </c>
      <c r="AG83" s="172" t="n">
        <f aca="false">Бюджет!AG232</f>
        <v>0</v>
      </c>
      <c r="AH83" s="172" t="n">
        <f aca="false">Бюджет!AH232</f>
        <v>0</v>
      </c>
      <c r="AI83" s="172" t="n">
        <f aca="false">Бюджет!AI232</f>
        <v>0</v>
      </c>
      <c r="AJ83" s="172" t="n">
        <f aca="false">SUM(G83,I83:AI83)</f>
        <v>81.8</v>
      </c>
      <c r="AK83" s="168"/>
    </row>
    <row r="84" customFormat="false" ht="15" hidden="false" customHeight="false" outlineLevel="0" collapsed="false">
      <c r="A84" s="174" t="str">
        <f aca="false">Бюджет!A233</f>
        <v>Б1.О.22</v>
      </c>
      <c r="B84" s="174" t="str">
        <f aca="false">Бюджет!B233</f>
        <v>Физические основы электроники</v>
      </c>
      <c r="C84" s="181" t="str">
        <f aca="false">Бюджет!C233</f>
        <v>3\6</v>
      </c>
      <c r="D84" s="181" t="n">
        <f aca="false">Бюджет!D233</f>
        <v>23</v>
      </c>
      <c r="E84" s="181" t="n">
        <f aca="false">Бюджет!E233</f>
        <v>1</v>
      </c>
      <c r="F84" s="172" t="n">
        <f aca="false">Бюджет!F233</f>
        <v>38</v>
      </c>
      <c r="G84" s="172" t="n">
        <f aca="false">Бюджет!G233</f>
        <v>38</v>
      </c>
      <c r="H84" s="172" t="n">
        <f aca="false">Бюджет!H233</f>
        <v>38</v>
      </c>
      <c r="I84" s="172" t="n">
        <f aca="false">Бюджет!I233</f>
        <v>38</v>
      </c>
      <c r="J84" s="172" t="n">
        <f aca="false">Бюджет!J233</f>
        <v>0</v>
      </c>
      <c r="K84" s="172" t="n">
        <f aca="false">Бюджет!K233</f>
        <v>0</v>
      </c>
      <c r="L84" s="172" t="n">
        <f aca="false">Бюджет!L233</f>
        <v>0</v>
      </c>
      <c r="M84" s="172" t="n">
        <f aca="false">Бюджет!M233</f>
        <v>9.2</v>
      </c>
      <c r="N84" s="172" t="n">
        <f aca="false">Бюджет!N233</f>
        <v>0</v>
      </c>
      <c r="O84" s="172" t="n">
        <f aca="false">Бюджет!O233</f>
        <v>0</v>
      </c>
      <c r="P84" s="172" t="n">
        <f aca="false">Бюджет!P233</f>
        <v>0</v>
      </c>
      <c r="Q84" s="172" t="n">
        <f aca="false">Бюджет!Q233</f>
        <v>2.9</v>
      </c>
      <c r="R84" s="172" t="n">
        <f aca="false">Бюджет!R233</f>
        <v>0</v>
      </c>
      <c r="S84" s="172" t="n">
        <f aca="false">Бюджет!S233</f>
        <v>0</v>
      </c>
      <c r="T84" s="172" t="n">
        <f aca="false">Бюджет!T233</f>
        <v>0</v>
      </c>
      <c r="U84" s="172" t="n">
        <f aca="false">Бюджет!U233</f>
        <v>0</v>
      </c>
      <c r="V84" s="172" t="n">
        <f aca="false">Бюджет!V233</f>
        <v>0</v>
      </c>
      <c r="W84" s="172" t="n">
        <f aca="false">Бюджет!W233</f>
        <v>0</v>
      </c>
      <c r="X84" s="172" t="n">
        <f aca="false">Бюджет!X233</f>
        <v>0</v>
      </c>
      <c r="Y84" s="172" t="n">
        <f aca="false">Бюджет!Y233</f>
        <v>0</v>
      </c>
      <c r="Z84" s="172" t="n">
        <f aca="false">Бюджет!Z233</f>
        <v>0</v>
      </c>
      <c r="AA84" s="172" t="n">
        <f aca="false">Бюджет!AA233</f>
        <v>0</v>
      </c>
      <c r="AB84" s="172" t="n">
        <f aca="false">Бюджет!AB233</f>
        <v>0</v>
      </c>
      <c r="AC84" s="172" t="n">
        <f aca="false">Бюджет!AC233</f>
        <v>0</v>
      </c>
      <c r="AD84" s="172" t="n">
        <f aca="false">Бюджет!AD233</f>
        <v>0</v>
      </c>
      <c r="AE84" s="172" t="n">
        <f aca="false">Бюджет!AE233</f>
        <v>0</v>
      </c>
      <c r="AF84" s="172" t="n">
        <f aca="false">Бюджет!AF233</f>
        <v>0</v>
      </c>
      <c r="AG84" s="172" t="n">
        <f aca="false">Бюджет!AG233</f>
        <v>0</v>
      </c>
      <c r="AH84" s="172" t="n">
        <f aca="false">Бюджет!AH233</f>
        <v>0</v>
      </c>
      <c r="AI84" s="172" t="n">
        <f aca="false">Бюджет!AI233</f>
        <v>0</v>
      </c>
      <c r="AJ84" s="172" t="n">
        <f aca="false">SUM(G84,I84:AI84)</f>
        <v>88.1</v>
      </c>
      <c r="AK84" s="168"/>
    </row>
    <row r="85" customFormat="false" ht="15" hidden="false" customHeight="false" outlineLevel="0" collapsed="false">
      <c r="A85" s="174" t="str">
        <f aca="false">Бюджет!A234</f>
        <v>Б1.О.24</v>
      </c>
      <c r="B85" s="174" t="str">
        <f aca="false">Бюджет!B234</f>
        <v>Теоретические основы электротехники</v>
      </c>
      <c r="C85" s="181" t="str">
        <f aca="false">Бюджет!C234</f>
        <v>3\6</v>
      </c>
      <c r="D85" s="181" t="n">
        <f aca="false">Бюджет!D234</f>
        <v>23</v>
      </c>
      <c r="E85" s="181" t="n">
        <f aca="false">Бюджет!E234</f>
        <v>1</v>
      </c>
      <c r="F85" s="172" t="n">
        <f aca="false">Бюджет!F234</f>
        <v>38</v>
      </c>
      <c r="G85" s="172" t="n">
        <f aca="false">Бюджет!G234</f>
        <v>38</v>
      </c>
      <c r="H85" s="172" t="n">
        <f aca="false">Бюджет!H234</f>
        <v>18</v>
      </c>
      <c r="I85" s="172" t="n">
        <f aca="false">Бюджет!I234</f>
        <v>18</v>
      </c>
      <c r="J85" s="172" t="n">
        <f aca="false">Бюджет!J234</f>
        <v>0</v>
      </c>
      <c r="K85" s="172" t="n">
        <f aca="false">Бюджет!K234</f>
        <v>6.9</v>
      </c>
      <c r="L85" s="172" t="n">
        <f aca="false">Бюджет!L234</f>
        <v>0</v>
      </c>
      <c r="M85" s="172" t="n">
        <f aca="false">Бюджет!M234</f>
        <v>0</v>
      </c>
      <c r="N85" s="172" t="n">
        <f aca="false">Бюджет!N234</f>
        <v>0</v>
      </c>
      <c r="O85" s="172" t="n">
        <f aca="false">Бюджет!O234</f>
        <v>0</v>
      </c>
      <c r="P85" s="172" t="n">
        <f aca="false">Бюджет!P234</f>
        <v>0</v>
      </c>
      <c r="Q85" s="172" t="n">
        <f aca="false">Бюджет!Q234</f>
        <v>1.9</v>
      </c>
      <c r="R85" s="172" t="n">
        <f aca="false">Бюджет!R234</f>
        <v>0</v>
      </c>
      <c r="S85" s="172" t="n">
        <f aca="false">Бюджет!S234</f>
        <v>0</v>
      </c>
      <c r="T85" s="172" t="n">
        <f aca="false">Бюджет!T234</f>
        <v>0</v>
      </c>
      <c r="U85" s="172" t="n">
        <f aca="false">Бюджет!U234</f>
        <v>0</v>
      </c>
      <c r="V85" s="172" t="n">
        <f aca="false">Бюджет!V234</f>
        <v>0</v>
      </c>
      <c r="W85" s="172" t="n">
        <f aca="false">Бюджет!W234</f>
        <v>0</v>
      </c>
      <c r="X85" s="172" t="n">
        <f aca="false">Бюджет!X234</f>
        <v>0</v>
      </c>
      <c r="Y85" s="172" t="n">
        <f aca="false">Бюджет!Y234</f>
        <v>0</v>
      </c>
      <c r="Z85" s="172" t="n">
        <f aca="false">Бюджет!Z234</f>
        <v>0</v>
      </c>
      <c r="AA85" s="172" t="n">
        <f aca="false">Бюджет!AA234</f>
        <v>0</v>
      </c>
      <c r="AB85" s="172" t="n">
        <f aca="false">Бюджет!AB234</f>
        <v>0</v>
      </c>
      <c r="AC85" s="172" t="n">
        <f aca="false">Бюджет!AC234</f>
        <v>0</v>
      </c>
      <c r="AD85" s="172" t="n">
        <f aca="false">Бюджет!AD234</f>
        <v>0</v>
      </c>
      <c r="AE85" s="172" t="n">
        <f aca="false">Бюджет!AE234</f>
        <v>0</v>
      </c>
      <c r="AF85" s="172" t="n">
        <f aca="false">Бюджет!AF234</f>
        <v>0</v>
      </c>
      <c r="AG85" s="172" t="n">
        <f aca="false">Бюджет!AG234</f>
        <v>0</v>
      </c>
      <c r="AH85" s="172" t="n">
        <f aca="false">Бюджет!AH234</f>
        <v>0</v>
      </c>
      <c r="AI85" s="172" t="n">
        <f aca="false">Бюджет!AI234</f>
        <v>0</v>
      </c>
      <c r="AJ85" s="172" t="n">
        <f aca="false">SUM(G85,I85:AI85)</f>
        <v>64.8</v>
      </c>
      <c r="AK85" s="168"/>
    </row>
    <row r="86" customFormat="false" ht="15" hidden="false" customHeight="false" outlineLevel="0" collapsed="false">
      <c r="A86" s="174" t="str">
        <f aca="false">Бюджет!A235</f>
        <v>Б1.О.26.01</v>
      </c>
      <c r="B86" s="174" t="str">
        <f aca="false">Бюджет!B235</f>
        <v>Эмиссионный спектральный анализ</v>
      </c>
      <c r="C86" s="181" t="str">
        <f aca="false">Бюджет!C235</f>
        <v>3\5</v>
      </c>
      <c r="D86" s="181" t="n">
        <f aca="false">Бюджет!D235</f>
        <v>23</v>
      </c>
      <c r="E86" s="181" t="n">
        <f aca="false">Бюджет!E235</f>
        <v>1</v>
      </c>
      <c r="F86" s="172" t="n">
        <f aca="false">Бюджет!F235</f>
        <v>0</v>
      </c>
      <c r="G86" s="172" t="n">
        <f aca="false">Бюджет!G235</f>
        <v>0</v>
      </c>
      <c r="H86" s="172" t="n">
        <f aca="false">Бюджет!H235</f>
        <v>0</v>
      </c>
      <c r="I86" s="172" t="n">
        <f aca="false">Бюджет!I235</f>
        <v>0</v>
      </c>
      <c r="J86" s="172" t="n">
        <f aca="false">Бюджет!J235</f>
        <v>136</v>
      </c>
      <c r="K86" s="172" t="n">
        <f aca="false">Бюджет!K235</f>
        <v>6.9</v>
      </c>
      <c r="L86" s="172" t="n">
        <f aca="false">Бюджет!L235</f>
        <v>0</v>
      </c>
      <c r="M86" s="172" t="n">
        <f aca="false">Бюджет!M235</f>
        <v>0</v>
      </c>
      <c r="N86" s="172" t="n">
        <f aca="false">Бюджет!N235</f>
        <v>0</v>
      </c>
      <c r="O86" s="172" t="n">
        <f aca="false">Бюджет!O235</f>
        <v>0</v>
      </c>
      <c r="P86" s="172" t="n">
        <f aca="false">Бюджет!P235</f>
        <v>0</v>
      </c>
      <c r="Q86" s="172" t="n">
        <f aca="false">Бюджет!Q235</f>
        <v>0</v>
      </c>
      <c r="R86" s="172" t="n">
        <f aca="false">Бюджет!R235</f>
        <v>0</v>
      </c>
      <c r="S86" s="172" t="n">
        <f aca="false">Бюджет!S235</f>
        <v>0</v>
      </c>
      <c r="T86" s="172" t="n">
        <f aca="false">Бюджет!T235</f>
        <v>0</v>
      </c>
      <c r="U86" s="172" t="n">
        <f aca="false">Бюджет!U235</f>
        <v>0</v>
      </c>
      <c r="V86" s="172" t="n">
        <f aca="false">Бюджет!V235</f>
        <v>0</v>
      </c>
      <c r="W86" s="172" t="n">
        <f aca="false">Бюджет!W235</f>
        <v>0</v>
      </c>
      <c r="X86" s="172" t="n">
        <f aca="false">Бюджет!X235</f>
        <v>0</v>
      </c>
      <c r="Y86" s="172" t="n">
        <f aca="false">Бюджет!Y235</f>
        <v>0</v>
      </c>
      <c r="Z86" s="172" t="n">
        <f aca="false">Бюджет!Z235</f>
        <v>0</v>
      </c>
      <c r="AA86" s="172" t="n">
        <f aca="false">Бюджет!AA235</f>
        <v>0</v>
      </c>
      <c r="AB86" s="172" t="n">
        <f aca="false">Бюджет!AB235</f>
        <v>0</v>
      </c>
      <c r="AC86" s="172" t="n">
        <f aca="false">Бюджет!AC235</f>
        <v>0</v>
      </c>
      <c r="AD86" s="172" t="n">
        <f aca="false">Бюджет!AD235</f>
        <v>0</v>
      </c>
      <c r="AE86" s="172" t="n">
        <f aca="false">Бюджет!AE235</f>
        <v>0</v>
      </c>
      <c r="AF86" s="172" t="n">
        <f aca="false">Бюджет!AF235</f>
        <v>0</v>
      </c>
      <c r="AG86" s="172" t="n">
        <f aca="false">Бюджет!AG235</f>
        <v>0</v>
      </c>
      <c r="AH86" s="172" t="n">
        <f aca="false">Бюджет!AH235</f>
        <v>0</v>
      </c>
      <c r="AI86" s="172" t="n">
        <f aca="false">Бюджет!AI235</f>
        <v>0</v>
      </c>
      <c r="AJ86" s="172" t="n">
        <f aca="false">SUM(G86,I86:AI86)</f>
        <v>142.9</v>
      </c>
      <c r="AK86" s="168"/>
    </row>
    <row r="87" customFormat="false" ht="27.25" hidden="false" customHeight="false" outlineLevel="0" collapsed="false">
      <c r="A87" s="174" t="str">
        <f aca="false">Бюджет!A236</f>
        <v>Б1.О.26.02</v>
      </c>
      <c r="B87" s="174" t="str">
        <f aca="false">Бюджет!B236</f>
        <v>Методы исследований материалов электроники</v>
      </c>
      <c r="C87" s="181" t="str">
        <f aca="false">Бюджет!C236</f>
        <v>3\5</v>
      </c>
      <c r="D87" s="181" t="n">
        <f aca="false">Бюджет!D236</f>
        <v>23</v>
      </c>
      <c r="E87" s="181" t="n">
        <f aca="false">Бюджет!E236</f>
        <v>1</v>
      </c>
      <c r="F87" s="172" t="n">
        <f aca="false">Бюджет!F236</f>
        <v>34</v>
      </c>
      <c r="G87" s="172" t="n">
        <f aca="false">Бюджет!G236</f>
        <v>34</v>
      </c>
      <c r="H87" s="172" t="n">
        <f aca="false">Бюджет!H236</f>
        <v>0</v>
      </c>
      <c r="I87" s="172" t="n">
        <f aca="false">Бюджет!I236</f>
        <v>0</v>
      </c>
      <c r="J87" s="172" t="n">
        <f aca="false">Бюджет!J236</f>
        <v>68</v>
      </c>
      <c r="K87" s="172" t="n">
        <f aca="false">Бюджет!K236</f>
        <v>6.9</v>
      </c>
      <c r="L87" s="172" t="n">
        <f aca="false">Бюджет!L236</f>
        <v>0</v>
      </c>
      <c r="M87" s="172" t="n">
        <f aca="false">Бюджет!M236</f>
        <v>0</v>
      </c>
      <c r="N87" s="172" t="n">
        <f aca="false">Бюджет!N236</f>
        <v>0</v>
      </c>
      <c r="O87" s="172" t="n">
        <f aca="false">Бюджет!O236</f>
        <v>0</v>
      </c>
      <c r="P87" s="172" t="n">
        <f aca="false">Бюджет!P236</f>
        <v>0</v>
      </c>
      <c r="Q87" s="172" t="n">
        <f aca="false">Бюджет!Q236</f>
        <v>1.7</v>
      </c>
      <c r="R87" s="172" t="n">
        <f aca="false">Бюджет!R236</f>
        <v>0</v>
      </c>
      <c r="S87" s="172" t="n">
        <f aca="false">Бюджет!S236</f>
        <v>0</v>
      </c>
      <c r="T87" s="172" t="n">
        <f aca="false">Бюджет!T236</f>
        <v>0</v>
      </c>
      <c r="U87" s="172" t="n">
        <f aca="false">Бюджет!U236</f>
        <v>0</v>
      </c>
      <c r="V87" s="172" t="n">
        <f aca="false">Бюджет!V236</f>
        <v>0</v>
      </c>
      <c r="W87" s="172" t="n">
        <f aca="false">Бюджет!W236</f>
        <v>0</v>
      </c>
      <c r="X87" s="172" t="n">
        <f aca="false">Бюджет!X236</f>
        <v>0</v>
      </c>
      <c r="Y87" s="172" t="n">
        <f aca="false">Бюджет!Y236</f>
        <v>0</v>
      </c>
      <c r="Z87" s="172" t="n">
        <f aca="false">Бюджет!Z236</f>
        <v>0</v>
      </c>
      <c r="AA87" s="172" t="n">
        <f aca="false">Бюджет!AA236</f>
        <v>0</v>
      </c>
      <c r="AB87" s="172" t="n">
        <f aca="false">Бюджет!AB236</f>
        <v>0</v>
      </c>
      <c r="AC87" s="172" t="n">
        <f aca="false">Бюджет!AC236</f>
        <v>0</v>
      </c>
      <c r="AD87" s="172" t="n">
        <f aca="false">Бюджет!AD236</f>
        <v>0</v>
      </c>
      <c r="AE87" s="172" t="n">
        <f aca="false">Бюджет!AE236</f>
        <v>0</v>
      </c>
      <c r="AF87" s="172" t="n">
        <f aca="false">Бюджет!AF236</f>
        <v>0</v>
      </c>
      <c r="AG87" s="172" t="n">
        <f aca="false">Бюджет!AG236</f>
        <v>0</v>
      </c>
      <c r="AH87" s="172" t="n">
        <f aca="false">Бюджет!AH236</f>
        <v>0</v>
      </c>
      <c r="AI87" s="172" t="n">
        <f aca="false">Бюджет!AI236</f>
        <v>0</v>
      </c>
      <c r="AJ87" s="172" t="n">
        <f aca="false">SUM(G87,I87:AI87)</f>
        <v>110.6</v>
      </c>
      <c r="AK87" s="168"/>
    </row>
    <row r="88" customFormat="false" ht="27.25" hidden="false" customHeight="false" outlineLevel="0" collapsed="false">
      <c r="A88" s="174" t="str">
        <f aca="false">Бюджет!A238</f>
        <v>Б1.В.02</v>
      </c>
      <c r="B88" s="174" t="str">
        <f aca="false">Бюджет!B238</f>
        <v>Основы проектирования электронной компонентной базы</v>
      </c>
      <c r="C88" s="181" t="str">
        <f aca="false">Бюджет!C238</f>
        <v>3\6</v>
      </c>
      <c r="D88" s="181" t="n">
        <f aca="false">Бюджет!D238</f>
        <v>23</v>
      </c>
      <c r="E88" s="181" t="n">
        <f aca="false">Бюджет!E238</f>
        <v>1</v>
      </c>
      <c r="F88" s="172" t="n">
        <f aca="false">Бюджет!F238</f>
        <v>38</v>
      </c>
      <c r="G88" s="172" t="n">
        <f aca="false">Бюджет!G238</f>
        <v>38</v>
      </c>
      <c r="H88" s="172" t="n">
        <f aca="false">Бюджет!H238</f>
        <v>0</v>
      </c>
      <c r="I88" s="172" t="n">
        <f aca="false">Бюджет!I238</f>
        <v>0</v>
      </c>
      <c r="J88" s="172" t="n">
        <f aca="false">Бюджет!J238</f>
        <v>36</v>
      </c>
      <c r="K88" s="172" t="n">
        <f aca="false">Бюджет!K238</f>
        <v>6.9</v>
      </c>
      <c r="L88" s="172" t="n">
        <f aca="false">Бюджет!L238</f>
        <v>0</v>
      </c>
      <c r="M88" s="172" t="n">
        <f aca="false">Бюджет!M238</f>
        <v>0</v>
      </c>
      <c r="N88" s="172" t="n">
        <f aca="false">Бюджет!N238</f>
        <v>0</v>
      </c>
      <c r="O88" s="172" t="n">
        <f aca="false">Бюджет!O238</f>
        <v>0</v>
      </c>
      <c r="P88" s="172" t="n">
        <f aca="false">Бюджет!P238</f>
        <v>0</v>
      </c>
      <c r="Q88" s="172" t="n">
        <f aca="false">Бюджет!Q238</f>
        <v>1.9</v>
      </c>
      <c r="R88" s="172" t="n">
        <f aca="false">Бюджет!R238</f>
        <v>0</v>
      </c>
      <c r="S88" s="172" t="n">
        <f aca="false">Бюджет!S238</f>
        <v>0</v>
      </c>
      <c r="T88" s="172" t="n">
        <f aca="false">Бюджет!T238</f>
        <v>0</v>
      </c>
      <c r="U88" s="172" t="n">
        <f aca="false">Бюджет!U238</f>
        <v>0</v>
      </c>
      <c r="V88" s="172" t="n">
        <f aca="false">Бюджет!V238</f>
        <v>0</v>
      </c>
      <c r="W88" s="172" t="n">
        <f aca="false">Бюджет!W238</f>
        <v>0</v>
      </c>
      <c r="X88" s="172" t="n">
        <f aca="false">Бюджет!X238</f>
        <v>0</v>
      </c>
      <c r="Y88" s="172" t="n">
        <f aca="false">Бюджет!Y238</f>
        <v>0</v>
      </c>
      <c r="Z88" s="172" t="n">
        <f aca="false">Бюджет!Z238</f>
        <v>0</v>
      </c>
      <c r="AA88" s="172" t="n">
        <f aca="false">Бюджет!AA238</f>
        <v>0</v>
      </c>
      <c r="AB88" s="172" t="n">
        <f aca="false">Бюджет!AB238</f>
        <v>0</v>
      </c>
      <c r="AC88" s="172" t="n">
        <f aca="false">Бюджет!AC238</f>
        <v>0</v>
      </c>
      <c r="AD88" s="172" t="n">
        <f aca="false">Бюджет!AD238</f>
        <v>0</v>
      </c>
      <c r="AE88" s="172" t="n">
        <f aca="false">Бюджет!AE238</f>
        <v>0</v>
      </c>
      <c r="AF88" s="172" t="n">
        <f aca="false">Бюджет!AF238</f>
        <v>0</v>
      </c>
      <c r="AG88" s="172" t="n">
        <f aca="false">Бюджет!AG238</f>
        <v>0</v>
      </c>
      <c r="AH88" s="172" t="n">
        <f aca="false">Бюджет!AH238</f>
        <v>0</v>
      </c>
      <c r="AI88" s="172" t="n">
        <f aca="false">Бюджет!AI238</f>
        <v>0</v>
      </c>
      <c r="AJ88" s="172" t="n">
        <f aca="false">SUM(G88,I88:AI88)</f>
        <v>82.8</v>
      </c>
      <c r="AK88" s="168"/>
    </row>
    <row r="89" customFormat="false" ht="15" hidden="false" customHeight="false" outlineLevel="0" collapsed="false">
      <c r="A89" s="174" t="str">
        <f aca="false">Бюджет!A239</f>
        <v>Б1.В.03</v>
      </c>
      <c r="B89" s="174" t="str">
        <f aca="false">Бюджет!B239</f>
        <v>Физическая химия материалов</v>
      </c>
      <c r="C89" s="181" t="str">
        <f aca="false">Бюджет!C239</f>
        <v>3\6</v>
      </c>
      <c r="D89" s="181" t="n">
        <f aca="false">Бюджет!D239</f>
        <v>23</v>
      </c>
      <c r="E89" s="181" t="n">
        <f aca="false">Бюджет!E239</f>
        <v>1</v>
      </c>
      <c r="F89" s="172" t="n">
        <f aca="false">Бюджет!F239</f>
        <v>38</v>
      </c>
      <c r="G89" s="172" t="n">
        <f aca="false">Бюджет!G239</f>
        <v>38</v>
      </c>
      <c r="H89" s="172" t="n">
        <f aca="false">Бюджет!H239</f>
        <v>38</v>
      </c>
      <c r="I89" s="172" t="n">
        <f aca="false">Бюджет!I239</f>
        <v>38</v>
      </c>
      <c r="J89" s="172" t="n">
        <f aca="false">Бюджет!J239</f>
        <v>0</v>
      </c>
      <c r="K89" s="172" t="n">
        <f aca="false">Бюджет!K239</f>
        <v>6.9</v>
      </c>
      <c r="L89" s="172" t="n">
        <f aca="false">Бюджет!L239</f>
        <v>0</v>
      </c>
      <c r="M89" s="172" t="n">
        <f aca="false">Бюджет!M239</f>
        <v>0</v>
      </c>
      <c r="N89" s="172" t="n">
        <f aca="false">Бюджет!N239</f>
        <v>0</v>
      </c>
      <c r="O89" s="172" t="n">
        <f aca="false">Бюджет!O239</f>
        <v>0</v>
      </c>
      <c r="P89" s="172" t="n">
        <f aca="false">Бюджет!P239</f>
        <v>0</v>
      </c>
      <c r="Q89" s="172" t="n">
        <f aca="false">Бюджет!Q239</f>
        <v>1.9</v>
      </c>
      <c r="R89" s="172" t="n">
        <f aca="false">Бюджет!R239</f>
        <v>0</v>
      </c>
      <c r="S89" s="172" t="n">
        <f aca="false">Бюджет!S239</f>
        <v>0</v>
      </c>
      <c r="T89" s="172" t="n">
        <f aca="false">Бюджет!T239</f>
        <v>0</v>
      </c>
      <c r="U89" s="172" t="n">
        <f aca="false">Бюджет!U239</f>
        <v>0</v>
      </c>
      <c r="V89" s="172" t="n">
        <f aca="false">Бюджет!V239</f>
        <v>0</v>
      </c>
      <c r="W89" s="172" t="n">
        <f aca="false">Бюджет!W239</f>
        <v>0</v>
      </c>
      <c r="X89" s="172" t="n">
        <f aca="false">Бюджет!X239</f>
        <v>0</v>
      </c>
      <c r="Y89" s="172" t="n">
        <f aca="false">Бюджет!Y239</f>
        <v>0</v>
      </c>
      <c r="Z89" s="172" t="n">
        <f aca="false">Бюджет!Z239</f>
        <v>0</v>
      </c>
      <c r="AA89" s="172" t="n">
        <f aca="false">Бюджет!AA239</f>
        <v>0</v>
      </c>
      <c r="AB89" s="172" t="n">
        <f aca="false">Бюджет!AB239</f>
        <v>0</v>
      </c>
      <c r="AC89" s="172" t="n">
        <f aca="false">Бюджет!AC239</f>
        <v>0</v>
      </c>
      <c r="AD89" s="172" t="n">
        <f aca="false">Бюджет!AD239</f>
        <v>0</v>
      </c>
      <c r="AE89" s="172" t="n">
        <f aca="false">Бюджет!AE239</f>
        <v>0</v>
      </c>
      <c r="AF89" s="172" t="n">
        <f aca="false">Бюджет!AF239</f>
        <v>0</v>
      </c>
      <c r="AG89" s="172" t="n">
        <f aca="false">Бюджет!AG239</f>
        <v>0</v>
      </c>
      <c r="AH89" s="172" t="n">
        <f aca="false">Бюджет!AH239</f>
        <v>0</v>
      </c>
      <c r="AI89" s="172" t="n">
        <f aca="false">Бюджет!AI239</f>
        <v>0</v>
      </c>
      <c r="AJ89" s="172" t="n">
        <f aca="false">SUM(G89,I89:AI89)</f>
        <v>84.8</v>
      </c>
      <c r="AK89" s="168"/>
    </row>
    <row r="90" customFormat="false" ht="27.25" hidden="false" customHeight="false" outlineLevel="0" collapsed="false">
      <c r="A90" s="174" t="str">
        <f aca="false">Бюджет!A240</f>
        <v>Б2.О.02(П)</v>
      </c>
      <c r="B90" s="174" t="str">
        <f aca="false">Бюджет!B240</f>
        <v>Технологическая (проектно-технологическая) практика 1 (рассред., 2 нед.)</v>
      </c>
      <c r="C90" s="181" t="str">
        <f aca="false">Бюджет!C240</f>
        <v>3\6</v>
      </c>
      <c r="D90" s="181" t="n">
        <f aca="false">Бюджет!D240</f>
        <v>23</v>
      </c>
      <c r="E90" s="181" t="n">
        <f aca="false">Бюджет!E240</f>
        <v>1</v>
      </c>
      <c r="F90" s="172" t="n">
        <f aca="false">Бюджет!F240</f>
        <v>0</v>
      </c>
      <c r="G90" s="172" t="n">
        <f aca="false">Бюджет!G240</f>
        <v>0</v>
      </c>
      <c r="H90" s="172" t="n">
        <f aca="false">Бюджет!H240</f>
        <v>0</v>
      </c>
      <c r="I90" s="172" t="n">
        <f aca="false">Бюджет!I240</f>
        <v>0</v>
      </c>
      <c r="J90" s="172" t="n">
        <f aca="false">Бюджет!J240</f>
        <v>0</v>
      </c>
      <c r="K90" s="172" t="n">
        <f aca="false">Бюджет!K240</f>
        <v>0</v>
      </c>
      <c r="L90" s="172" t="n">
        <f aca="false">Бюджет!L240</f>
        <v>0</v>
      </c>
      <c r="M90" s="172" t="n">
        <f aca="false">Бюджет!M240</f>
        <v>0</v>
      </c>
      <c r="N90" s="172" t="n">
        <f aca="false">Бюджет!N240</f>
        <v>0</v>
      </c>
      <c r="O90" s="172" t="n">
        <f aca="false">Бюджет!O240</f>
        <v>0</v>
      </c>
      <c r="P90" s="172" t="n">
        <f aca="false">Бюджет!P240</f>
        <v>0</v>
      </c>
      <c r="Q90" s="172" t="n">
        <f aca="false">Бюджет!Q240</f>
        <v>0</v>
      </c>
      <c r="R90" s="172" t="n">
        <f aca="false">Бюджет!R240</f>
        <v>0</v>
      </c>
      <c r="S90" s="172" t="n">
        <f aca="false">Бюджет!S240</f>
        <v>0</v>
      </c>
      <c r="T90" s="172" t="n">
        <f aca="false">Бюджет!T240</f>
        <v>46</v>
      </c>
      <c r="U90" s="172" t="n">
        <f aca="false">Бюджет!U240</f>
        <v>0</v>
      </c>
      <c r="V90" s="172" t="n">
        <f aca="false">Бюджет!V240</f>
        <v>0</v>
      </c>
      <c r="W90" s="172" t="n">
        <f aca="false">Бюджет!W240</f>
        <v>0</v>
      </c>
      <c r="X90" s="172" t="n">
        <f aca="false">Бюджет!X240</f>
        <v>0</v>
      </c>
      <c r="Y90" s="172" t="n">
        <f aca="false">Бюджет!Y240</f>
        <v>0</v>
      </c>
      <c r="Z90" s="172" t="n">
        <f aca="false">Бюджет!Z240</f>
        <v>0</v>
      </c>
      <c r="AA90" s="172" t="n">
        <f aca="false">Бюджет!AA240</f>
        <v>0</v>
      </c>
      <c r="AB90" s="172" t="n">
        <f aca="false">Бюджет!AB240</f>
        <v>0</v>
      </c>
      <c r="AC90" s="172" t="n">
        <f aca="false">Бюджет!AC240</f>
        <v>0</v>
      </c>
      <c r="AD90" s="172" t="n">
        <f aca="false">Бюджет!AD240</f>
        <v>0</v>
      </c>
      <c r="AE90" s="172" t="n">
        <f aca="false">Бюджет!AE240</f>
        <v>0</v>
      </c>
      <c r="AF90" s="172" t="n">
        <f aca="false">Бюджет!AF240</f>
        <v>0</v>
      </c>
      <c r="AG90" s="172" t="n">
        <f aca="false">Бюджет!AG240</f>
        <v>0</v>
      </c>
      <c r="AH90" s="172" t="n">
        <f aca="false">Бюджет!AH240</f>
        <v>0</v>
      </c>
      <c r="AI90" s="172" t="n">
        <f aca="false">Бюджет!AI240</f>
        <v>0</v>
      </c>
      <c r="AJ90" s="172" t="n">
        <f aca="false">SUM(G90,I90:AI90)</f>
        <v>46</v>
      </c>
      <c r="AK90" s="168"/>
    </row>
    <row r="91" customFormat="false" ht="15" hidden="false" customHeight="false" outlineLevel="0" collapsed="false">
      <c r="A91" s="174" t="str">
        <f aca="false">Бюджет!A242</f>
        <v>Б1.О.23</v>
      </c>
      <c r="B91" s="174" t="str">
        <f aca="false">Бюджет!B242</f>
        <v>Метрология и стандартизация</v>
      </c>
      <c r="C91" s="181" t="str">
        <f aca="false">Бюджет!C242</f>
        <v>4\8</v>
      </c>
      <c r="D91" s="181" t="n">
        <f aca="false">Бюджет!D242</f>
        <v>23</v>
      </c>
      <c r="E91" s="181" t="n">
        <f aca="false">Бюджет!E242</f>
        <v>1</v>
      </c>
      <c r="F91" s="172" t="n">
        <f aca="false">Бюджет!F242</f>
        <v>10</v>
      </c>
      <c r="G91" s="172" t="n">
        <f aca="false">Бюджет!G242</f>
        <v>10</v>
      </c>
      <c r="H91" s="172" t="n">
        <f aca="false">Бюджет!H242</f>
        <v>32</v>
      </c>
      <c r="I91" s="172" t="n">
        <f aca="false">Бюджет!I242</f>
        <v>32</v>
      </c>
      <c r="J91" s="172" t="n">
        <f aca="false">Бюджет!J242</f>
        <v>0</v>
      </c>
      <c r="K91" s="172" t="n">
        <f aca="false">Бюджет!K242</f>
        <v>0</v>
      </c>
      <c r="L91" s="172" t="n">
        <f aca="false">Бюджет!L242</f>
        <v>0</v>
      </c>
      <c r="M91" s="172" t="n">
        <f aca="false">Бюджет!M242</f>
        <v>9.2</v>
      </c>
      <c r="N91" s="172" t="n">
        <f aca="false">Бюджет!N242</f>
        <v>0</v>
      </c>
      <c r="O91" s="172" t="n">
        <f aca="false">Бюджет!O242</f>
        <v>0</v>
      </c>
      <c r="P91" s="172" t="n">
        <f aca="false">Бюджет!P242</f>
        <v>0</v>
      </c>
      <c r="Q91" s="172" t="n">
        <f aca="false">Бюджет!Q242</f>
        <v>1.5</v>
      </c>
      <c r="R91" s="172" t="n">
        <f aca="false">Бюджет!R242</f>
        <v>0</v>
      </c>
      <c r="S91" s="172" t="n">
        <f aca="false">Бюджет!S242</f>
        <v>0</v>
      </c>
      <c r="T91" s="172" t="n">
        <f aca="false">Бюджет!T242</f>
        <v>0</v>
      </c>
      <c r="U91" s="172" t="n">
        <f aca="false">Бюджет!U242</f>
        <v>0</v>
      </c>
      <c r="V91" s="172" t="n">
        <f aca="false">Бюджет!V242</f>
        <v>0</v>
      </c>
      <c r="W91" s="172" t="n">
        <f aca="false">Бюджет!W242</f>
        <v>0</v>
      </c>
      <c r="X91" s="172" t="n">
        <f aca="false">Бюджет!X242</f>
        <v>0</v>
      </c>
      <c r="Y91" s="172" t="n">
        <f aca="false">Бюджет!Y242</f>
        <v>0</v>
      </c>
      <c r="Z91" s="172" t="n">
        <f aca="false">Бюджет!Z242</f>
        <v>0</v>
      </c>
      <c r="AA91" s="172" t="n">
        <f aca="false">Бюджет!AA242</f>
        <v>0</v>
      </c>
      <c r="AB91" s="172" t="n">
        <f aca="false">Бюджет!AB242</f>
        <v>0</v>
      </c>
      <c r="AC91" s="172" t="n">
        <f aca="false">Бюджет!AC242</f>
        <v>0</v>
      </c>
      <c r="AD91" s="172" t="n">
        <f aca="false">Бюджет!AD242</f>
        <v>0</v>
      </c>
      <c r="AE91" s="172" t="n">
        <f aca="false">Бюджет!AE242</f>
        <v>0</v>
      </c>
      <c r="AF91" s="172" t="n">
        <f aca="false">Бюджет!AF242</f>
        <v>0</v>
      </c>
      <c r="AG91" s="172" t="n">
        <f aca="false">Бюджет!AG242</f>
        <v>0</v>
      </c>
      <c r="AH91" s="172" t="n">
        <f aca="false">Бюджет!AH242</f>
        <v>0</v>
      </c>
      <c r="AI91" s="172" t="n">
        <f aca="false">Бюджет!AI242</f>
        <v>0</v>
      </c>
      <c r="AJ91" s="172" t="n">
        <f aca="false">SUM(G91,I91:AI91)</f>
        <v>52.7</v>
      </c>
      <c r="AK91" s="175"/>
    </row>
    <row r="92" customFormat="false" ht="15" hidden="false" customHeight="false" outlineLevel="0" collapsed="false">
      <c r="A92" s="174" t="str">
        <f aca="false">Бюджет!A243</f>
        <v>Б1.О.25</v>
      </c>
      <c r="B92" s="174" t="str">
        <f aca="false">Бюджет!B243</f>
        <v>Организация и планирование производства</v>
      </c>
      <c r="C92" s="181" t="str">
        <f aca="false">Бюджет!C243</f>
        <v>4\7</v>
      </c>
      <c r="D92" s="181" t="n">
        <f aca="false">Бюджет!D243</f>
        <v>23</v>
      </c>
      <c r="E92" s="181" t="n">
        <f aca="false">Бюджет!E243</f>
        <v>1</v>
      </c>
      <c r="F92" s="172" t="n">
        <f aca="false">Бюджет!F243</f>
        <v>16</v>
      </c>
      <c r="G92" s="172" t="n">
        <f aca="false">Бюджет!G243</f>
        <v>16</v>
      </c>
      <c r="H92" s="172" t="n">
        <f aca="false">Бюджет!H243</f>
        <v>34</v>
      </c>
      <c r="I92" s="172" t="n">
        <f aca="false">Бюджет!I243</f>
        <v>34</v>
      </c>
      <c r="J92" s="172" t="n">
        <f aca="false">Бюджет!J243</f>
        <v>0</v>
      </c>
      <c r="K92" s="172" t="n">
        <f aca="false">Бюджет!K243</f>
        <v>6.9</v>
      </c>
      <c r="L92" s="172" t="n">
        <f aca="false">Бюджет!L243</f>
        <v>0</v>
      </c>
      <c r="M92" s="172" t="n">
        <f aca="false">Бюджет!M243</f>
        <v>0</v>
      </c>
      <c r="N92" s="172" t="n">
        <f aca="false">Бюджет!N243</f>
        <v>0</v>
      </c>
      <c r="O92" s="172" t="n">
        <f aca="false">Бюджет!O243</f>
        <v>0</v>
      </c>
      <c r="P92" s="172" t="n">
        <f aca="false">Бюджет!P243</f>
        <v>0</v>
      </c>
      <c r="Q92" s="172" t="n">
        <f aca="false">Бюджет!Q243</f>
        <v>0.8</v>
      </c>
      <c r="R92" s="172" t="n">
        <f aca="false">Бюджет!R243</f>
        <v>0</v>
      </c>
      <c r="S92" s="172" t="n">
        <f aca="false">Бюджет!S243</f>
        <v>0</v>
      </c>
      <c r="T92" s="172" t="n">
        <f aca="false">Бюджет!T243</f>
        <v>0</v>
      </c>
      <c r="U92" s="172" t="n">
        <f aca="false">Бюджет!U243</f>
        <v>0</v>
      </c>
      <c r="V92" s="172" t="n">
        <f aca="false">Бюджет!V243</f>
        <v>0</v>
      </c>
      <c r="W92" s="172" t="n">
        <f aca="false">Бюджет!W243</f>
        <v>0</v>
      </c>
      <c r="X92" s="172" t="n">
        <f aca="false">Бюджет!X243</f>
        <v>0</v>
      </c>
      <c r="Y92" s="172" t="n">
        <f aca="false">Бюджет!Y243</f>
        <v>0</v>
      </c>
      <c r="Z92" s="172" t="n">
        <f aca="false">Бюджет!Z243</f>
        <v>0</v>
      </c>
      <c r="AA92" s="172" t="n">
        <f aca="false">Бюджет!AA243</f>
        <v>0</v>
      </c>
      <c r="AB92" s="172" t="n">
        <f aca="false">Бюджет!AB243</f>
        <v>0</v>
      </c>
      <c r="AC92" s="172" t="n">
        <f aca="false">Бюджет!AC243</f>
        <v>0</v>
      </c>
      <c r="AD92" s="172" t="n">
        <f aca="false">Бюджет!AD243</f>
        <v>0</v>
      </c>
      <c r="AE92" s="172" t="n">
        <f aca="false">Бюджет!AE243</f>
        <v>0</v>
      </c>
      <c r="AF92" s="172" t="n">
        <f aca="false">Бюджет!AF243</f>
        <v>0</v>
      </c>
      <c r="AG92" s="172" t="n">
        <f aca="false">Бюджет!AG243</f>
        <v>0</v>
      </c>
      <c r="AH92" s="172" t="n">
        <f aca="false">Бюджет!AH243</f>
        <v>0</v>
      </c>
      <c r="AI92" s="172" t="n">
        <f aca="false">Бюджет!AI243</f>
        <v>0</v>
      </c>
      <c r="AJ92" s="172" t="n">
        <f aca="false">SUM(G92,I92:AI92)</f>
        <v>57.7</v>
      </c>
      <c r="AK92" s="175"/>
    </row>
    <row r="93" customFormat="false" ht="15" hidden="false" customHeight="false" outlineLevel="0" collapsed="false">
      <c r="A93" s="174" t="str">
        <f aca="false">Бюджет!A247</f>
        <v>Б1.В.05</v>
      </c>
      <c r="B93" s="174" t="str">
        <f aca="false">Бюджет!B247</f>
        <v>Физика конденсированного состояния</v>
      </c>
      <c r="C93" s="181" t="str">
        <f aca="false">Бюджет!C247</f>
        <v>4\7</v>
      </c>
      <c r="D93" s="181" t="n">
        <f aca="false">Бюджет!D247</f>
        <v>23</v>
      </c>
      <c r="E93" s="181" t="n">
        <f aca="false">Бюджет!E247</f>
        <v>1</v>
      </c>
      <c r="F93" s="172" t="n">
        <f aca="false">Бюджет!F247</f>
        <v>50</v>
      </c>
      <c r="G93" s="172" t="n">
        <f aca="false">Бюджет!G247</f>
        <v>50</v>
      </c>
      <c r="H93" s="172" t="n">
        <f aca="false">Бюджет!H247</f>
        <v>34</v>
      </c>
      <c r="I93" s="172" t="n">
        <f aca="false">Бюджет!I247</f>
        <v>34</v>
      </c>
      <c r="J93" s="172" t="n">
        <f aca="false">Бюджет!J247</f>
        <v>0</v>
      </c>
      <c r="K93" s="172" t="n">
        <f aca="false">Бюджет!K247</f>
        <v>0</v>
      </c>
      <c r="L93" s="172" t="n">
        <f aca="false">Бюджет!L247</f>
        <v>0</v>
      </c>
      <c r="M93" s="172" t="n">
        <f aca="false">Бюджет!M247</f>
        <v>9.2</v>
      </c>
      <c r="N93" s="172" t="n">
        <f aca="false">Бюджет!N247</f>
        <v>0</v>
      </c>
      <c r="O93" s="172" t="n">
        <f aca="false">Бюджет!O247</f>
        <v>0</v>
      </c>
      <c r="P93" s="172" t="n">
        <f aca="false">Бюджет!P247</f>
        <v>0</v>
      </c>
      <c r="Q93" s="172" t="n">
        <f aca="false">Бюджет!Q247</f>
        <v>3.5</v>
      </c>
      <c r="R93" s="172" t="n">
        <f aca="false">Бюджет!R247</f>
        <v>0</v>
      </c>
      <c r="S93" s="172" t="n">
        <f aca="false">Бюджет!S247</f>
        <v>0</v>
      </c>
      <c r="T93" s="172" t="n">
        <f aca="false">Бюджет!T247</f>
        <v>0</v>
      </c>
      <c r="U93" s="172" t="n">
        <f aca="false">Бюджет!U247</f>
        <v>6.9</v>
      </c>
      <c r="V93" s="172" t="n">
        <f aca="false">Бюджет!V247</f>
        <v>0</v>
      </c>
      <c r="W93" s="172" t="n">
        <f aca="false">Бюджет!W247</f>
        <v>0</v>
      </c>
      <c r="X93" s="172" t="n">
        <f aca="false">Бюджет!X247</f>
        <v>0</v>
      </c>
      <c r="Y93" s="172" t="n">
        <f aca="false">Бюджет!Y247</f>
        <v>0</v>
      </c>
      <c r="Z93" s="172" t="n">
        <f aca="false">Бюджет!Z247</f>
        <v>0</v>
      </c>
      <c r="AA93" s="172" t="n">
        <f aca="false">Бюджет!AA247</f>
        <v>0</v>
      </c>
      <c r="AB93" s="172" t="n">
        <f aca="false">Бюджет!AB247</f>
        <v>0</v>
      </c>
      <c r="AC93" s="172" t="n">
        <f aca="false">Бюджет!AC247</f>
        <v>0</v>
      </c>
      <c r="AD93" s="172" t="n">
        <f aca="false">Бюджет!AD247</f>
        <v>0</v>
      </c>
      <c r="AE93" s="172" t="n">
        <f aca="false">Бюджет!AE247</f>
        <v>0</v>
      </c>
      <c r="AF93" s="172" t="n">
        <f aca="false">Бюджет!AF247</f>
        <v>0</v>
      </c>
      <c r="AG93" s="172" t="n">
        <f aca="false">Бюджет!AG247</f>
        <v>0</v>
      </c>
      <c r="AH93" s="172" t="n">
        <f aca="false">Бюджет!AH247</f>
        <v>0</v>
      </c>
      <c r="AI93" s="172" t="n">
        <f aca="false">Бюджет!AI247</f>
        <v>8</v>
      </c>
      <c r="AJ93" s="172" t="n">
        <f aca="false">SUM(G93,I93:AI93)</f>
        <v>111.6</v>
      </c>
      <c r="AK93" s="168"/>
    </row>
    <row r="94" customFormat="false" ht="15" hidden="false" customHeight="false" outlineLevel="0" collapsed="false">
      <c r="A94" s="174" t="str">
        <f aca="false">Бюджет!A248</f>
        <v>Б1.В.06</v>
      </c>
      <c r="B94" s="174" t="str">
        <f aca="false">Бюджет!B248</f>
        <v>Технологии материалов электронной техники</v>
      </c>
      <c r="C94" s="181" t="str">
        <f aca="false">Бюджет!C248</f>
        <v>4\8</v>
      </c>
      <c r="D94" s="181" t="n">
        <f aca="false">Бюджет!D248</f>
        <v>23</v>
      </c>
      <c r="E94" s="181" t="n">
        <f aca="false">Бюджет!E248</f>
        <v>1</v>
      </c>
      <c r="F94" s="172" t="n">
        <f aca="false">Бюджет!F248</f>
        <v>22</v>
      </c>
      <c r="G94" s="172" t="n">
        <f aca="false">Бюджет!G248</f>
        <v>22</v>
      </c>
      <c r="H94" s="172" t="n">
        <f aca="false">Бюджет!H248</f>
        <v>22</v>
      </c>
      <c r="I94" s="172" t="n">
        <f aca="false">Бюджет!I248</f>
        <v>22</v>
      </c>
      <c r="J94" s="172" t="n">
        <f aca="false">Бюджет!J248</f>
        <v>0</v>
      </c>
      <c r="K94" s="172" t="n">
        <f aca="false">Бюджет!K248</f>
        <v>6.9</v>
      </c>
      <c r="L94" s="172" t="n">
        <f aca="false">Бюджет!L248</f>
        <v>0</v>
      </c>
      <c r="M94" s="172" t="n">
        <f aca="false">Бюджет!M248</f>
        <v>0</v>
      </c>
      <c r="N94" s="172" t="n">
        <f aca="false">Бюджет!N248</f>
        <v>0</v>
      </c>
      <c r="O94" s="172" t="n">
        <f aca="false">Бюджет!O248</f>
        <v>0</v>
      </c>
      <c r="P94" s="172" t="n">
        <f aca="false">Бюджет!P248</f>
        <v>0</v>
      </c>
      <c r="Q94" s="172" t="n">
        <f aca="false">Бюджет!Q248</f>
        <v>1.1</v>
      </c>
      <c r="R94" s="172" t="n">
        <f aca="false">Бюджет!R248</f>
        <v>0</v>
      </c>
      <c r="S94" s="172" t="n">
        <f aca="false">Бюджет!S248</f>
        <v>0</v>
      </c>
      <c r="T94" s="172" t="n">
        <f aca="false">Бюджет!T248</f>
        <v>0</v>
      </c>
      <c r="U94" s="172" t="n">
        <f aca="false">Бюджет!U248</f>
        <v>0</v>
      </c>
      <c r="V94" s="172" t="n">
        <f aca="false">Бюджет!V248</f>
        <v>0</v>
      </c>
      <c r="W94" s="172" t="n">
        <f aca="false">Бюджет!W248</f>
        <v>0</v>
      </c>
      <c r="X94" s="172" t="n">
        <f aca="false">Бюджет!X248</f>
        <v>0</v>
      </c>
      <c r="Y94" s="172" t="n">
        <f aca="false">Бюджет!Y248</f>
        <v>0</v>
      </c>
      <c r="Z94" s="172" t="n">
        <f aca="false">Бюджет!Z248</f>
        <v>0</v>
      </c>
      <c r="AA94" s="172" t="n">
        <f aca="false">Бюджет!AA248</f>
        <v>0</v>
      </c>
      <c r="AB94" s="172" t="n">
        <f aca="false">Бюджет!AB248</f>
        <v>0</v>
      </c>
      <c r="AC94" s="172" t="n">
        <f aca="false">Бюджет!AC248</f>
        <v>0</v>
      </c>
      <c r="AD94" s="172" t="n">
        <f aca="false">Бюджет!AD248</f>
        <v>0</v>
      </c>
      <c r="AE94" s="172" t="n">
        <f aca="false">Бюджет!AE248</f>
        <v>0</v>
      </c>
      <c r="AF94" s="172" t="n">
        <f aca="false">Бюджет!AF248</f>
        <v>0</v>
      </c>
      <c r="AG94" s="172" t="n">
        <f aca="false">Бюджет!AG248</f>
        <v>0</v>
      </c>
      <c r="AH94" s="172" t="n">
        <f aca="false">Бюджет!AH248</f>
        <v>0</v>
      </c>
      <c r="AI94" s="172" t="n">
        <f aca="false">Бюджет!AI248</f>
        <v>0</v>
      </c>
      <c r="AJ94" s="172" t="n">
        <f aca="false">SUM(G94,I94:AI94)</f>
        <v>52</v>
      </c>
      <c r="AK94" s="168"/>
    </row>
    <row r="95" customFormat="false" ht="15" hidden="false" customHeight="false" outlineLevel="0" collapsed="false">
      <c r="A95" s="174" t="str">
        <f aca="false">Бюджет!A249</f>
        <v>Б1.В.07</v>
      </c>
      <c r="B95" s="174" t="str">
        <f aca="false">Бюджет!B249</f>
        <v>Современное физическое материаловедение</v>
      </c>
      <c r="C95" s="181" t="str">
        <f aca="false">Бюджет!C249</f>
        <v>4\8</v>
      </c>
      <c r="D95" s="181" t="n">
        <f aca="false">Бюджет!D249</f>
        <v>23</v>
      </c>
      <c r="E95" s="181" t="n">
        <f aca="false">Бюджет!E249</f>
        <v>1</v>
      </c>
      <c r="F95" s="172" t="n">
        <f aca="false">Бюджет!F249</f>
        <v>22</v>
      </c>
      <c r="G95" s="172" t="n">
        <f aca="false">Бюджет!G249</f>
        <v>22</v>
      </c>
      <c r="H95" s="172" t="n">
        <f aca="false">Бюджет!H249</f>
        <v>32</v>
      </c>
      <c r="I95" s="172" t="n">
        <f aca="false">Бюджет!I249</f>
        <v>32</v>
      </c>
      <c r="J95" s="172" t="n">
        <f aca="false">Бюджет!J249</f>
        <v>0</v>
      </c>
      <c r="K95" s="172" t="n">
        <f aca="false">Бюджет!K249</f>
        <v>6.9</v>
      </c>
      <c r="L95" s="172" t="n">
        <f aca="false">Бюджет!L249</f>
        <v>0</v>
      </c>
      <c r="M95" s="172" t="n">
        <f aca="false">Бюджет!M249</f>
        <v>0</v>
      </c>
      <c r="N95" s="172" t="n">
        <f aca="false">Бюджет!N249</f>
        <v>0</v>
      </c>
      <c r="O95" s="172" t="n">
        <f aca="false">Бюджет!O249</f>
        <v>0</v>
      </c>
      <c r="P95" s="172" t="n">
        <f aca="false">Бюджет!P249</f>
        <v>0</v>
      </c>
      <c r="Q95" s="172" t="n">
        <f aca="false">Бюджет!Q249</f>
        <v>1.1</v>
      </c>
      <c r="R95" s="172" t="n">
        <f aca="false">Бюджет!R249</f>
        <v>0</v>
      </c>
      <c r="S95" s="172" t="n">
        <f aca="false">Бюджет!S249</f>
        <v>0</v>
      </c>
      <c r="T95" s="172" t="n">
        <f aca="false">Бюджет!T249</f>
        <v>0</v>
      </c>
      <c r="U95" s="172" t="n">
        <f aca="false">Бюджет!U249</f>
        <v>0</v>
      </c>
      <c r="V95" s="172" t="n">
        <f aca="false">Бюджет!V249</f>
        <v>0</v>
      </c>
      <c r="W95" s="172" t="n">
        <f aca="false">Бюджет!W249</f>
        <v>0</v>
      </c>
      <c r="X95" s="172" t="n">
        <f aca="false">Бюджет!X249</f>
        <v>0</v>
      </c>
      <c r="Y95" s="172" t="n">
        <f aca="false">Бюджет!Y249</f>
        <v>0</v>
      </c>
      <c r="Z95" s="172" t="n">
        <f aca="false">Бюджет!Z249</f>
        <v>0</v>
      </c>
      <c r="AA95" s="172" t="n">
        <f aca="false">Бюджет!AA249</f>
        <v>0</v>
      </c>
      <c r="AB95" s="172" t="n">
        <f aca="false">Бюджет!AB249</f>
        <v>0</v>
      </c>
      <c r="AC95" s="172" t="n">
        <f aca="false">Бюджет!AC249</f>
        <v>0</v>
      </c>
      <c r="AD95" s="172" t="n">
        <f aca="false">Бюджет!AD249</f>
        <v>0</v>
      </c>
      <c r="AE95" s="172" t="n">
        <f aca="false">Бюджет!AE249</f>
        <v>0</v>
      </c>
      <c r="AF95" s="172" t="n">
        <f aca="false">Бюджет!AF249</f>
        <v>0</v>
      </c>
      <c r="AG95" s="172" t="n">
        <f aca="false">Бюджет!AG249</f>
        <v>0</v>
      </c>
      <c r="AH95" s="172" t="n">
        <f aca="false">Бюджет!AH249</f>
        <v>0</v>
      </c>
      <c r="AI95" s="172" t="n">
        <f aca="false">Бюджет!AI249</f>
        <v>0</v>
      </c>
      <c r="AJ95" s="172" t="n">
        <f aca="false">SUM(G95,I95:AI95)</f>
        <v>62</v>
      </c>
      <c r="AK95" s="168"/>
    </row>
    <row r="96" customFormat="false" ht="15" hidden="false" customHeight="false" outlineLevel="0" collapsed="false">
      <c r="A96" s="174" t="str">
        <f aca="false">Бюджет!A250</f>
        <v>Б1.В.08</v>
      </c>
      <c r="B96" s="174" t="str">
        <f aca="false">Бюджет!B250</f>
        <v>Физика магнитных явлений</v>
      </c>
      <c r="C96" s="181" t="str">
        <f aca="false">Бюджет!C250</f>
        <v>4\8</v>
      </c>
      <c r="D96" s="181" t="n">
        <f aca="false">Бюджет!D250</f>
        <v>23</v>
      </c>
      <c r="E96" s="181" t="n">
        <f aca="false">Бюджет!E250</f>
        <v>1</v>
      </c>
      <c r="F96" s="172" t="n">
        <f aca="false">Бюджет!F250</f>
        <v>22</v>
      </c>
      <c r="G96" s="172" t="n">
        <f aca="false">Бюджет!G250</f>
        <v>22</v>
      </c>
      <c r="H96" s="172" t="n">
        <f aca="false">Бюджет!H250</f>
        <v>32</v>
      </c>
      <c r="I96" s="172" t="n">
        <f aca="false">Бюджет!I250</f>
        <v>32</v>
      </c>
      <c r="J96" s="172" t="n">
        <f aca="false">Бюджет!J250</f>
        <v>0</v>
      </c>
      <c r="K96" s="172" t="n">
        <f aca="false">Бюджет!K250</f>
        <v>6.9</v>
      </c>
      <c r="L96" s="172" t="n">
        <f aca="false">Бюджет!L250</f>
        <v>0</v>
      </c>
      <c r="M96" s="172" t="n">
        <f aca="false">Бюджет!M250</f>
        <v>0</v>
      </c>
      <c r="N96" s="172" t="n">
        <f aca="false">Бюджет!N250</f>
        <v>0</v>
      </c>
      <c r="O96" s="172" t="n">
        <f aca="false">Бюджет!O250</f>
        <v>0</v>
      </c>
      <c r="P96" s="172" t="n">
        <f aca="false">Бюджет!P250</f>
        <v>0</v>
      </c>
      <c r="Q96" s="172" t="n">
        <f aca="false">Бюджет!Q250</f>
        <v>1.1</v>
      </c>
      <c r="R96" s="172" t="n">
        <f aca="false">Бюджет!R250</f>
        <v>0</v>
      </c>
      <c r="S96" s="172" t="n">
        <f aca="false">Бюджет!S250</f>
        <v>0</v>
      </c>
      <c r="T96" s="172" t="n">
        <f aca="false">Бюджет!T250</f>
        <v>0</v>
      </c>
      <c r="U96" s="172" t="n">
        <f aca="false">Бюджет!U250</f>
        <v>0</v>
      </c>
      <c r="V96" s="172" t="n">
        <f aca="false">Бюджет!V250</f>
        <v>0</v>
      </c>
      <c r="W96" s="172" t="n">
        <f aca="false">Бюджет!W250</f>
        <v>0</v>
      </c>
      <c r="X96" s="172" t="n">
        <f aca="false">Бюджет!X250</f>
        <v>0</v>
      </c>
      <c r="Y96" s="172" t="n">
        <f aca="false">Бюджет!Y250</f>
        <v>0</v>
      </c>
      <c r="Z96" s="172" t="n">
        <f aca="false">Бюджет!Z250</f>
        <v>0</v>
      </c>
      <c r="AA96" s="172" t="n">
        <f aca="false">Бюджет!AA250</f>
        <v>0</v>
      </c>
      <c r="AB96" s="172" t="n">
        <f aca="false">Бюджет!AB250</f>
        <v>0</v>
      </c>
      <c r="AC96" s="172" t="n">
        <f aca="false">Бюджет!AC250</f>
        <v>0</v>
      </c>
      <c r="AD96" s="172" t="n">
        <f aca="false">Бюджет!AD250</f>
        <v>0</v>
      </c>
      <c r="AE96" s="172" t="n">
        <f aca="false">Бюджет!AE250</f>
        <v>0</v>
      </c>
      <c r="AF96" s="172" t="n">
        <f aca="false">Бюджет!AF250</f>
        <v>0</v>
      </c>
      <c r="AG96" s="172" t="n">
        <f aca="false">Бюджет!AG250</f>
        <v>0</v>
      </c>
      <c r="AH96" s="172" t="n">
        <f aca="false">Бюджет!AH250</f>
        <v>0</v>
      </c>
      <c r="AI96" s="172" t="n">
        <f aca="false">Бюджет!AI250</f>
        <v>0</v>
      </c>
      <c r="AJ96" s="172" t="n">
        <f aca="false">SUM(G96,I96:AI96)</f>
        <v>62</v>
      </c>
      <c r="AK96" s="168"/>
    </row>
    <row r="97" customFormat="false" ht="15" hidden="false" customHeight="false" outlineLevel="0" collapsed="false">
      <c r="A97" s="174" t="str">
        <f aca="false">Бюджет!A251</f>
        <v>Б1.В.ДВ.01.01</v>
      </c>
      <c r="B97" s="174" t="str">
        <f aca="false">Бюджет!B251</f>
        <v>Квантовая и оптическая электроника</v>
      </c>
      <c r="C97" s="181" t="str">
        <f aca="false">Бюджет!C251</f>
        <v>4\7</v>
      </c>
      <c r="D97" s="181" t="n">
        <f aca="false">Бюджет!D251</f>
        <v>23</v>
      </c>
      <c r="E97" s="181" t="n">
        <f aca="false">Бюджет!E251</f>
        <v>1</v>
      </c>
      <c r="F97" s="172" t="n">
        <f aca="false">Бюджет!F251</f>
        <v>34</v>
      </c>
      <c r="G97" s="172" t="n">
        <f aca="false">Бюджет!G251</f>
        <v>34</v>
      </c>
      <c r="H97" s="172" t="n">
        <f aca="false">Бюджет!H251</f>
        <v>0</v>
      </c>
      <c r="I97" s="172" t="n">
        <f aca="false">Бюджет!I251</f>
        <v>0</v>
      </c>
      <c r="J97" s="172"/>
      <c r="K97" s="172" t="n">
        <f aca="false">Бюджет!K251</f>
        <v>6.9</v>
      </c>
      <c r="L97" s="172" t="n">
        <f aca="false">Бюджет!L251</f>
        <v>0</v>
      </c>
      <c r="M97" s="172" t="n">
        <f aca="false">Бюджет!M251</f>
        <v>0</v>
      </c>
      <c r="N97" s="172" t="n">
        <f aca="false">Бюджет!N251</f>
        <v>0</v>
      </c>
      <c r="O97" s="172" t="n">
        <f aca="false">Бюджет!O251</f>
        <v>0</v>
      </c>
      <c r="P97" s="172" t="n">
        <f aca="false">Бюджет!P251</f>
        <v>0</v>
      </c>
      <c r="Q97" s="172" t="n">
        <f aca="false">Бюджет!Q251</f>
        <v>1.7</v>
      </c>
      <c r="R97" s="172" t="n">
        <f aca="false">Бюджет!R251</f>
        <v>0</v>
      </c>
      <c r="S97" s="172" t="n">
        <f aca="false">Бюджет!S251</f>
        <v>0</v>
      </c>
      <c r="T97" s="172" t="n">
        <f aca="false">Бюджет!T251</f>
        <v>0</v>
      </c>
      <c r="U97" s="172" t="n">
        <f aca="false">Бюджет!U251</f>
        <v>0</v>
      </c>
      <c r="V97" s="172" t="n">
        <f aca="false">Бюджет!V251</f>
        <v>0</v>
      </c>
      <c r="W97" s="172" t="n">
        <f aca="false">Бюджет!W251</f>
        <v>0</v>
      </c>
      <c r="X97" s="172" t="n">
        <f aca="false">Бюджет!X251</f>
        <v>0</v>
      </c>
      <c r="Y97" s="172" t="n">
        <f aca="false">Бюджет!Y251</f>
        <v>0</v>
      </c>
      <c r="Z97" s="172" t="n">
        <f aca="false">Бюджет!Z251</f>
        <v>0</v>
      </c>
      <c r="AA97" s="172" t="n">
        <f aca="false">Бюджет!AA251</f>
        <v>0</v>
      </c>
      <c r="AB97" s="172" t="n">
        <f aca="false">Бюджет!AB251</f>
        <v>0</v>
      </c>
      <c r="AC97" s="172" t="n">
        <f aca="false">Бюджет!AC251</f>
        <v>0</v>
      </c>
      <c r="AD97" s="172" t="n">
        <f aca="false">Бюджет!AD251</f>
        <v>0</v>
      </c>
      <c r="AE97" s="172" t="n">
        <f aca="false">Бюджет!AE251</f>
        <v>0</v>
      </c>
      <c r="AF97" s="172" t="n">
        <f aca="false">Бюджет!AF251</f>
        <v>0</v>
      </c>
      <c r="AG97" s="172" t="n">
        <f aca="false">Бюджет!AG251</f>
        <v>0</v>
      </c>
      <c r="AH97" s="172" t="n">
        <f aca="false">Бюджет!AH251</f>
        <v>0</v>
      </c>
      <c r="AI97" s="172" t="n">
        <f aca="false">Бюджет!AI251</f>
        <v>0</v>
      </c>
      <c r="AJ97" s="172" t="n">
        <f aca="false">SUM(G97,I97:AI97)</f>
        <v>42.6</v>
      </c>
      <c r="AK97" s="168"/>
    </row>
    <row r="98" customFormat="false" ht="27.25" hidden="false" customHeight="false" outlineLevel="0" collapsed="false">
      <c r="A98" s="174" t="str">
        <f aca="false">Бюджет!A252</f>
        <v>Б1.В.ДВ.02.01</v>
      </c>
      <c r="B98" s="174" t="str">
        <f aca="false">Бюджет!B252</f>
        <v>Методы исследования материалов и структур электроники</v>
      </c>
      <c r="C98" s="181" t="str">
        <f aca="false">Бюджет!C252</f>
        <v>4\8</v>
      </c>
      <c r="D98" s="181" t="n">
        <f aca="false">Бюджет!D252</f>
        <v>23</v>
      </c>
      <c r="E98" s="181" t="n">
        <f aca="false">Бюджет!E252</f>
        <v>1</v>
      </c>
      <c r="F98" s="172" t="n">
        <f aca="false">Бюджет!F252</f>
        <v>22</v>
      </c>
      <c r="G98" s="172" t="n">
        <f aca="false">Бюджет!G252</f>
        <v>22</v>
      </c>
      <c r="H98" s="172" t="n">
        <f aca="false">Бюджет!H252</f>
        <v>22</v>
      </c>
      <c r="I98" s="172" t="n">
        <f aca="false">Бюджет!I252</f>
        <v>22</v>
      </c>
      <c r="J98" s="172" t="n">
        <f aca="false">Бюджет!J252</f>
        <v>0</v>
      </c>
      <c r="K98" s="172" t="n">
        <f aca="false">Бюджет!K252</f>
        <v>0</v>
      </c>
      <c r="L98" s="172" t="n">
        <f aca="false">Бюджет!L252</f>
        <v>0</v>
      </c>
      <c r="M98" s="172" t="n">
        <f aca="false">Бюджет!M252</f>
        <v>9.2</v>
      </c>
      <c r="N98" s="172" t="n">
        <f aca="false">Бюджет!N252</f>
        <v>0</v>
      </c>
      <c r="O98" s="172" t="n">
        <f aca="false">Бюджет!O252</f>
        <v>0</v>
      </c>
      <c r="P98" s="172" t="n">
        <f aca="false">Бюджет!P252</f>
        <v>0</v>
      </c>
      <c r="Q98" s="172" t="n">
        <f aca="false">Бюджет!Q252</f>
        <v>2.1</v>
      </c>
      <c r="R98" s="172" t="n">
        <f aca="false">Бюджет!R252</f>
        <v>0</v>
      </c>
      <c r="S98" s="172" t="n">
        <f aca="false">Бюджет!S252</f>
        <v>0</v>
      </c>
      <c r="T98" s="172" t="n">
        <f aca="false">Бюджет!T252</f>
        <v>0</v>
      </c>
      <c r="U98" s="172" t="n">
        <f aca="false">Бюджет!U252</f>
        <v>0</v>
      </c>
      <c r="V98" s="172" t="n">
        <f aca="false">Бюджет!V252</f>
        <v>0</v>
      </c>
      <c r="W98" s="172" t="n">
        <f aca="false">Бюджет!W252</f>
        <v>0</v>
      </c>
      <c r="X98" s="172" t="n">
        <f aca="false">Бюджет!X252</f>
        <v>0</v>
      </c>
      <c r="Y98" s="172" t="n">
        <f aca="false">Бюджет!Y252</f>
        <v>0</v>
      </c>
      <c r="Z98" s="172" t="n">
        <f aca="false">Бюджет!Z252</f>
        <v>0</v>
      </c>
      <c r="AA98" s="172" t="n">
        <f aca="false">Бюджет!AA252</f>
        <v>0</v>
      </c>
      <c r="AB98" s="172" t="n">
        <f aca="false">Бюджет!AB252</f>
        <v>0</v>
      </c>
      <c r="AC98" s="172" t="n">
        <f aca="false">Бюджет!AC252</f>
        <v>0</v>
      </c>
      <c r="AD98" s="172" t="n">
        <f aca="false">Бюджет!AD252</f>
        <v>0</v>
      </c>
      <c r="AE98" s="172" t="n">
        <f aca="false">Бюджет!AE252</f>
        <v>0</v>
      </c>
      <c r="AF98" s="172" t="n">
        <f aca="false">Бюджет!AF252</f>
        <v>0</v>
      </c>
      <c r="AG98" s="172" t="n">
        <f aca="false">Бюджет!AG252</f>
        <v>0</v>
      </c>
      <c r="AH98" s="172" t="n">
        <f aca="false">Бюджет!AH252</f>
        <v>0</v>
      </c>
      <c r="AI98" s="172" t="n">
        <f aca="false">Бюджет!AI252</f>
        <v>0</v>
      </c>
      <c r="AJ98" s="172" t="n">
        <f aca="false">SUM(G98,I98:AI98)</f>
        <v>55.3</v>
      </c>
      <c r="AK98" s="168"/>
    </row>
    <row r="99" customFormat="false" ht="27.25" hidden="false" customHeight="false" outlineLevel="0" collapsed="false">
      <c r="A99" s="174" t="str">
        <f aca="false">Бюджет!A253</f>
        <v>Б2.В.01(П)</v>
      </c>
      <c r="B99" s="174" t="str">
        <f aca="false">Бюджет!B253</f>
        <v>Технологическая (проектно-технологическая) практика 2 (4 нед.)</v>
      </c>
      <c r="C99" s="181" t="str">
        <f aca="false">Бюджет!C253</f>
        <v>4\7</v>
      </c>
      <c r="D99" s="181" t="n">
        <v>13</v>
      </c>
      <c r="E99" s="181" t="n">
        <f aca="false">Бюджет!E253</f>
        <v>1</v>
      </c>
      <c r="F99" s="172" t="n">
        <f aca="false">Бюджет!F253</f>
        <v>0</v>
      </c>
      <c r="G99" s="172" t="n">
        <f aca="false">Бюджет!G253</f>
        <v>0</v>
      </c>
      <c r="H99" s="172" t="n">
        <f aca="false">Бюджет!H253</f>
        <v>0</v>
      </c>
      <c r="I99" s="172" t="n">
        <f aca="false">Бюджет!I253</f>
        <v>0</v>
      </c>
      <c r="J99" s="172" t="n">
        <f aca="false">Бюджет!J253</f>
        <v>0</v>
      </c>
      <c r="K99" s="172" t="n">
        <f aca="false">Бюджет!K253</f>
        <v>0</v>
      </c>
      <c r="L99" s="172" t="n">
        <f aca="false">Бюджет!L253</f>
        <v>0</v>
      </c>
      <c r="M99" s="172" t="n">
        <f aca="false">Бюджет!M253</f>
        <v>0</v>
      </c>
      <c r="N99" s="172" t="n">
        <f aca="false">Бюджет!N253</f>
        <v>0</v>
      </c>
      <c r="O99" s="172" t="n">
        <f aca="false">Бюджет!O253</f>
        <v>0</v>
      </c>
      <c r="P99" s="172" t="n">
        <f aca="false">Бюджет!P253</f>
        <v>0</v>
      </c>
      <c r="Q99" s="172" t="n">
        <f aca="false">Бюджет!Q253</f>
        <v>0</v>
      </c>
      <c r="R99" s="172" t="n">
        <f aca="false">Бюджет!R253</f>
        <v>0</v>
      </c>
      <c r="S99" s="172" t="n">
        <f aca="false">Бюджет!S253</f>
        <v>0</v>
      </c>
      <c r="T99" s="172" t="n">
        <f aca="false">1*(4)*D99</f>
        <v>52</v>
      </c>
      <c r="U99" s="172" t="n">
        <f aca="false">Бюджет!U253</f>
        <v>0</v>
      </c>
      <c r="V99" s="172" t="n">
        <f aca="false">Бюджет!V253</f>
        <v>0</v>
      </c>
      <c r="W99" s="172" t="n">
        <f aca="false">Бюджет!W253</f>
        <v>0</v>
      </c>
      <c r="X99" s="172" t="n">
        <f aca="false">Бюджет!X253</f>
        <v>0</v>
      </c>
      <c r="Y99" s="172" t="n">
        <f aca="false">Бюджет!Y253</f>
        <v>0</v>
      </c>
      <c r="Z99" s="172" t="n">
        <f aca="false">Бюджет!Z253</f>
        <v>0</v>
      </c>
      <c r="AA99" s="172" t="n">
        <f aca="false">Бюджет!AA253</f>
        <v>0</v>
      </c>
      <c r="AB99" s="172" t="n">
        <f aca="false">Бюджет!AB253</f>
        <v>0</v>
      </c>
      <c r="AC99" s="172" t="n">
        <f aca="false">Бюджет!AC253</f>
        <v>0</v>
      </c>
      <c r="AD99" s="172" t="n">
        <f aca="false">Бюджет!AD253</f>
        <v>0</v>
      </c>
      <c r="AE99" s="172" t="n">
        <f aca="false">Бюджет!AE253</f>
        <v>0</v>
      </c>
      <c r="AF99" s="172" t="n">
        <f aca="false">Бюджет!AF253</f>
        <v>0</v>
      </c>
      <c r="AG99" s="172" t="n">
        <f aca="false">Бюджет!AG253</f>
        <v>0</v>
      </c>
      <c r="AH99" s="172" t="n">
        <f aca="false">Бюджет!AH253</f>
        <v>0</v>
      </c>
      <c r="AI99" s="172" t="n">
        <f aca="false">Бюджет!AI253</f>
        <v>0</v>
      </c>
      <c r="AJ99" s="172" t="n">
        <f aca="false">SUM(G99,I99:AI99)</f>
        <v>52</v>
      </c>
      <c r="AK99" s="168"/>
    </row>
    <row r="100" customFormat="false" ht="15" hidden="false" customHeight="false" outlineLevel="0" collapsed="false">
      <c r="A100" s="174" t="str">
        <f aca="false">Бюджет!A254</f>
        <v>Б2.В.02(Пд)</v>
      </c>
      <c r="B100" s="174" t="str">
        <f aca="false">Бюджет!B254</f>
        <v>Преддипломная практика (4 нед)</v>
      </c>
      <c r="C100" s="181" t="str">
        <f aca="false">Бюджет!C254</f>
        <v>4\8</v>
      </c>
      <c r="D100" s="181" t="n">
        <v>13</v>
      </c>
      <c r="E100" s="181" t="n">
        <f aca="false">Бюджет!E254</f>
        <v>1</v>
      </c>
      <c r="F100" s="172" t="n">
        <f aca="false">Бюджет!F254</f>
        <v>0</v>
      </c>
      <c r="G100" s="172" t="n">
        <f aca="false">Бюджет!G254</f>
        <v>0</v>
      </c>
      <c r="H100" s="172" t="n">
        <f aca="false">Бюджет!H254</f>
        <v>0</v>
      </c>
      <c r="I100" s="172" t="n">
        <f aca="false">Бюджет!I254</f>
        <v>0</v>
      </c>
      <c r="J100" s="172" t="n">
        <f aca="false">Бюджет!J254</f>
        <v>0</v>
      </c>
      <c r="K100" s="172" t="n">
        <f aca="false">Бюджет!K254</f>
        <v>0</v>
      </c>
      <c r="L100" s="172" t="n">
        <f aca="false">Бюджет!L254</f>
        <v>0</v>
      </c>
      <c r="M100" s="172" t="n">
        <f aca="false">Бюджет!M254</f>
        <v>0</v>
      </c>
      <c r="N100" s="172" t="n">
        <f aca="false">Бюджет!N254</f>
        <v>0</v>
      </c>
      <c r="O100" s="172" t="n">
        <f aca="false">Бюджет!O254</f>
        <v>0</v>
      </c>
      <c r="P100" s="172" t="n">
        <f aca="false">Бюджет!P254</f>
        <v>0</v>
      </c>
      <c r="Q100" s="172" t="n">
        <f aca="false">Бюджет!Q254</f>
        <v>0</v>
      </c>
      <c r="R100" s="172" t="n">
        <f aca="false">Бюджет!R254</f>
        <v>0</v>
      </c>
      <c r="S100" s="172" t="n">
        <f aca="false">Бюджет!S254</f>
        <v>0</v>
      </c>
      <c r="T100" s="172" t="n">
        <f aca="false">1*(4)*D100</f>
        <v>52</v>
      </c>
      <c r="U100" s="172" t="n">
        <f aca="false">Бюджет!U254</f>
        <v>0</v>
      </c>
      <c r="V100" s="172" t="n">
        <f aca="false">Бюджет!V254</f>
        <v>0</v>
      </c>
      <c r="W100" s="172" t="n">
        <f aca="false">Бюджет!W254</f>
        <v>0</v>
      </c>
      <c r="X100" s="172" t="n">
        <f aca="false">Бюджет!X254</f>
        <v>0</v>
      </c>
      <c r="Y100" s="172" t="n">
        <f aca="false">Бюджет!Y254</f>
        <v>0</v>
      </c>
      <c r="Z100" s="172" t="n">
        <f aca="false">Бюджет!Z254</f>
        <v>0</v>
      </c>
      <c r="AA100" s="172" t="n">
        <f aca="false">Бюджет!AA254</f>
        <v>0</v>
      </c>
      <c r="AB100" s="172" t="n">
        <f aca="false">Бюджет!AB254</f>
        <v>0</v>
      </c>
      <c r="AC100" s="172" t="n">
        <f aca="false">Бюджет!AC254</f>
        <v>0</v>
      </c>
      <c r="AD100" s="172" t="n">
        <f aca="false">Бюджет!AD254</f>
        <v>0</v>
      </c>
      <c r="AE100" s="172" t="n">
        <f aca="false">Бюджет!AE254</f>
        <v>0</v>
      </c>
      <c r="AF100" s="172" t="n">
        <f aca="false">Бюджет!AF254</f>
        <v>0</v>
      </c>
      <c r="AG100" s="172" t="n">
        <f aca="false">Бюджет!AG254</f>
        <v>0</v>
      </c>
      <c r="AH100" s="172" t="n">
        <f aca="false">Бюджет!AH254</f>
        <v>0</v>
      </c>
      <c r="AI100" s="172" t="n">
        <f aca="false">Бюджет!AI254</f>
        <v>0</v>
      </c>
      <c r="AJ100" s="172" t="n">
        <f aca="false">SUM(G100,I100:AI100)</f>
        <v>52</v>
      </c>
      <c r="AK100" s="168"/>
    </row>
    <row r="101" customFormat="false" ht="15" hidden="false" customHeight="false" outlineLevel="0" collapsed="false">
      <c r="A101" s="174" t="n">
        <f aca="false">Бюджет!A255</f>
        <v>0</v>
      </c>
      <c r="B101" s="174" t="str">
        <f aca="false">Бюджет!B255</f>
        <v>Руководство и рецензирование ВКР</v>
      </c>
      <c r="C101" s="181" t="str">
        <f aca="false">Бюджет!C255</f>
        <v>4\8</v>
      </c>
      <c r="D101" s="181" t="n">
        <v>13</v>
      </c>
      <c r="E101" s="181" t="n">
        <f aca="false">Бюджет!E255</f>
        <v>1</v>
      </c>
      <c r="F101" s="172" t="n">
        <f aca="false">Бюджет!F255</f>
        <v>0</v>
      </c>
      <c r="G101" s="172" t="n">
        <f aca="false">Бюджет!G255</f>
        <v>0</v>
      </c>
      <c r="H101" s="172" t="n">
        <f aca="false">Бюджет!H255</f>
        <v>0</v>
      </c>
      <c r="I101" s="172" t="n">
        <f aca="false">Бюджет!I255</f>
        <v>0</v>
      </c>
      <c r="J101" s="172" t="n">
        <f aca="false">Бюджет!J255</f>
        <v>0</v>
      </c>
      <c r="K101" s="172" t="n">
        <f aca="false">Бюджет!K255</f>
        <v>0</v>
      </c>
      <c r="L101" s="172" t="n">
        <f aca="false">Бюджет!L255</f>
        <v>0</v>
      </c>
      <c r="M101" s="172" t="n">
        <f aca="false">Бюджет!M255</f>
        <v>0</v>
      </c>
      <c r="N101" s="172" t="n">
        <f aca="false">Бюджет!N255</f>
        <v>0</v>
      </c>
      <c r="O101" s="172" t="n">
        <f aca="false">Бюджет!O255</f>
        <v>0</v>
      </c>
      <c r="P101" s="172" t="n">
        <f aca="false">Бюджет!P255</f>
        <v>0</v>
      </c>
      <c r="Q101" s="172" t="n">
        <f aca="false">Бюджет!Q255</f>
        <v>0</v>
      </c>
      <c r="R101" s="172" t="n">
        <f aca="false">Бюджет!R255</f>
        <v>0</v>
      </c>
      <c r="S101" s="172" t="n">
        <f aca="false">Бюджет!S255</f>
        <v>0</v>
      </c>
      <c r="T101" s="172" t="n">
        <f aca="false">Бюджет!T255</f>
        <v>0</v>
      </c>
      <c r="U101" s="172" t="n">
        <f aca="false">Бюджет!U255</f>
        <v>0</v>
      </c>
      <c r="V101" s="172" t="n">
        <f aca="false">Бюджет!V255</f>
        <v>0</v>
      </c>
      <c r="W101" s="172" t="n">
        <f aca="false">16*D101</f>
        <v>208</v>
      </c>
      <c r="X101" s="172" t="n">
        <f aca="false">Бюджет!X255</f>
        <v>0</v>
      </c>
      <c r="Y101" s="172" t="n">
        <f aca="false">Бюджет!Y255</f>
        <v>0</v>
      </c>
      <c r="Z101" s="172" t="n">
        <f aca="false">Бюджет!Z255</f>
        <v>0</v>
      </c>
      <c r="AA101" s="172" t="n">
        <f aca="false">Бюджет!AA255</f>
        <v>0</v>
      </c>
      <c r="AB101" s="172" t="n">
        <f aca="false">Бюджет!AB255</f>
        <v>0</v>
      </c>
      <c r="AC101" s="172" t="n">
        <f aca="false">Бюджет!AC255</f>
        <v>0</v>
      </c>
      <c r="AD101" s="172" t="n">
        <f aca="false">Бюджет!AD255</f>
        <v>0</v>
      </c>
      <c r="AE101" s="172" t="n">
        <f aca="false">Бюджет!AE255</f>
        <v>0</v>
      </c>
      <c r="AF101" s="172" t="n">
        <f aca="false">Бюджет!AF255</f>
        <v>0</v>
      </c>
      <c r="AG101" s="172" t="n">
        <f aca="false">Бюджет!AG255</f>
        <v>0</v>
      </c>
      <c r="AH101" s="172" t="n">
        <f aca="false">Бюджет!AH255</f>
        <v>0</v>
      </c>
      <c r="AI101" s="172" t="n">
        <f aca="false">Бюджет!AI255</f>
        <v>0</v>
      </c>
      <c r="AJ101" s="172" t="n">
        <f aca="false">SUM(G101,I101:AI101)</f>
        <v>208</v>
      </c>
      <c r="AK101" s="168"/>
    </row>
    <row r="102" customFormat="false" ht="15" hidden="false" customHeight="false" outlineLevel="0" collapsed="false">
      <c r="A102" s="174" t="n">
        <f aca="false">Бюджет!A256</f>
        <v>0</v>
      </c>
      <c r="B102" s="174" t="str">
        <f aca="false">Бюджет!B256</f>
        <v>ГЭК (Защита ВКР бакалавра) (7 чел)</v>
      </c>
      <c r="C102" s="181" t="str">
        <f aca="false">Бюджет!C256</f>
        <v>4\8</v>
      </c>
      <c r="D102" s="181" t="n">
        <f aca="false">Бюджет!D256</f>
        <v>23</v>
      </c>
      <c r="E102" s="181" t="n">
        <f aca="false">Бюджет!E256</f>
        <v>1</v>
      </c>
      <c r="F102" s="172" t="n">
        <f aca="false">Бюджет!F256</f>
        <v>0</v>
      </c>
      <c r="G102" s="172" t="n">
        <f aca="false">Бюджет!G256</f>
        <v>0</v>
      </c>
      <c r="H102" s="172" t="n">
        <f aca="false">Бюджет!H256</f>
        <v>0</v>
      </c>
      <c r="I102" s="172" t="n">
        <f aca="false">Бюджет!I256</f>
        <v>0</v>
      </c>
      <c r="J102" s="172" t="n">
        <f aca="false">Бюджет!J256</f>
        <v>0</v>
      </c>
      <c r="K102" s="172" t="n">
        <f aca="false">Бюджет!K256</f>
        <v>0</v>
      </c>
      <c r="L102" s="172" t="n">
        <f aca="false">Бюджет!L256</f>
        <v>0</v>
      </c>
      <c r="M102" s="172" t="n">
        <f aca="false">Бюджет!M256</f>
        <v>0</v>
      </c>
      <c r="N102" s="172" t="n">
        <f aca="false">Бюджет!N256</f>
        <v>0</v>
      </c>
      <c r="O102" s="172" t="n">
        <f aca="false">Бюджет!O256</f>
        <v>0</v>
      </c>
      <c r="P102" s="172" t="n">
        <f aca="false">Бюджет!P256</f>
        <v>0</v>
      </c>
      <c r="Q102" s="172" t="n">
        <f aca="false">Бюджет!Q256</f>
        <v>0</v>
      </c>
      <c r="R102" s="172" t="n">
        <f aca="false">Бюджет!R256</f>
        <v>0</v>
      </c>
      <c r="S102" s="172" t="n">
        <f aca="false">Бюджет!S256</f>
        <v>0</v>
      </c>
      <c r="T102" s="172" t="n">
        <f aca="false">Бюджет!T256</f>
        <v>0</v>
      </c>
      <c r="U102" s="172" t="n">
        <f aca="false">Бюджет!U256</f>
        <v>0</v>
      </c>
      <c r="V102" s="172" t="n">
        <f aca="false">Бюджет!V256</f>
        <v>0</v>
      </c>
      <c r="W102" s="172" t="n">
        <f aca="false">Бюджет!W256</f>
        <v>0</v>
      </c>
      <c r="X102" s="172" t="n">
        <f aca="false">Бюджет!X256</f>
        <v>0</v>
      </c>
      <c r="Y102" s="172" t="n">
        <f aca="false">Бюджет!Y256</f>
        <v>0</v>
      </c>
      <c r="Z102" s="172" t="n">
        <f aca="false">Бюджет!Z256</f>
        <v>0</v>
      </c>
      <c r="AA102" s="172" t="n">
        <f aca="false">Бюджет!AA256</f>
        <v>0</v>
      </c>
      <c r="AB102" s="172" t="n">
        <f aca="false">Бюджет!AB256</f>
        <v>80.5</v>
      </c>
      <c r="AC102" s="172" t="n">
        <f aca="false">Бюджет!AC256</f>
        <v>0</v>
      </c>
      <c r="AD102" s="172" t="n">
        <f aca="false">Бюджет!AD256</f>
        <v>0</v>
      </c>
      <c r="AE102" s="172" t="n">
        <f aca="false">Бюджет!AE256</f>
        <v>0</v>
      </c>
      <c r="AF102" s="172" t="n">
        <f aca="false">Бюджет!AF256</f>
        <v>0</v>
      </c>
      <c r="AG102" s="172" t="n">
        <f aca="false">Бюджет!AG256</f>
        <v>0</v>
      </c>
      <c r="AH102" s="172" t="n">
        <f aca="false">Бюджет!AH256</f>
        <v>0</v>
      </c>
      <c r="AI102" s="172" t="n">
        <f aca="false">Бюджет!AI256</f>
        <v>0</v>
      </c>
      <c r="AJ102" s="172" t="n">
        <f aca="false">SUM(G102,I102:AI102)</f>
        <v>80.5</v>
      </c>
      <c r="AK102" s="168"/>
    </row>
    <row r="103" customFormat="false" ht="15" hidden="false" customHeight="false" outlineLevel="0" collapsed="false">
      <c r="A103" s="168"/>
      <c r="B103" s="176" t="s">
        <v>546</v>
      </c>
      <c r="C103" s="177"/>
      <c r="D103" s="177"/>
      <c r="E103" s="177"/>
      <c r="F103" s="178" t="n">
        <f aca="false">SUM(F71:F102)</f>
        <v>748</v>
      </c>
      <c r="G103" s="178" t="n">
        <f aca="false">SUM(G71:G102)</f>
        <v>748</v>
      </c>
      <c r="H103" s="178" t="n">
        <f aca="false">SUM(H71:H102)</f>
        <v>652</v>
      </c>
      <c r="I103" s="178" t="n">
        <f aca="false">SUM(I71:I102)</f>
        <v>652</v>
      </c>
      <c r="J103" s="178" t="n">
        <f aca="false">SUM(J71:J102)</f>
        <v>556</v>
      </c>
      <c r="K103" s="178" t="n">
        <f aca="false">SUM(K71:K102)</f>
        <v>141.9</v>
      </c>
      <c r="L103" s="178" t="n">
        <f aca="false">SUM(L71:L102)</f>
        <v>0</v>
      </c>
      <c r="M103" s="178" t="n">
        <f aca="false">SUM(M71:M102)</f>
        <v>77.2</v>
      </c>
      <c r="N103" s="178" t="n">
        <f aca="false">SUM(N71:N102)</f>
        <v>0</v>
      </c>
      <c r="O103" s="178" t="n">
        <f aca="false">SUM(O71:O102)</f>
        <v>0</v>
      </c>
      <c r="P103" s="178" t="n">
        <f aca="false">SUM(P71:P102)</f>
        <v>0</v>
      </c>
      <c r="Q103" s="178" t="n">
        <f aca="false">SUM(Q71:Q102)</f>
        <v>45.4</v>
      </c>
      <c r="R103" s="178" t="n">
        <f aca="false">SUM(R71:R102)</f>
        <v>0</v>
      </c>
      <c r="S103" s="178" t="n">
        <f aca="false">SUM(S71:S102)</f>
        <v>0</v>
      </c>
      <c r="T103" s="178" t="n">
        <f aca="false">SUM(T71:T102)</f>
        <v>150</v>
      </c>
      <c r="U103" s="178" t="n">
        <f aca="false">SUM(U71:U102)</f>
        <v>6.9</v>
      </c>
      <c r="V103" s="178" t="n">
        <f aca="false">SUM(V71:V102)</f>
        <v>0</v>
      </c>
      <c r="W103" s="178" t="n">
        <f aca="false">SUM(W71:W102)</f>
        <v>208</v>
      </c>
      <c r="X103" s="178" t="n">
        <f aca="false">SUM(X71:X102)</f>
        <v>0</v>
      </c>
      <c r="Y103" s="178" t="n">
        <f aca="false">SUM(Y71:Y102)</f>
        <v>0</v>
      </c>
      <c r="Z103" s="178" t="n">
        <f aca="false">SUM(Z71:Z102)</f>
        <v>0</v>
      </c>
      <c r="AA103" s="178" t="n">
        <f aca="false">SUM(AA71:AA102)</f>
        <v>0</v>
      </c>
      <c r="AB103" s="178" t="n">
        <f aca="false">SUM(AB71:AB102)</f>
        <v>80.5</v>
      </c>
      <c r="AC103" s="178" t="n">
        <f aca="false">SUM(AC71:AC102)</f>
        <v>0</v>
      </c>
      <c r="AD103" s="178" t="n">
        <f aca="false">SUM(AD71:AD102)</f>
        <v>0</v>
      </c>
      <c r="AE103" s="178" t="n">
        <f aca="false">SUM(AE71:AE102)</f>
        <v>0</v>
      </c>
      <c r="AF103" s="178" t="n">
        <f aca="false">SUM(AF71:AF102)</f>
        <v>0</v>
      </c>
      <c r="AG103" s="178" t="n">
        <f aca="false">SUM(AG71:AG102)</f>
        <v>0</v>
      </c>
      <c r="AH103" s="178" t="n">
        <f aca="false">SUM(AH71:AH102)</f>
        <v>0</v>
      </c>
      <c r="AI103" s="178" t="n">
        <f aca="false">SUM(AI71:AI102)</f>
        <v>8</v>
      </c>
      <c r="AJ103" s="178" t="n">
        <f aca="false">SUM(AJ71:AJ102)</f>
        <v>2673.9</v>
      </c>
      <c r="AK103" s="168"/>
    </row>
    <row r="104" customFormat="false" ht="15" hidden="false" customHeight="false" outlineLevel="0" collapsed="false">
      <c r="A104" s="168"/>
      <c r="B104" s="179"/>
      <c r="C104" s="169"/>
      <c r="D104" s="169"/>
      <c r="E104" s="169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72" t="n">
        <f aca="false">SUM(G104,I104:AI104)</f>
        <v>0</v>
      </c>
      <c r="AK104" s="168"/>
    </row>
    <row r="105" customFormat="false" ht="15" hidden="false" customHeight="false" outlineLevel="0" collapsed="false">
      <c r="A105" s="168"/>
      <c r="B105" s="174"/>
      <c r="C105" s="168"/>
      <c r="D105" s="168"/>
      <c r="E105" s="168"/>
      <c r="F105" s="175"/>
      <c r="G105" s="175"/>
      <c r="H105" s="175"/>
      <c r="I105" s="175"/>
      <c r="J105" s="175"/>
      <c r="K105" s="180"/>
      <c r="L105" s="182" t="str">
        <f aca="false">Бюджет!L259</f>
        <v>10.03.01 Информационная безопасность</v>
      </c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0"/>
      <c r="AC105" s="175"/>
      <c r="AD105" s="175"/>
      <c r="AE105" s="175"/>
      <c r="AF105" s="175"/>
      <c r="AG105" s="175"/>
      <c r="AH105" s="175"/>
      <c r="AI105" s="175"/>
      <c r="AJ105" s="172" t="n">
        <f aca="false">SUM(G105,I105:AI105)</f>
        <v>0</v>
      </c>
      <c r="AK105" s="168"/>
    </row>
    <row r="106" customFormat="false" ht="15" hidden="false" customHeight="false" outlineLevel="0" collapsed="false">
      <c r="A106" s="168"/>
      <c r="B106" s="174"/>
      <c r="C106" s="168"/>
      <c r="D106" s="168"/>
      <c r="E106" s="168"/>
      <c r="F106" s="175"/>
      <c r="G106" s="175"/>
      <c r="H106" s="175"/>
      <c r="I106" s="175"/>
      <c r="J106" s="175"/>
      <c r="K106" s="183" t="str">
        <f aca="false">Бюджет!K260</f>
        <v>профиль "Техническая защита информации"</v>
      </c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75"/>
      <c r="AD106" s="175"/>
      <c r="AE106" s="175"/>
      <c r="AF106" s="175"/>
      <c r="AG106" s="175"/>
      <c r="AH106" s="175"/>
      <c r="AI106" s="175"/>
      <c r="AJ106" s="172" t="n">
        <f aca="false">SUM(G106,I106:AI106)</f>
        <v>0</v>
      </c>
      <c r="AK106" s="168"/>
    </row>
    <row r="107" customFormat="false" ht="15" hidden="false" customHeight="false" outlineLevel="0" collapsed="false">
      <c r="A107" s="168"/>
      <c r="B107" s="174"/>
      <c r="C107" s="168"/>
      <c r="D107" s="168"/>
      <c r="E107" s="168"/>
      <c r="F107" s="175"/>
      <c r="G107" s="175"/>
      <c r="H107" s="175"/>
      <c r="I107" s="175"/>
      <c r="J107" s="175"/>
      <c r="K107" s="183" t="str">
        <f aca="false">Бюджет!K261</f>
        <v>профиль "Безопасность автоматизированных систем (по отрасли или в сфере профессиональной деятельности)"</v>
      </c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75"/>
      <c r="AD107" s="175"/>
      <c r="AE107" s="175"/>
      <c r="AF107" s="175"/>
      <c r="AG107" s="175"/>
      <c r="AH107" s="175"/>
      <c r="AI107" s="175"/>
      <c r="AJ107" s="172" t="n">
        <f aca="false">SUM(G107,I107:AI107)</f>
        <v>0</v>
      </c>
      <c r="AK107" s="168"/>
    </row>
    <row r="108" customFormat="false" ht="15" hidden="false" customHeight="false" outlineLevel="0" collapsed="false">
      <c r="A108" s="174" t="str">
        <f aca="false">Бюджет!A263</f>
        <v>Б1.О.14</v>
      </c>
      <c r="B108" s="174" t="str">
        <f aca="false">Бюджет!B263</f>
        <v>Теория измерений (поток НЭ, ИБ, ИСТ)</v>
      </c>
      <c r="C108" s="181" t="str">
        <f aca="false">Бюджет!C263</f>
        <v>1\1</v>
      </c>
      <c r="D108" s="181" t="n">
        <f aca="false">Бюджет!D263</f>
        <v>27</v>
      </c>
      <c r="E108" s="181" t="n">
        <f aca="false">Бюджет!E263</f>
        <v>1</v>
      </c>
      <c r="F108" s="172" t="n">
        <f aca="false">Бюджет!F263</f>
        <v>16</v>
      </c>
      <c r="G108" s="172" t="n">
        <f aca="false">Бюджет!G263</f>
        <v>0</v>
      </c>
      <c r="H108" s="172" t="n">
        <f aca="false">Бюджет!H263</f>
        <v>0</v>
      </c>
      <c r="I108" s="172" t="n">
        <f aca="false">Бюджет!I263</f>
        <v>0</v>
      </c>
      <c r="J108" s="172" t="n">
        <f aca="false">Бюджет!J263</f>
        <v>32</v>
      </c>
      <c r="K108" s="172" t="n">
        <f aca="false">Бюджет!K263</f>
        <v>8.1</v>
      </c>
      <c r="L108" s="172" t="n">
        <f aca="false">Бюджет!L263</f>
        <v>0</v>
      </c>
      <c r="M108" s="172" t="n">
        <f aca="false">Бюджет!M263</f>
        <v>0</v>
      </c>
      <c r="N108" s="172" t="n">
        <f aca="false">Бюджет!N263</f>
        <v>0</v>
      </c>
      <c r="O108" s="172" t="n">
        <f aca="false">Бюджет!O263</f>
        <v>0</v>
      </c>
      <c r="P108" s="172" t="n">
        <f aca="false">Бюджет!P263</f>
        <v>0</v>
      </c>
      <c r="Q108" s="172" t="n">
        <f aca="false">Бюджет!Q263</f>
        <v>0</v>
      </c>
      <c r="R108" s="172" t="n">
        <f aca="false">Бюджет!R263</f>
        <v>0</v>
      </c>
      <c r="S108" s="172" t="n">
        <f aca="false">Бюджет!S263</f>
        <v>0</v>
      </c>
      <c r="T108" s="172" t="n">
        <f aca="false">Бюджет!T263</f>
        <v>0</v>
      </c>
      <c r="U108" s="172" t="n">
        <f aca="false">Бюджет!U263</f>
        <v>0</v>
      </c>
      <c r="V108" s="172" t="n">
        <f aca="false">Бюджет!V263</f>
        <v>0</v>
      </c>
      <c r="W108" s="172" t="n">
        <f aca="false">Бюджет!W263</f>
        <v>0</v>
      </c>
      <c r="X108" s="172" t="n">
        <f aca="false">Бюджет!X263</f>
        <v>0</v>
      </c>
      <c r="Y108" s="172" t="n">
        <f aca="false">Бюджет!Y263</f>
        <v>0</v>
      </c>
      <c r="Z108" s="172" t="n">
        <f aca="false">Бюджет!Z263</f>
        <v>0</v>
      </c>
      <c r="AA108" s="172" t="n">
        <f aca="false">Бюджет!AA263</f>
        <v>0</v>
      </c>
      <c r="AB108" s="172" t="n">
        <f aca="false">Бюджет!AB263</f>
        <v>0</v>
      </c>
      <c r="AC108" s="172" t="n">
        <f aca="false">Бюджет!AC263</f>
        <v>0</v>
      </c>
      <c r="AD108" s="172" t="n">
        <f aca="false">Бюджет!AD263</f>
        <v>0</v>
      </c>
      <c r="AE108" s="172" t="n">
        <f aca="false">Бюджет!AE263</f>
        <v>0</v>
      </c>
      <c r="AF108" s="172" t="n">
        <f aca="false">Бюджет!AF263</f>
        <v>0</v>
      </c>
      <c r="AG108" s="172" t="n">
        <f aca="false">Бюджет!AG263</f>
        <v>0</v>
      </c>
      <c r="AH108" s="172" t="n">
        <f aca="false">Бюджет!AH263</f>
        <v>0</v>
      </c>
      <c r="AI108" s="172" t="n">
        <f aca="false">Бюджет!AI263</f>
        <v>0</v>
      </c>
      <c r="AJ108" s="172" t="n">
        <f aca="false">SUM(G108,I108:AI108)</f>
        <v>40.1</v>
      </c>
      <c r="AK108" s="168"/>
    </row>
    <row r="109" customFormat="false" ht="27.25" hidden="false" customHeight="false" outlineLevel="0" collapsed="false">
      <c r="A109" s="174" t="str">
        <f aca="false">Бюджет!A266</f>
        <v>Б1.Б.16.01</v>
      </c>
      <c r="B109" s="174" t="str">
        <f aca="false">Бюджет!B266</f>
        <v>Механика и молекулярная физика (поток НЭ, ИБ, ИСТ)</v>
      </c>
      <c r="C109" s="181" t="str">
        <f aca="false">Бюджет!C266</f>
        <v>1\2</v>
      </c>
      <c r="D109" s="181" t="n">
        <f aca="false">Бюджет!D266</f>
        <v>27</v>
      </c>
      <c r="E109" s="181" t="n">
        <f aca="false">Бюджет!E266</f>
        <v>1</v>
      </c>
      <c r="F109" s="172" t="n">
        <f aca="false">Бюджет!F266</f>
        <v>60</v>
      </c>
      <c r="G109" s="172" t="n">
        <f aca="false">Бюджет!G266</f>
        <v>0</v>
      </c>
      <c r="H109" s="172" t="n">
        <f aca="false">Бюджет!H266</f>
        <v>60</v>
      </c>
      <c r="I109" s="172" t="n">
        <f aca="false">Бюджет!I266</f>
        <v>60</v>
      </c>
      <c r="J109" s="172" t="n">
        <f aca="false">Бюджет!J266</f>
        <v>40</v>
      </c>
      <c r="K109" s="172" t="n">
        <f aca="false">Бюджет!K266</f>
        <v>0</v>
      </c>
      <c r="L109" s="172" t="n">
        <f aca="false">Бюджет!L266</f>
        <v>0</v>
      </c>
      <c r="M109" s="172" t="n">
        <f aca="false">Бюджет!M266</f>
        <v>10.8</v>
      </c>
      <c r="N109" s="172" t="n">
        <f aca="false">Бюджет!N266</f>
        <v>0</v>
      </c>
      <c r="O109" s="172" t="n">
        <f aca="false">Бюджет!O266</f>
        <v>0</v>
      </c>
      <c r="P109" s="172" t="n">
        <f aca="false">Бюджет!P266</f>
        <v>0</v>
      </c>
      <c r="Q109" s="172" t="n">
        <f aca="false">Бюджет!Q266</f>
        <v>0</v>
      </c>
      <c r="R109" s="172" t="n">
        <f aca="false">Бюджет!R266</f>
        <v>0</v>
      </c>
      <c r="S109" s="172" t="n">
        <f aca="false">Бюджет!S266</f>
        <v>0</v>
      </c>
      <c r="T109" s="172" t="n">
        <f aca="false">Бюджет!T266</f>
        <v>0</v>
      </c>
      <c r="U109" s="172" t="n">
        <f aca="false">Бюджет!U266</f>
        <v>0</v>
      </c>
      <c r="V109" s="172" t="n">
        <f aca="false">Бюджет!V266</f>
        <v>0</v>
      </c>
      <c r="W109" s="172" t="n">
        <f aca="false">Бюджет!W266</f>
        <v>0</v>
      </c>
      <c r="X109" s="172" t="n">
        <f aca="false">Бюджет!X266</f>
        <v>0</v>
      </c>
      <c r="Y109" s="172" t="n">
        <f aca="false">Бюджет!Y266</f>
        <v>0</v>
      </c>
      <c r="Z109" s="172" t="n">
        <f aca="false">Бюджет!Z266</f>
        <v>0</v>
      </c>
      <c r="AA109" s="172" t="n">
        <f aca="false">Бюджет!AA266</f>
        <v>0</v>
      </c>
      <c r="AB109" s="172" t="n">
        <f aca="false">Бюджет!AB266</f>
        <v>0</v>
      </c>
      <c r="AC109" s="172" t="n">
        <f aca="false">Бюджет!AC266</f>
        <v>0</v>
      </c>
      <c r="AD109" s="172" t="n">
        <f aca="false">Бюджет!AD266</f>
        <v>0</v>
      </c>
      <c r="AE109" s="172" t="n">
        <f aca="false">Бюджет!AE266</f>
        <v>0</v>
      </c>
      <c r="AF109" s="172" t="n">
        <f aca="false">Бюджет!AF266</f>
        <v>0</v>
      </c>
      <c r="AG109" s="172" t="n">
        <f aca="false">Бюджет!AG266</f>
        <v>0</v>
      </c>
      <c r="AH109" s="172" t="n">
        <f aca="false">Бюджет!AH266</f>
        <v>0</v>
      </c>
      <c r="AI109" s="172" t="n">
        <f aca="false">Бюджет!AI266</f>
        <v>0</v>
      </c>
      <c r="AJ109" s="172" t="n">
        <f aca="false">SUM(G109,I109:AI109)</f>
        <v>110.8</v>
      </c>
      <c r="AK109" s="168"/>
    </row>
    <row r="110" customFormat="false" ht="27.25" hidden="false" customHeight="false" outlineLevel="0" collapsed="false">
      <c r="A110" s="174" t="str">
        <f aca="false">Бюджет!A272</f>
        <v>Б1.О.01</v>
      </c>
      <c r="B110" s="174" t="str">
        <f aca="false">Бюджет!B272</f>
        <v>Основы научно-исследовательской деятельности (поток НЭ, ИБ)</v>
      </c>
      <c r="C110" s="181" t="str">
        <f aca="false">Бюджет!C272</f>
        <v>2\4</v>
      </c>
      <c r="D110" s="181" t="n">
        <f aca="false">Бюджет!D272</f>
        <v>34</v>
      </c>
      <c r="E110" s="181" t="n">
        <f aca="false">Бюджет!E272</f>
        <v>1</v>
      </c>
      <c r="F110" s="172" t="n">
        <f aca="false">Бюджет!F272</f>
        <v>20</v>
      </c>
      <c r="G110" s="172" t="n">
        <f aca="false">Бюджет!G272</f>
        <v>0</v>
      </c>
      <c r="H110" s="172" t="n">
        <f aca="false">Бюджет!H272</f>
        <v>20</v>
      </c>
      <c r="I110" s="172" t="n">
        <f aca="false">Бюджет!I272</f>
        <v>20</v>
      </c>
      <c r="J110" s="172" t="n">
        <f aca="false">Бюджет!J272</f>
        <v>0</v>
      </c>
      <c r="K110" s="172" t="n">
        <f aca="false">Бюджет!K272</f>
        <v>10.2</v>
      </c>
      <c r="L110" s="172" t="n">
        <f aca="false">Бюджет!L272</f>
        <v>0</v>
      </c>
      <c r="M110" s="172" t="n">
        <f aca="false">Бюджет!M272</f>
        <v>0</v>
      </c>
      <c r="N110" s="172" t="n">
        <f aca="false">Бюджет!N272</f>
        <v>0</v>
      </c>
      <c r="O110" s="172" t="n">
        <f aca="false">Бюджет!O272</f>
        <v>0</v>
      </c>
      <c r="P110" s="172" t="n">
        <f aca="false">Бюджет!P272</f>
        <v>0</v>
      </c>
      <c r="Q110" s="172" t="n">
        <f aca="false">Бюджет!Q272</f>
        <v>0</v>
      </c>
      <c r="R110" s="172" t="n">
        <f aca="false">Бюджет!R272</f>
        <v>0</v>
      </c>
      <c r="S110" s="172" t="n">
        <f aca="false">Бюджет!S272</f>
        <v>0</v>
      </c>
      <c r="T110" s="172" t="n">
        <f aca="false">Бюджет!T272</f>
        <v>0</v>
      </c>
      <c r="U110" s="172" t="n">
        <f aca="false">Бюджет!U272</f>
        <v>0</v>
      </c>
      <c r="V110" s="172" t="n">
        <f aca="false">Бюджет!V272</f>
        <v>0</v>
      </c>
      <c r="W110" s="172" t="n">
        <f aca="false">Бюджет!W272</f>
        <v>0</v>
      </c>
      <c r="X110" s="172" t="n">
        <f aca="false">Бюджет!X272</f>
        <v>0</v>
      </c>
      <c r="Y110" s="172" t="n">
        <f aca="false">Бюджет!Y272</f>
        <v>0</v>
      </c>
      <c r="Z110" s="172" t="n">
        <f aca="false">Бюджет!Z272</f>
        <v>0</v>
      </c>
      <c r="AA110" s="172" t="n">
        <f aca="false">Бюджет!AA272</f>
        <v>0</v>
      </c>
      <c r="AB110" s="172" t="n">
        <f aca="false">Бюджет!AB272</f>
        <v>0</v>
      </c>
      <c r="AC110" s="172" t="n">
        <f aca="false">Бюджет!AC272</f>
        <v>0</v>
      </c>
      <c r="AD110" s="172" t="n">
        <f aca="false">Бюджет!AD272</f>
        <v>0</v>
      </c>
      <c r="AE110" s="172" t="n">
        <f aca="false">Бюджет!AE272</f>
        <v>0</v>
      </c>
      <c r="AF110" s="172" t="n">
        <f aca="false">Бюджет!AF272</f>
        <v>0</v>
      </c>
      <c r="AG110" s="172" t="n">
        <f aca="false">Бюджет!AG272</f>
        <v>0</v>
      </c>
      <c r="AH110" s="172" t="n">
        <f aca="false">Бюджет!AH272</f>
        <v>0</v>
      </c>
      <c r="AI110" s="172" t="n">
        <f aca="false">Бюджет!AI272</f>
        <v>0</v>
      </c>
      <c r="AJ110" s="172" t="n">
        <f aca="false">SUM(G110,I110:AI110)</f>
        <v>30.2</v>
      </c>
      <c r="AK110" s="168"/>
    </row>
    <row r="111" customFormat="false" ht="27.25" hidden="false" customHeight="false" outlineLevel="0" collapsed="false">
      <c r="A111" s="174" t="str">
        <f aca="false">Бюджет!A274</f>
        <v>Б1.О.16.02</v>
      </c>
      <c r="B111" s="174" t="str">
        <f aca="false">Бюджет!B274</f>
        <v>Электричество, магнетизм и волновая оптика (поток НЭ, ИБ, ИСТ)</v>
      </c>
      <c r="C111" s="181" t="str">
        <f aca="false">Бюджет!C274</f>
        <v>2\3</v>
      </c>
      <c r="D111" s="181" t="n">
        <f aca="false">Бюджет!D274</f>
        <v>34</v>
      </c>
      <c r="E111" s="181" t="n">
        <f aca="false">Бюджет!E274</f>
        <v>1</v>
      </c>
      <c r="F111" s="172" t="n">
        <f aca="false">Бюджет!F274</f>
        <v>50</v>
      </c>
      <c r="G111" s="172" t="n">
        <f aca="false">Бюджет!G274</f>
        <v>0</v>
      </c>
      <c r="H111" s="172" t="n">
        <f aca="false">Бюджет!H274</f>
        <v>50</v>
      </c>
      <c r="I111" s="172" t="n">
        <f aca="false">Бюджет!I274</f>
        <v>50</v>
      </c>
      <c r="J111" s="172" t="n">
        <f aca="false">Бюджет!J274</f>
        <v>48</v>
      </c>
      <c r="K111" s="172" t="n">
        <f aca="false">Бюджет!K274</f>
        <v>0</v>
      </c>
      <c r="L111" s="172" t="n">
        <f aca="false">Бюджет!L274</f>
        <v>0</v>
      </c>
      <c r="M111" s="172" t="n">
        <f aca="false">Бюджет!M274</f>
        <v>13.6</v>
      </c>
      <c r="N111" s="172" t="n">
        <f aca="false">Бюджет!N274</f>
        <v>0</v>
      </c>
      <c r="O111" s="172" t="n">
        <f aca="false">Бюджет!O274</f>
        <v>0</v>
      </c>
      <c r="P111" s="172" t="n">
        <f aca="false">Бюджет!P274</f>
        <v>0</v>
      </c>
      <c r="Q111" s="172" t="n">
        <f aca="false">Бюджет!Q274</f>
        <v>0</v>
      </c>
      <c r="R111" s="172" t="n">
        <f aca="false">Бюджет!R274</f>
        <v>0</v>
      </c>
      <c r="S111" s="172" t="n">
        <f aca="false">Бюджет!S274</f>
        <v>0</v>
      </c>
      <c r="T111" s="172" t="n">
        <f aca="false">Бюджет!T274</f>
        <v>0</v>
      </c>
      <c r="U111" s="172" t="n">
        <f aca="false">Бюджет!U274</f>
        <v>0</v>
      </c>
      <c r="V111" s="172" t="n">
        <f aca="false">Бюджет!V274</f>
        <v>0</v>
      </c>
      <c r="W111" s="172" t="n">
        <f aca="false">Бюджет!W274</f>
        <v>0</v>
      </c>
      <c r="X111" s="172" t="n">
        <f aca="false">Бюджет!X274</f>
        <v>0</v>
      </c>
      <c r="Y111" s="172" t="n">
        <f aca="false">Бюджет!Y274</f>
        <v>0</v>
      </c>
      <c r="Z111" s="172" t="n">
        <f aca="false">Бюджет!Z274</f>
        <v>0</v>
      </c>
      <c r="AA111" s="172" t="n">
        <f aca="false">Бюджет!AA274</f>
        <v>0</v>
      </c>
      <c r="AB111" s="172" t="n">
        <f aca="false">Бюджет!AB274</f>
        <v>0</v>
      </c>
      <c r="AC111" s="172" t="n">
        <f aca="false">Бюджет!AC274</f>
        <v>0</v>
      </c>
      <c r="AD111" s="172" t="n">
        <f aca="false">Бюджет!AD274</f>
        <v>0</v>
      </c>
      <c r="AE111" s="172" t="n">
        <f aca="false">Бюджет!AE274</f>
        <v>0</v>
      </c>
      <c r="AF111" s="172" t="n">
        <f aca="false">Бюджет!AF274</f>
        <v>0</v>
      </c>
      <c r="AG111" s="172" t="n">
        <f aca="false">Бюджет!AG274</f>
        <v>0</v>
      </c>
      <c r="AH111" s="172" t="n">
        <f aca="false">Бюджет!AH274</f>
        <v>0</v>
      </c>
      <c r="AI111" s="172" t="n">
        <f aca="false">Бюджет!AI274</f>
        <v>2</v>
      </c>
      <c r="AJ111" s="172" t="n">
        <f aca="false">SUM(G111,I111:AI111)</f>
        <v>113.6</v>
      </c>
      <c r="AK111" s="168"/>
    </row>
    <row r="112" customFormat="false" ht="27.25" hidden="false" customHeight="false" outlineLevel="0" collapsed="false">
      <c r="A112" s="174" t="str">
        <f aca="false">Бюджет!A275</f>
        <v>Б1.О.16.03</v>
      </c>
      <c r="B112" s="174" t="str">
        <f aca="false">Бюджет!B275</f>
        <v>Квантовая отптика и атомная физика (поток НЭ, ИБ, ИСТ)</v>
      </c>
      <c r="C112" s="181" t="str">
        <f aca="false">Бюджет!C275</f>
        <v>2\4</v>
      </c>
      <c r="D112" s="181" t="n">
        <f aca="false">Бюджет!D275</f>
        <v>34</v>
      </c>
      <c r="E112" s="181" t="n">
        <f aca="false">Бюджет!E275</f>
        <v>1</v>
      </c>
      <c r="F112" s="172" t="n">
        <f aca="false">Бюджет!F275</f>
        <v>60</v>
      </c>
      <c r="G112" s="172" t="n">
        <f aca="false">Бюджет!G275</f>
        <v>0</v>
      </c>
      <c r="H112" s="172" t="n">
        <f aca="false">Бюджет!H275</f>
        <v>60</v>
      </c>
      <c r="I112" s="172" t="n">
        <f aca="false">Бюджет!I275</f>
        <v>60</v>
      </c>
      <c r="J112" s="172" t="n">
        <f aca="false">Бюджет!J275</f>
        <v>60</v>
      </c>
      <c r="K112" s="172" t="n">
        <f aca="false">Бюджет!K275</f>
        <v>0</v>
      </c>
      <c r="L112" s="172" t="n">
        <f aca="false">Бюджет!L275</f>
        <v>0</v>
      </c>
      <c r="M112" s="172" t="n">
        <f aca="false">Бюджет!M275</f>
        <v>13.6</v>
      </c>
      <c r="N112" s="172" t="n">
        <f aca="false">Бюджет!N275</f>
        <v>0</v>
      </c>
      <c r="O112" s="172" t="n">
        <f aca="false">Бюджет!O275</f>
        <v>0</v>
      </c>
      <c r="P112" s="172" t="n">
        <f aca="false">Бюджет!P275</f>
        <v>0</v>
      </c>
      <c r="Q112" s="172" t="n">
        <f aca="false">Бюджет!Q275</f>
        <v>0</v>
      </c>
      <c r="R112" s="172" t="n">
        <f aca="false">Бюджет!R275</f>
        <v>0</v>
      </c>
      <c r="S112" s="172" t="n">
        <f aca="false">Бюджет!S275</f>
        <v>0</v>
      </c>
      <c r="T112" s="172" t="n">
        <f aca="false">Бюджет!T275</f>
        <v>0</v>
      </c>
      <c r="U112" s="172" t="n">
        <f aca="false">Бюджет!U275</f>
        <v>0</v>
      </c>
      <c r="V112" s="172" t="n">
        <f aca="false">Бюджет!V275</f>
        <v>0</v>
      </c>
      <c r="W112" s="172" t="n">
        <f aca="false">Бюджет!W275</f>
        <v>0</v>
      </c>
      <c r="X112" s="172" t="n">
        <f aca="false">Бюджет!X275</f>
        <v>0</v>
      </c>
      <c r="Y112" s="172" t="n">
        <f aca="false">Бюджет!Y275</f>
        <v>0</v>
      </c>
      <c r="Z112" s="172" t="n">
        <f aca="false">Бюджет!Z275</f>
        <v>0</v>
      </c>
      <c r="AA112" s="172" t="n">
        <f aca="false">Бюджет!AA275</f>
        <v>0</v>
      </c>
      <c r="AB112" s="172" t="n">
        <f aca="false">Бюджет!AB275</f>
        <v>0</v>
      </c>
      <c r="AC112" s="172" t="n">
        <f aca="false">Бюджет!AC275</f>
        <v>0</v>
      </c>
      <c r="AD112" s="172" t="n">
        <f aca="false">Бюджет!AD275</f>
        <v>0</v>
      </c>
      <c r="AE112" s="172" t="n">
        <f aca="false">Бюджет!AE275</f>
        <v>0</v>
      </c>
      <c r="AF112" s="172" t="n">
        <f aca="false">Бюджет!AF275</f>
        <v>0</v>
      </c>
      <c r="AG112" s="172" t="n">
        <f aca="false">Бюджет!AG275</f>
        <v>0</v>
      </c>
      <c r="AH112" s="172" t="n">
        <f aca="false">Бюджет!AH275</f>
        <v>0</v>
      </c>
      <c r="AI112" s="172" t="n">
        <f aca="false">Бюджет!AI275</f>
        <v>8</v>
      </c>
      <c r="AJ112" s="172" t="n">
        <f aca="false">SUM(G112,I112:AI112)</f>
        <v>141.6</v>
      </c>
      <c r="AK112" s="168"/>
    </row>
    <row r="113" customFormat="false" ht="15" hidden="false" customHeight="false" outlineLevel="0" collapsed="false">
      <c r="A113" s="168"/>
      <c r="B113" s="176" t="s">
        <v>547</v>
      </c>
      <c r="C113" s="177"/>
      <c r="D113" s="177"/>
      <c r="E113" s="177"/>
      <c r="F113" s="178" t="n">
        <f aca="false">SUM(F108:F112)</f>
        <v>206</v>
      </c>
      <c r="G113" s="178" t="n">
        <f aca="false">SUM(G108:G112)</f>
        <v>0</v>
      </c>
      <c r="H113" s="178" t="n">
        <f aca="false">SUM(H108:H112)</f>
        <v>190</v>
      </c>
      <c r="I113" s="178" t="n">
        <f aca="false">SUM(I108:I112)</f>
        <v>190</v>
      </c>
      <c r="J113" s="178" t="n">
        <f aca="false">SUM(J108:J112)</f>
        <v>180</v>
      </c>
      <c r="K113" s="178" t="n">
        <f aca="false">SUM(K108:K112)</f>
        <v>18.3</v>
      </c>
      <c r="L113" s="178" t="n">
        <f aca="false">SUM(L108:L112)</f>
        <v>0</v>
      </c>
      <c r="M113" s="178" t="n">
        <f aca="false">SUM(M108:M112)</f>
        <v>38</v>
      </c>
      <c r="N113" s="178" t="n">
        <f aca="false">SUM(N108:N112)</f>
        <v>0</v>
      </c>
      <c r="O113" s="178" t="n">
        <f aca="false">SUM(O108:O112)</f>
        <v>0</v>
      </c>
      <c r="P113" s="178" t="n">
        <f aca="false">SUM(P108:P112)</f>
        <v>0</v>
      </c>
      <c r="Q113" s="178" t="n">
        <f aca="false">SUM(Q108:Q112)</f>
        <v>0</v>
      </c>
      <c r="R113" s="178" t="n">
        <f aca="false">SUM(R108:R112)</f>
        <v>0</v>
      </c>
      <c r="S113" s="178" t="n">
        <f aca="false">SUM(S108:S112)</f>
        <v>0</v>
      </c>
      <c r="T113" s="178" t="n">
        <f aca="false">SUM(T108:T112)</f>
        <v>0</v>
      </c>
      <c r="U113" s="178" t="n">
        <f aca="false">SUM(U108:U112)</f>
        <v>0</v>
      </c>
      <c r="V113" s="178" t="n">
        <f aca="false">SUM(V108:V112)</f>
        <v>0</v>
      </c>
      <c r="W113" s="178" t="n">
        <f aca="false">SUM(W108:W112)</f>
        <v>0</v>
      </c>
      <c r="X113" s="178" t="n">
        <f aca="false">SUM(X108:X112)</f>
        <v>0</v>
      </c>
      <c r="Y113" s="178" t="n">
        <f aca="false">SUM(Y108:Y112)</f>
        <v>0</v>
      </c>
      <c r="Z113" s="178" t="n">
        <f aca="false">SUM(Z108:Z112)</f>
        <v>0</v>
      </c>
      <c r="AA113" s="178" t="n">
        <f aca="false">SUM(AA108:AA112)</f>
        <v>0</v>
      </c>
      <c r="AB113" s="178" t="n">
        <f aca="false">SUM(AB108:AB112)</f>
        <v>0</v>
      </c>
      <c r="AC113" s="178" t="n">
        <f aca="false">SUM(AC108:AC112)</f>
        <v>0</v>
      </c>
      <c r="AD113" s="178" t="n">
        <f aca="false">SUM(AD108:AD112)</f>
        <v>0</v>
      </c>
      <c r="AE113" s="178" t="n">
        <f aca="false">SUM(AE108:AE112)</f>
        <v>0</v>
      </c>
      <c r="AF113" s="178" t="n">
        <f aca="false">SUM(AF108:AF112)</f>
        <v>0</v>
      </c>
      <c r="AG113" s="178" t="n">
        <f aca="false">SUM(AG108:AG112)</f>
        <v>0</v>
      </c>
      <c r="AH113" s="178" t="n">
        <f aca="false">SUM(AH108:AH112)</f>
        <v>0</v>
      </c>
      <c r="AI113" s="178" t="n">
        <f aca="false">SUM(AI108:AI112)</f>
        <v>10</v>
      </c>
      <c r="AJ113" s="178" t="n">
        <f aca="false">SUM(AJ108:AJ112)</f>
        <v>436.3</v>
      </c>
      <c r="AK113" s="168"/>
    </row>
    <row r="114" customFormat="false" ht="15" hidden="false" customHeight="false" outlineLevel="0" collapsed="false">
      <c r="A114" s="168"/>
      <c r="B114" s="179"/>
      <c r="C114" s="169"/>
      <c r="D114" s="169"/>
      <c r="E114" s="169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72" t="n">
        <f aca="false">SUM(G114,I114:AI114)</f>
        <v>0</v>
      </c>
      <c r="AK114" s="168"/>
    </row>
    <row r="115" customFormat="false" ht="15" hidden="false" customHeight="false" outlineLevel="0" collapsed="false">
      <c r="A115" s="168"/>
      <c r="B115" s="173"/>
      <c r="C115" s="168"/>
      <c r="D115" s="168"/>
      <c r="E115" s="168"/>
      <c r="F115" s="175"/>
      <c r="G115" s="175"/>
      <c r="H115" s="175"/>
      <c r="I115" s="175"/>
      <c r="J115" s="170" t="str">
        <f aca="false">Бюджет!L323</f>
        <v>44.03.05 Педагогическое образование (с двумя профилями подготовки)</v>
      </c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5"/>
      <c r="AE115" s="175"/>
      <c r="AF115" s="175"/>
      <c r="AG115" s="175"/>
      <c r="AH115" s="175"/>
      <c r="AI115" s="175"/>
      <c r="AJ115" s="172" t="n">
        <f aca="false">SUM(G115,I115:AI115)</f>
        <v>0</v>
      </c>
      <c r="AK115" s="168"/>
    </row>
    <row r="116" customFormat="false" ht="15" hidden="false" customHeight="false" outlineLevel="0" collapsed="false">
      <c r="A116" s="184"/>
      <c r="B116" s="173"/>
      <c r="C116" s="168"/>
      <c r="D116" s="168"/>
      <c r="E116" s="168"/>
      <c r="F116" s="175"/>
      <c r="G116" s="175"/>
      <c r="H116" s="175"/>
      <c r="I116" s="175"/>
      <c r="J116" s="171" t="str">
        <f aca="false">Бюджет!K324</f>
        <v>профиль "Физика-Информатика: углубленная подготовка"</v>
      </c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5"/>
      <c r="AE116" s="175"/>
      <c r="AF116" s="175"/>
      <c r="AG116" s="175"/>
      <c r="AH116" s="175"/>
      <c r="AI116" s="175"/>
      <c r="AJ116" s="172" t="n">
        <f aca="false">SUM(G116,I116:AI116)</f>
        <v>0</v>
      </c>
      <c r="AK116" s="168"/>
    </row>
    <row r="117" customFormat="false" ht="27.25" hidden="false" customHeight="false" outlineLevel="0" collapsed="false">
      <c r="A117" s="174" t="str">
        <f aca="false">Бюджет!A325</f>
        <v>Б1.О.19</v>
      </c>
      <c r="B117" s="174" t="str">
        <f aca="false">Бюджет!B325</f>
        <v>Развивающиеся технологии в обучении физики</v>
      </c>
      <c r="C117" s="181" t="str">
        <f aca="false">Бюджет!C325</f>
        <v>5\А</v>
      </c>
      <c r="D117" s="181" t="n">
        <f aca="false">Бюджет!D325</f>
        <v>7</v>
      </c>
      <c r="E117" s="181" t="n">
        <f aca="false">Бюджет!E325</f>
        <v>1</v>
      </c>
      <c r="F117" s="172" t="n">
        <f aca="false">Бюджет!F325</f>
        <v>18</v>
      </c>
      <c r="G117" s="172" t="n">
        <f aca="false">Бюджет!G325</f>
        <v>18</v>
      </c>
      <c r="H117" s="172" t="n">
        <f aca="false">Бюджет!H325</f>
        <v>36</v>
      </c>
      <c r="I117" s="172" t="n">
        <f aca="false">Бюджет!I325</f>
        <v>36</v>
      </c>
      <c r="J117" s="172" t="n">
        <f aca="false">Бюджет!J325</f>
        <v>0</v>
      </c>
      <c r="K117" s="172" t="n">
        <f aca="false">Бюджет!K325</f>
        <v>2.1</v>
      </c>
      <c r="L117" s="172" t="n">
        <f aca="false">Бюджет!L325</f>
        <v>0</v>
      </c>
      <c r="M117" s="172" t="n">
        <f aca="false">Бюджет!M325</f>
        <v>0</v>
      </c>
      <c r="N117" s="172" t="n">
        <f aca="false">Бюджет!N325</f>
        <v>0</v>
      </c>
      <c r="O117" s="172" t="n">
        <f aca="false">Бюджет!O325</f>
        <v>0</v>
      </c>
      <c r="P117" s="172" t="n">
        <f aca="false">Бюджет!P325</f>
        <v>0</v>
      </c>
      <c r="Q117" s="172" t="n">
        <f aca="false">Бюджет!Q325</f>
        <v>0.9</v>
      </c>
      <c r="R117" s="172" t="n">
        <f aca="false">Бюджет!R325</f>
        <v>0</v>
      </c>
      <c r="S117" s="172" t="n">
        <f aca="false">Бюджет!S325</f>
        <v>0</v>
      </c>
      <c r="T117" s="172" t="n">
        <f aca="false">Бюджет!T325</f>
        <v>0</v>
      </c>
      <c r="U117" s="172" t="n">
        <f aca="false">Бюджет!U325</f>
        <v>0</v>
      </c>
      <c r="V117" s="172" t="n">
        <f aca="false">Бюджет!V325</f>
        <v>0</v>
      </c>
      <c r="W117" s="172" t="n">
        <f aca="false">Бюджет!W325</f>
        <v>0</v>
      </c>
      <c r="X117" s="172" t="n">
        <f aca="false">Бюджет!X325</f>
        <v>0</v>
      </c>
      <c r="Y117" s="172" t="n">
        <f aca="false">Бюджет!Y325</f>
        <v>0</v>
      </c>
      <c r="Z117" s="172" t="n">
        <f aca="false">Бюджет!Z325</f>
        <v>0</v>
      </c>
      <c r="AA117" s="172" t="n">
        <f aca="false">Бюджет!AA325</f>
        <v>0</v>
      </c>
      <c r="AB117" s="172" t="n">
        <f aca="false">Бюджет!AB325</f>
        <v>0</v>
      </c>
      <c r="AC117" s="172" t="n">
        <f aca="false">Бюджет!AC325</f>
        <v>0</v>
      </c>
      <c r="AD117" s="172" t="n">
        <f aca="false">Бюджет!AD325</f>
        <v>0</v>
      </c>
      <c r="AE117" s="172" t="n">
        <f aca="false">Бюджет!AE325</f>
        <v>0</v>
      </c>
      <c r="AF117" s="172" t="n">
        <f aca="false">Бюджет!AF325</f>
        <v>0</v>
      </c>
      <c r="AG117" s="172" t="n">
        <f aca="false">Бюджет!AG325</f>
        <v>0</v>
      </c>
      <c r="AH117" s="172" t="n">
        <f aca="false">Бюджет!AH325</f>
        <v>0</v>
      </c>
      <c r="AI117" s="172" t="n">
        <f aca="false">Бюджет!AI325</f>
        <v>0</v>
      </c>
      <c r="AJ117" s="172" t="n">
        <f aca="false">SUM(G117,I117:AI117)</f>
        <v>57</v>
      </c>
      <c r="AK117" s="168"/>
    </row>
    <row r="118" customFormat="false" ht="27.25" hidden="false" customHeight="false" outlineLevel="0" collapsed="false">
      <c r="A118" s="174" t="str">
        <f aca="false">Бюджет!A332</f>
        <v>Б1.В.ДВ,04.01</v>
      </c>
      <c r="B118" s="174" t="str">
        <f aca="false">Бюджет!B332</f>
        <v>Преподавание в классах с углубленным изучением физики</v>
      </c>
      <c r="C118" s="181" t="str">
        <f aca="false">Бюджет!C332</f>
        <v>5\9</v>
      </c>
      <c r="D118" s="181" t="n">
        <f aca="false">Бюджет!D332</f>
        <v>7</v>
      </c>
      <c r="E118" s="181" t="n">
        <f aca="false">Бюджет!E332</f>
        <v>1</v>
      </c>
      <c r="F118" s="172" t="n">
        <f aca="false">Бюджет!F332</f>
        <v>0</v>
      </c>
      <c r="G118" s="172" t="n">
        <f aca="false">Бюджет!G332</f>
        <v>0</v>
      </c>
      <c r="H118" s="172" t="n">
        <f aca="false">Бюджет!H332</f>
        <v>34</v>
      </c>
      <c r="I118" s="172" t="n">
        <f aca="false">Бюджет!I332</f>
        <v>34</v>
      </c>
      <c r="J118" s="172" t="n">
        <f aca="false">Бюджет!J332</f>
        <v>0</v>
      </c>
      <c r="K118" s="172" t="n">
        <f aca="false">Бюджет!K332</f>
        <v>2.1</v>
      </c>
      <c r="L118" s="172" t="n">
        <f aca="false">Бюджет!L332</f>
        <v>0</v>
      </c>
      <c r="M118" s="172" t="n">
        <f aca="false">Бюджет!M332</f>
        <v>0</v>
      </c>
      <c r="N118" s="172" t="n">
        <f aca="false">Бюджет!N332</f>
        <v>0</v>
      </c>
      <c r="O118" s="172" t="n">
        <f aca="false">Бюджет!O332</f>
        <v>0</v>
      </c>
      <c r="P118" s="172" t="n">
        <f aca="false">Бюджет!P332</f>
        <v>0</v>
      </c>
      <c r="Q118" s="172" t="n">
        <f aca="false">Бюджет!Q332</f>
        <v>0</v>
      </c>
      <c r="R118" s="172" t="n">
        <f aca="false">Бюджет!R332</f>
        <v>0</v>
      </c>
      <c r="S118" s="172" t="n">
        <f aca="false">Бюджет!S332</f>
        <v>0</v>
      </c>
      <c r="T118" s="172" t="n">
        <f aca="false">Бюджет!T332</f>
        <v>0</v>
      </c>
      <c r="U118" s="172" t="n">
        <f aca="false">Бюджет!U332</f>
        <v>0</v>
      </c>
      <c r="V118" s="172" t="n">
        <f aca="false">Бюджет!V332</f>
        <v>0</v>
      </c>
      <c r="W118" s="172" t="n">
        <f aca="false">Бюджет!W332</f>
        <v>0</v>
      </c>
      <c r="X118" s="172" t="n">
        <f aca="false">Бюджет!X332</f>
        <v>0</v>
      </c>
      <c r="Y118" s="172" t="n">
        <f aca="false">Бюджет!Y332</f>
        <v>0</v>
      </c>
      <c r="Z118" s="172" t="n">
        <f aca="false">Бюджет!Z332</f>
        <v>0</v>
      </c>
      <c r="AA118" s="172" t="n">
        <f aca="false">Бюджет!AA332</f>
        <v>0</v>
      </c>
      <c r="AB118" s="172" t="n">
        <f aca="false">Бюджет!AB332</f>
        <v>0</v>
      </c>
      <c r="AC118" s="172" t="n">
        <f aca="false">Бюджет!AC332</f>
        <v>0</v>
      </c>
      <c r="AD118" s="172" t="n">
        <f aca="false">Бюджет!AD332</f>
        <v>0</v>
      </c>
      <c r="AE118" s="172" t="n">
        <f aca="false">Бюджет!AE332</f>
        <v>0</v>
      </c>
      <c r="AF118" s="172" t="n">
        <f aca="false">Бюджет!AF332</f>
        <v>0</v>
      </c>
      <c r="AG118" s="172" t="n">
        <f aca="false">Бюджет!AG332</f>
        <v>0</v>
      </c>
      <c r="AH118" s="172" t="n">
        <f aca="false">Бюджет!AH332</f>
        <v>0</v>
      </c>
      <c r="AI118" s="172" t="n">
        <f aca="false">Бюджет!AI332</f>
        <v>0</v>
      </c>
      <c r="AJ118" s="172" t="n">
        <f aca="false">SUM(G118,I118:AI118)</f>
        <v>36.1</v>
      </c>
      <c r="AK118" s="168"/>
    </row>
    <row r="119" customFormat="false" ht="15" hidden="false" customHeight="false" outlineLevel="0" collapsed="false">
      <c r="A119" s="174" t="str">
        <f aca="false">Бюджет!A333</f>
        <v>Б2.О.04(П)</v>
      </c>
      <c r="B119" s="174" t="str">
        <f aca="false">Бюджет!B333</f>
        <v>Производсвенная педагогическая практика</v>
      </c>
      <c r="C119" s="181" t="str">
        <f aca="false">Бюджет!C333</f>
        <v>5\9</v>
      </c>
      <c r="D119" s="181" t="n">
        <f aca="false">Бюджет!D333</f>
        <v>7</v>
      </c>
      <c r="E119" s="181" t="n">
        <f aca="false">Бюджет!E333</f>
        <v>1</v>
      </c>
      <c r="F119" s="172" t="n">
        <f aca="false">Бюджет!F333</f>
        <v>68</v>
      </c>
      <c r="G119" s="172" t="n">
        <f aca="false">Бюджет!G333</f>
        <v>68</v>
      </c>
      <c r="H119" s="172" t="n">
        <f aca="false">Бюджет!H333</f>
        <v>0</v>
      </c>
      <c r="I119" s="172" t="n">
        <f aca="false">Бюджет!I333</f>
        <v>0</v>
      </c>
      <c r="J119" s="172" t="n">
        <f aca="false">Бюджет!J333</f>
        <v>102</v>
      </c>
      <c r="K119" s="172" t="n">
        <f aca="false">Бюджет!K333</f>
        <v>2.1</v>
      </c>
      <c r="L119" s="172" t="n">
        <f aca="false">Бюджет!L333</f>
        <v>0</v>
      </c>
      <c r="M119" s="172" t="n">
        <f aca="false">Бюджет!M333</f>
        <v>0</v>
      </c>
      <c r="N119" s="172" t="n">
        <f aca="false">Бюджет!N333</f>
        <v>0</v>
      </c>
      <c r="O119" s="172" t="n">
        <f aca="false">Бюджет!O333</f>
        <v>0</v>
      </c>
      <c r="P119" s="172" t="n">
        <f aca="false">Бюджет!P333</f>
        <v>0</v>
      </c>
      <c r="Q119" s="172" t="n">
        <f aca="false">Бюджет!Q333</f>
        <v>3.4</v>
      </c>
      <c r="R119" s="172" t="n">
        <f aca="false">Бюджет!R333</f>
        <v>0</v>
      </c>
      <c r="S119" s="172" t="n">
        <f aca="false">Бюджет!S333</f>
        <v>0</v>
      </c>
      <c r="T119" s="172" t="n">
        <f aca="false">Бюджет!T333</f>
        <v>0</v>
      </c>
      <c r="U119" s="172" t="n">
        <f aca="false">Бюджет!U333</f>
        <v>0</v>
      </c>
      <c r="V119" s="172" t="n">
        <f aca="false">Бюджет!V333</f>
        <v>0</v>
      </c>
      <c r="W119" s="172" t="n">
        <f aca="false">Бюджет!W333</f>
        <v>0</v>
      </c>
      <c r="X119" s="172" t="n">
        <f aca="false">Бюджет!X333</f>
        <v>0</v>
      </c>
      <c r="Y119" s="172" t="n">
        <f aca="false">Бюджет!Y333</f>
        <v>0</v>
      </c>
      <c r="Z119" s="172" t="n">
        <f aca="false">Бюджет!Z333</f>
        <v>0</v>
      </c>
      <c r="AA119" s="172" t="n">
        <f aca="false">Бюджет!AA333</f>
        <v>0</v>
      </c>
      <c r="AB119" s="172" t="n">
        <f aca="false">Бюджет!AB333</f>
        <v>0</v>
      </c>
      <c r="AC119" s="172" t="n">
        <f aca="false">Бюджет!AC333</f>
        <v>0</v>
      </c>
      <c r="AD119" s="172" t="n">
        <f aca="false">Бюджет!AD333</f>
        <v>0</v>
      </c>
      <c r="AE119" s="172" t="n">
        <f aca="false">Бюджет!AE333</f>
        <v>0</v>
      </c>
      <c r="AF119" s="172" t="n">
        <f aca="false">Бюджет!AF333</f>
        <v>0</v>
      </c>
      <c r="AG119" s="172" t="n">
        <f aca="false">Бюджет!AG333</f>
        <v>0</v>
      </c>
      <c r="AH119" s="172" t="n">
        <f aca="false">Бюджет!AH333</f>
        <v>0</v>
      </c>
      <c r="AI119" s="172" t="n">
        <f aca="false">Бюджет!AI333</f>
        <v>0</v>
      </c>
      <c r="AJ119" s="172" t="n">
        <f aca="false">SUM(G119,I119:AI119)</f>
        <v>175.5</v>
      </c>
      <c r="AK119" s="168"/>
    </row>
    <row r="120" customFormat="false" ht="15" hidden="false" customHeight="false" outlineLevel="0" collapsed="false">
      <c r="A120" s="174" t="str">
        <f aca="false">Бюджет!A334</f>
        <v>Б2.О.05(ПД)</v>
      </c>
      <c r="B120" s="174" t="str">
        <f aca="false">Бюджет!B334</f>
        <v>Преддипломная практика</v>
      </c>
      <c r="C120" s="181" t="str">
        <f aca="false">Бюджет!C334</f>
        <v>5\А</v>
      </c>
      <c r="D120" s="181" t="n">
        <f aca="false">Бюджет!D334</f>
        <v>7</v>
      </c>
      <c r="E120" s="181" t="n">
        <f aca="false">Бюджет!E334</f>
        <v>1</v>
      </c>
      <c r="F120" s="172" t="n">
        <f aca="false">Бюджет!F334</f>
        <v>0</v>
      </c>
      <c r="G120" s="172" t="n">
        <f aca="false">Бюджет!G334</f>
        <v>0</v>
      </c>
      <c r="H120" s="172" t="n">
        <f aca="false">Бюджет!H334</f>
        <v>0</v>
      </c>
      <c r="I120" s="172" t="n">
        <f aca="false">Бюджет!I334</f>
        <v>0</v>
      </c>
      <c r="J120" s="172" t="n">
        <f aca="false">Бюджет!J334</f>
        <v>0</v>
      </c>
      <c r="K120" s="172" t="n">
        <f aca="false">Бюджет!K334</f>
        <v>0</v>
      </c>
      <c r="L120" s="172" t="n">
        <f aca="false">Бюджет!L334</f>
        <v>0</v>
      </c>
      <c r="M120" s="172" t="n">
        <f aca="false">Бюджет!M334</f>
        <v>0</v>
      </c>
      <c r="N120" s="172" t="n">
        <f aca="false">Бюджет!N334</f>
        <v>0</v>
      </c>
      <c r="O120" s="172" t="n">
        <f aca="false">Бюджет!O334</f>
        <v>0</v>
      </c>
      <c r="P120" s="172" t="n">
        <f aca="false">Бюджет!P334</f>
        <v>0</v>
      </c>
      <c r="Q120" s="172" t="n">
        <f aca="false">Бюджет!Q334</f>
        <v>0</v>
      </c>
      <c r="R120" s="172" t="n">
        <f aca="false">Бюджет!R334</f>
        <v>0</v>
      </c>
      <c r="S120" s="172" t="n">
        <f aca="false">Бюджет!S334</f>
        <v>0</v>
      </c>
      <c r="T120" s="172" t="n">
        <f aca="false">Бюджет!T334</f>
        <v>42</v>
      </c>
      <c r="U120" s="172" t="n">
        <f aca="false">Бюджет!U334</f>
        <v>0</v>
      </c>
      <c r="V120" s="172" t="n">
        <f aca="false">Бюджет!V334</f>
        <v>0</v>
      </c>
      <c r="W120" s="172" t="n">
        <f aca="false">Бюджет!W334</f>
        <v>0</v>
      </c>
      <c r="X120" s="172" t="n">
        <f aca="false">Бюджет!X334</f>
        <v>0</v>
      </c>
      <c r="Y120" s="172" t="n">
        <f aca="false">Бюджет!Y334</f>
        <v>0</v>
      </c>
      <c r="Z120" s="172" t="n">
        <f aca="false">Бюджет!Z334</f>
        <v>0</v>
      </c>
      <c r="AA120" s="172" t="n">
        <f aca="false">Бюджет!AA334</f>
        <v>0</v>
      </c>
      <c r="AB120" s="172" t="n">
        <f aca="false">Бюджет!AB334</f>
        <v>0</v>
      </c>
      <c r="AC120" s="172" t="n">
        <f aca="false">Бюджет!AC334</f>
        <v>0</v>
      </c>
      <c r="AD120" s="172" t="n">
        <f aca="false">Бюджет!AD334</f>
        <v>0</v>
      </c>
      <c r="AE120" s="172" t="n">
        <f aca="false">Бюджет!AE334</f>
        <v>0</v>
      </c>
      <c r="AF120" s="172" t="n">
        <f aca="false">Бюджет!AF334</f>
        <v>0</v>
      </c>
      <c r="AG120" s="172" t="n">
        <f aca="false">Бюджет!AG334</f>
        <v>0</v>
      </c>
      <c r="AH120" s="172" t="n">
        <f aca="false">Бюджет!AH334</f>
        <v>0</v>
      </c>
      <c r="AI120" s="172" t="n">
        <f aca="false">Бюджет!AI334</f>
        <v>0</v>
      </c>
      <c r="AJ120" s="172" t="n">
        <f aca="false">SUM(G120,I120:AI120)</f>
        <v>42</v>
      </c>
      <c r="AK120" s="168"/>
    </row>
    <row r="121" customFormat="false" ht="15" hidden="false" customHeight="false" outlineLevel="0" collapsed="false">
      <c r="A121" s="174" t="n">
        <f aca="false">Бюджет!A335</f>
        <v>0</v>
      </c>
      <c r="B121" s="174" t="str">
        <f aca="false">Бюджет!B335</f>
        <v>Руководство ВКР</v>
      </c>
      <c r="C121" s="181" t="str">
        <f aca="false">Бюджет!C335</f>
        <v>5\А</v>
      </c>
      <c r="D121" s="181" t="n">
        <f aca="false">Бюджет!D335</f>
        <v>7</v>
      </c>
      <c r="E121" s="181" t="n">
        <f aca="false">Бюджет!E335</f>
        <v>1</v>
      </c>
      <c r="F121" s="172" t="n">
        <f aca="false">Бюджет!F335</f>
        <v>0</v>
      </c>
      <c r="G121" s="172" t="n">
        <f aca="false">Бюджет!G335</f>
        <v>0</v>
      </c>
      <c r="H121" s="172" t="n">
        <f aca="false">Бюджет!H335</f>
        <v>0</v>
      </c>
      <c r="I121" s="172" t="n">
        <f aca="false">Бюджет!I335</f>
        <v>0</v>
      </c>
      <c r="J121" s="172" t="n">
        <f aca="false">Бюджет!J335</f>
        <v>0</v>
      </c>
      <c r="K121" s="172" t="n">
        <f aca="false">Бюджет!K335</f>
        <v>0</v>
      </c>
      <c r="L121" s="172" t="n">
        <f aca="false">Бюджет!L335</f>
        <v>0</v>
      </c>
      <c r="M121" s="172" t="n">
        <f aca="false">Бюджет!M335</f>
        <v>0</v>
      </c>
      <c r="N121" s="172" t="n">
        <f aca="false">Бюджет!N335</f>
        <v>0</v>
      </c>
      <c r="O121" s="172" t="n">
        <f aca="false">Бюджет!O335</f>
        <v>0</v>
      </c>
      <c r="P121" s="172" t="n">
        <f aca="false">Бюджет!P335</f>
        <v>0</v>
      </c>
      <c r="Q121" s="172" t="n">
        <f aca="false">Бюджет!Q335</f>
        <v>0</v>
      </c>
      <c r="R121" s="172" t="n">
        <f aca="false">Бюджет!R335</f>
        <v>0</v>
      </c>
      <c r="S121" s="172" t="n">
        <f aca="false">Бюджет!S335</f>
        <v>0</v>
      </c>
      <c r="T121" s="172" t="n">
        <f aca="false">Бюджет!T335</f>
        <v>0</v>
      </c>
      <c r="U121" s="172" t="n">
        <f aca="false">Бюджет!U335</f>
        <v>0</v>
      </c>
      <c r="V121" s="172" t="n">
        <f aca="false">Бюджет!V335</f>
        <v>0</v>
      </c>
      <c r="W121" s="172" t="n">
        <f aca="false">Бюджет!W335</f>
        <v>112</v>
      </c>
      <c r="X121" s="172" t="n">
        <f aca="false">Бюджет!X335</f>
        <v>0</v>
      </c>
      <c r="Y121" s="172" t="n">
        <f aca="false">Бюджет!Y335</f>
        <v>0</v>
      </c>
      <c r="Z121" s="172" t="n">
        <f aca="false">Бюджет!Z335</f>
        <v>0</v>
      </c>
      <c r="AA121" s="172" t="n">
        <f aca="false">Бюджет!AA335</f>
        <v>0</v>
      </c>
      <c r="AB121" s="172" t="n">
        <f aca="false">Бюджет!AB335</f>
        <v>0</v>
      </c>
      <c r="AC121" s="172" t="n">
        <f aca="false">Бюджет!AC335</f>
        <v>0</v>
      </c>
      <c r="AD121" s="172" t="n">
        <f aca="false">Бюджет!AD335</f>
        <v>0</v>
      </c>
      <c r="AE121" s="172" t="n">
        <f aca="false">Бюджет!AE335</f>
        <v>0</v>
      </c>
      <c r="AF121" s="172" t="n">
        <f aca="false">Бюджет!AF335</f>
        <v>0</v>
      </c>
      <c r="AG121" s="172" t="n">
        <f aca="false">Бюджет!AG335</f>
        <v>0</v>
      </c>
      <c r="AH121" s="172" t="n">
        <f aca="false">Бюджет!AH335</f>
        <v>0</v>
      </c>
      <c r="AI121" s="172" t="n">
        <f aca="false">Бюджет!AI335</f>
        <v>0</v>
      </c>
      <c r="AJ121" s="172" t="n">
        <f aca="false">SUM(G121,I121:AI121)</f>
        <v>112</v>
      </c>
      <c r="AK121" s="168"/>
    </row>
    <row r="122" customFormat="false" ht="15" hidden="false" customHeight="false" outlineLevel="0" collapsed="false">
      <c r="A122" s="174" t="n">
        <f aca="false">Бюджет!A336</f>
        <v>0</v>
      </c>
      <c r="B122" s="174" t="str">
        <f aca="false">Бюджет!B336</f>
        <v>ГЭК (Защита ВКР бакалавра) (7 чел)</v>
      </c>
      <c r="C122" s="181" t="str">
        <f aca="false">Бюджет!C336</f>
        <v>5\А</v>
      </c>
      <c r="D122" s="181" t="n">
        <f aca="false">Бюджет!D336</f>
        <v>7</v>
      </c>
      <c r="E122" s="181" t="n">
        <f aca="false">Бюджет!E336</f>
        <v>1</v>
      </c>
      <c r="F122" s="172" t="n">
        <f aca="false">Бюджет!F336</f>
        <v>0</v>
      </c>
      <c r="G122" s="172" t="n">
        <f aca="false">Бюджет!G336</f>
        <v>0</v>
      </c>
      <c r="H122" s="172" t="n">
        <f aca="false">Бюджет!H336</f>
        <v>0</v>
      </c>
      <c r="I122" s="172" t="n">
        <f aca="false">Бюджет!I336</f>
        <v>0</v>
      </c>
      <c r="J122" s="172" t="n">
        <f aca="false">Бюджет!J336</f>
        <v>0</v>
      </c>
      <c r="K122" s="172" t="n">
        <f aca="false">Бюджет!K336</f>
        <v>0</v>
      </c>
      <c r="L122" s="172" t="n">
        <f aca="false">Бюджет!L336</f>
        <v>0</v>
      </c>
      <c r="M122" s="172" t="n">
        <f aca="false">Бюджет!M336</f>
        <v>0</v>
      </c>
      <c r="N122" s="172" t="n">
        <f aca="false">Бюджет!N336</f>
        <v>0</v>
      </c>
      <c r="O122" s="172" t="n">
        <f aca="false">Бюджет!O336</f>
        <v>0</v>
      </c>
      <c r="P122" s="172" t="n">
        <f aca="false">Бюджет!P336</f>
        <v>0</v>
      </c>
      <c r="Q122" s="172" t="n">
        <f aca="false">Бюджет!Q336</f>
        <v>0</v>
      </c>
      <c r="R122" s="172" t="n">
        <f aca="false">Бюджет!R336</f>
        <v>0</v>
      </c>
      <c r="S122" s="172" t="n">
        <f aca="false">Бюджет!S336</f>
        <v>0</v>
      </c>
      <c r="T122" s="172" t="n">
        <f aca="false">Бюджет!T336</f>
        <v>0</v>
      </c>
      <c r="U122" s="172" t="n">
        <f aca="false">Бюджет!U336</f>
        <v>0</v>
      </c>
      <c r="V122" s="172" t="n">
        <f aca="false">Бюджет!V336</f>
        <v>0</v>
      </c>
      <c r="W122" s="172" t="n">
        <f aca="false">Бюджет!W336</f>
        <v>0</v>
      </c>
      <c r="X122" s="172" t="n">
        <f aca="false">Бюджет!X336</f>
        <v>0</v>
      </c>
      <c r="Y122" s="172" t="n">
        <f aca="false">Бюджет!Y336</f>
        <v>0</v>
      </c>
      <c r="Z122" s="172" t="n">
        <f aca="false">Бюджет!Z336</f>
        <v>0</v>
      </c>
      <c r="AA122" s="172" t="n">
        <f aca="false">Бюджет!AA336</f>
        <v>0</v>
      </c>
      <c r="AB122" s="172" t="n">
        <f aca="false">Бюджет!AB336</f>
        <v>24.5</v>
      </c>
      <c r="AC122" s="172" t="n">
        <f aca="false">Бюджет!AC336</f>
        <v>0</v>
      </c>
      <c r="AD122" s="172" t="n">
        <f aca="false">Бюджет!AD336</f>
        <v>0</v>
      </c>
      <c r="AE122" s="172" t="n">
        <f aca="false">Бюджет!AE336</f>
        <v>0</v>
      </c>
      <c r="AF122" s="172" t="n">
        <f aca="false">Бюджет!AF336</f>
        <v>0</v>
      </c>
      <c r="AG122" s="172" t="n">
        <f aca="false">Бюджет!AG336</f>
        <v>0</v>
      </c>
      <c r="AH122" s="172" t="n">
        <f aca="false">Бюджет!AH336</f>
        <v>0</v>
      </c>
      <c r="AI122" s="172" t="n">
        <f aca="false">Бюджет!AI336</f>
        <v>0</v>
      </c>
      <c r="AJ122" s="172" t="n">
        <f aca="false">SUM(G122,I122:AI122)</f>
        <v>24.5</v>
      </c>
      <c r="AK122" s="168"/>
    </row>
    <row r="123" customFormat="false" ht="15" hidden="false" customHeight="false" outlineLevel="0" collapsed="false">
      <c r="A123" s="168"/>
      <c r="B123" s="176" t="s">
        <v>548</v>
      </c>
      <c r="C123" s="177"/>
      <c r="D123" s="177"/>
      <c r="E123" s="177"/>
      <c r="F123" s="178" t="n">
        <f aca="false">SUM(F117:F122)</f>
        <v>86</v>
      </c>
      <c r="G123" s="178" t="n">
        <f aca="false">SUM(G117:G122)</f>
        <v>86</v>
      </c>
      <c r="H123" s="178" t="n">
        <f aca="false">SUM(H117:H122)</f>
        <v>70</v>
      </c>
      <c r="I123" s="178" t="n">
        <f aca="false">SUM(I117:I122)</f>
        <v>70</v>
      </c>
      <c r="J123" s="178" t="n">
        <f aca="false">SUM(J117:J122)</f>
        <v>102</v>
      </c>
      <c r="K123" s="178" t="n">
        <f aca="false">SUM(K117:K122)</f>
        <v>6.3</v>
      </c>
      <c r="L123" s="178" t="n">
        <f aca="false">SUM(L117:L122)</f>
        <v>0</v>
      </c>
      <c r="M123" s="178" t="n">
        <f aca="false">SUM(M117:M122)</f>
        <v>0</v>
      </c>
      <c r="N123" s="178" t="n">
        <f aca="false">SUM(N117:N122)</f>
        <v>0</v>
      </c>
      <c r="O123" s="178" t="n">
        <f aca="false">SUM(O117:O122)</f>
        <v>0</v>
      </c>
      <c r="P123" s="178" t="n">
        <f aca="false">SUM(P117:P122)</f>
        <v>0</v>
      </c>
      <c r="Q123" s="178" t="n">
        <f aca="false">SUM(Q117:Q122)</f>
        <v>4.3</v>
      </c>
      <c r="R123" s="178" t="n">
        <f aca="false">SUM(R117:R122)</f>
        <v>0</v>
      </c>
      <c r="S123" s="178" t="n">
        <f aca="false">SUM(S117:S122)</f>
        <v>0</v>
      </c>
      <c r="T123" s="178" t="n">
        <f aca="false">SUM(T117:T122)</f>
        <v>42</v>
      </c>
      <c r="U123" s="178" t="n">
        <f aca="false">SUM(U117:U122)</f>
        <v>0</v>
      </c>
      <c r="V123" s="178" t="n">
        <f aca="false">SUM(V117:V122)</f>
        <v>0</v>
      </c>
      <c r="W123" s="178" t="n">
        <f aca="false">SUM(W117:W122)</f>
        <v>112</v>
      </c>
      <c r="X123" s="178" t="n">
        <f aca="false">SUM(X117:X122)</f>
        <v>0</v>
      </c>
      <c r="Y123" s="178" t="n">
        <f aca="false">SUM(Y117:Y122)</f>
        <v>0</v>
      </c>
      <c r="Z123" s="178" t="n">
        <f aca="false">SUM(Z117:Z122)</f>
        <v>0</v>
      </c>
      <c r="AA123" s="178" t="n">
        <f aca="false">SUM(AA117:AA122)</f>
        <v>0</v>
      </c>
      <c r="AB123" s="178" t="n">
        <f aca="false">SUM(AB117:AB122)</f>
        <v>24.5</v>
      </c>
      <c r="AC123" s="178" t="n">
        <f aca="false">SUM(AC117:AC122)</f>
        <v>0</v>
      </c>
      <c r="AD123" s="178" t="n">
        <f aca="false">SUM(AD117:AD122)</f>
        <v>0</v>
      </c>
      <c r="AE123" s="178" t="n">
        <f aca="false">SUM(AE117:AE122)</f>
        <v>0</v>
      </c>
      <c r="AF123" s="178" t="n">
        <f aca="false">SUM(AF117:AF122)</f>
        <v>0</v>
      </c>
      <c r="AG123" s="178" t="n">
        <f aca="false">SUM(AG117:AG122)</f>
        <v>0</v>
      </c>
      <c r="AH123" s="178" t="n">
        <f aca="false">SUM(AH117:AH122)</f>
        <v>0</v>
      </c>
      <c r="AI123" s="178" t="n">
        <f aca="false">SUM(AI117:AI122)</f>
        <v>0</v>
      </c>
      <c r="AJ123" s="178" t="n">
        <f aca="false">SUM(AJ117:AJ122)</f>
        <v>447.1</v>
      </c>
      <c r="AK123" s="168"/>
    </row>
    <row r="124" customFormat="false" ht="15" hidden="false" customHeight="false" outlineLevel="0" collapsed="false">
      <c r="A124" s="168"/>
      <c r="B124" s="179"/>
      <c r="C124" s="169"/>
      <c r="D124" s="169"/>
      <c r="E124" s="169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72" t="n">
        <f aca="false">SUM(G124,I124:AI124)</f>
        <v>0</v>
      </c>
      <c r="AK124" s="168"/>
    </row>
    <row r="125" customFormat="false" ht="15" hidden="false" customHeight="false" outlineLevel="0" collapsed="false">
      <c r="A125" s="168"/>
      <c r="B125" s="173"/>
      <c r="C125" s="168"/>
      <c r="D125" s="168"/>
      <c r="E125" s="168"/>
      <c r="F125" s="175"/>
      <c r="G125" s="175"/>
      <c r="H125" s="175"/>
      <c r="I125" s="175"/>
      <c r="J125" s="170" t="str">
        <f aca="false">Бюджет!L339</f>
        <v>09.03.02 Информационные системы и технологии</v>
      </c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5"/>
      <c r="AE125" s="175"/>
      <c r="AF125" s="175"/>
      <c r="AG125" s="175"/>
      <c r="AH125" s="175"/>
      <c r="AI125" s="175"/>
      <c r="AJ125" s="172" t="n">
        <f aca="false">SUM(G125,I125:AI125)</f>
        <v>0</v>
      </c>
      <c r="AK125" s="168"/>
    </row>
    <row r="126" customFormat="false" ht="15" hidden="false" customHeight="false" outlineLevel="0" collapsed="false">
      <c r="A126" s="184"/>
      <c r="B126" s="173"/>
      <c r="C126" s="168"/>
      <c r="D126" s="168"/>
      <c r="E126" s="168"/>
      <c r="F126" s="175"/>
      <c r="G126" s="175"/>
      <c r="H126" s="175"/>
      <c r="I126" s="175"/>
      <c r="J126" s="171" t="str">
        <f aca="false">Бюджет!K340</f>
        <v>профиль "Электронный инжиниринг"</v>
      </c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5"/>
      <c r="AE126" s="175"/>
      <c r="AF126" s="175"/>
      <c r="AG126" s="175"/>
      <c r="AH126" s="175"/>
      <c r="AI126" s="175"/>
      <c r="AJ126" s="172" t="n">
        <f aca="false">SUM(G126,I126:AI126)</f>
        <v>0</v>
      </c>
      <c r="AK126" s="168"/>
    </row>
    <row r="127" customFormat="false" ht="15" hidden="false" customHeight="false" outlineLevel="0" collapsed="false">
      <c r="A127" s="174" t="str">
        <f aca="false">Бюджет!A341</f>
        <v>Б1.О.01</v>
      </c>
      <c r="B127" s="174" t="str">
        <f aca="false">Бюджет!B341</f>
        <v>Теория измерений (поток НЭ, ИБ, ИСТ)</v>
      </c>
      <c r="C127" s="181" t="str">
        <f aca="false">Бюджет!C341</f>
        <v>1\1</v>
      </c>
      <c r="D127" s="181" t="n">
        <f aca="false">Бюджет!D341</f>
        <v>25</v>
      </c>
      <c r="E127" s="181" t="n">
        <f aca="false">Бюджет!E341</f>
        <v>1</v>
      </c>
      <c r="F127" s="172" t="n">
        <f aca="false">Бюджет!F341</f>
        <v>16</v>
      </c>
      <c r="G127" s="172" t="n">
        <f aca="false">Бюджет!G341</f>
        <v>0</v>
      </c>
      <c r="H127" s="172" t="n">
        <f aca="false">Бюджет!H341</f>
        <v>0</v>
      </c>
      <c r="I127" s="172" t="n">
        <f aca="false">Бюджет!I341</f>
        <v>0</v>
      </c>
      <c r="J127" s="172" t="n">
        <f aca="false">Бюджет!J341</f>
        <v>32</v>
      </c>
      <c r="K127" s="172" t="n">
        <f aca="false">Бюджет!K341</f>
        <v>7.5</v>
      </c>
      <c r="L127" s="172" t="n">
        <f aca="false">Бюджет!L341</f>
        <v>0</v>
      </c>
      <c r="M127" s="172" t="n">
        <f aca="false">Бюджет!M341</f>
        <v>0</v>
      </c>
      <c r="N127" s="172" t="n">
        <f aca="false">Бюджет!N341</f>
        <v>0</v>
      </c>
      <c r="O127" s="172" t="n">
        <f aca="false">Бюджет!O341</f>
        <v>0</v>
      </c>
      <c r="P127" s="172" t="n">
        <f aca="false">Бюджет!P341</f>
        <v>0</v>
      </c>
      <c r="Q127" s="172" t="n">
        <f aca="false">Бюджет!Q341</f>
        <v>0</v>
      </c>
      <c r="R127" s="172" t="n">
        <f aca="false">Бюджет!R341</f>
        <v>0</v>
      </c>
      <c r="S127" s="172" t="n">
        <f aca="false">Бюджет!S341</f>
        <v>0</v>
      </c>
      <c r="T127" s="172" t="n">
        <f aca="false">Бюджет!T341</f>
        <v>0</v>
      </c>
      <c r="U127" s="172" t="n">
        <f aca="false">Бюджет!U341</f>
        <v>0</v>
      </c>
      <c r="V127" s="172" t="n">
        <f aca="false">Бюджет!V341</f>
        <v>0</v>
      </c>
      <c r="W127" s="172" t="n">
        <f aca="false">Бюджет!W341</f>
        <v>0</v>
      </c>
      <c r="X127" s="172" t="n">
        <f aca="false">Бюджет!X341</f>
        <v>0</v>
      </c>
      <c r="Y127" s="172" t="n">
        <f aca="false">Бюджет!Y341</f>
        <v>0</v>
      </c>
      <c r="Z127" s="172" t="n">
        <f aca="false">Бюджет!Z341</f>
        <v>0</v>
      </c>
      <c r="AA127" s="172" t="n">
        <f aca="false">Бюджет!AA341</f>
        <v>0</v>
      </c>
      <c r="AB127" s="172" t="n">
        <f aca="false">Бюджет!AB341</f>
        <v>0</v>
      </c>
      <c r="AC127" s="172" t="n">
        <f aca="false">Бюджет!AC341</f>
        <v>0</v>
      </c>
      <c r="AD127" s="172" t="n">
        <f aca="false">Бюджет!AD341</f>
        <v>0</v>
      </c>
      <c r="AE127" s="172" t="n">
        <f aca="false">Бюджет!AE341</f>
        <v>0</v>
      </c>
      <c r="AF127" s="172" t="n">
        <f aca="false">Бюджет!AF341</f>
        <v>0</v>
      </c>
      <c r="AG127" s="172" t="n">
        <f aca="false">Бюджет!AG341</f>
        <v>0</v>
      </c>
      <c r="AH127" s="172" t="n">
        <f aca="false">Бюджет!AH341</f>
        <v>0</v>
      </c>
      <c r="AI127" s="172" t="n">
        <f aca="false">Бюджет!AI341</f>
        <v>0</v>
      </c>
      <c r="AJ127" s="172" t="n">
        <f aca="false">SUM(G127,I127:AI127)</f>
        <v>39.5</v>
      </c>
      <c r="AK127" s="168"/>
    </row>
    <row r="128" customFormat="false" ht="27.25" hidden="false" customHeight="false" outlineLevel="0" collapsed="false">
      <c r="A128" s="174" t="str">
        <f aca="false">Бюджет!A346</f>
        <v>Б1.О.13.01</v>
      </c>
      <c r="B128" s="174" t="str">
        <f aca="false">Бюджет!B346</f>
        <v>Механика и молекулярная физика  (поток НЭ, ИБ, ИСТ)</v>
      </c>
      <c r="C128" s="181" t="str">
        <f aca="false">Бюджет!C346</f>
        <v>1\2</v>
      </c>
      <c r="D128" s="181" t="n">
        <f aca="false">Бюджет!D346</f>
        <v>25</v>
      </c>
      <c r="E128" s="181" t="n">
        <f aca="false">Бюджет!E346</f>
        <v>1</v>
      </c>
      <c r="F128" s="172" t="n">
        <f aca="false">Бюджет!F346</f>
        <v>60</v>
      </c>
      <c r="G128" s="172" t="n">
        <f aca="false">Бюджет!G346</f>
        <v>0</v>
      </c>
      <c r="H128" s="172" t="n">
        <f aca="false">Бюджет!H346</f>
        <v>60</v>
      </c>
      <c r="I128" s="172" t="n">
        <f aca="false">Бюджет!I346</f>
        <v>60</v>
      </c>
      <c r="J128" s="172" t="n">
        <f aca="false">Бюджет!J346</f>
        <v>40</v>
      </c>
      <c r="K128" s="172" t="n">
        <f aca="false">Бюджет!K346</f>
        <v>0</v>
      </c>
      <c r="L128" s="172" t="n">
        <f aca="false">Бюджет!L346</f>
        <v>0</v>
      </c>
      <c r="M128" s="172" t="n">
        <f aca="false">Бюджет!M346</f>
        <v>10</v>
      </c>
      <c r="N128" s="172" t="n">
        <f aca="false">Бюджет!N346</f>
        <v>0</v>
      </c>
      <c r="O128" s="172" t="n">
        <f aca="false">Бюджет!O346</f>
        <v>0</v>
      </c>
      <c r="P128" s="172" t="n">
        <f aca="false">Бюджет!P346</f>
        <v>0</v>
      </c>
      <c r="Q128" s="172" t="n">
        <f aca="false">Бюджет!Q346</f>
        <v>0</v>
      </c>
      <c r="R128" s="172" t="n">
        <f aca="false">Бюджет!R346</f>
        <v>0</v>
      </c>
      <c r="S128" s="172" t="n">
        <f aca="false">Бюджет!S346</f>
        <v>0</v>
      </c>
      <c r="T128" s="172" t="n">
        <f aca="false">Бюджет!T346</f>
        <v>0</v>
      </c>
      <c r="U128" s="172" t="n">
        <f aca="false">Бюджет!U346</f>
        <v>0</v>
      </c>
      <c r="V128" s="172" t="n">
        <f aca="false">Бюджет!V346</f>
        <v>0</v>
      </c>
      <c r="W128" s="172" t="n">
        <f aca="false">Бюджет!W346</f>
        <v>0</v>
      </c>
      <c r="X128" s="172" t="n">
        <f aca="false">Бюджет!X346</f>
        <v>0</v>
      </c>
      <c r="Y128" s="172" t="n">
        <f aca="false">Бюджет!Y346</f>
        <v>0</v>
      </c>
      <c r="Z128" s="172" t="n">
        <f aca="false">Бюджет!Z346</f>
        <v>0</v>
      </c>
      <c r="AA128" s="172" t="n">
        <f aca="false">Бюджет!AA346</f>
        <v>0</v>
      </c>
      <c r="AB128" s="172" t="n">
        <f aca="false">Бюджет!AB346</f>
        <v>0</v>
      </c>
      <c r="AC128" s="172" t="n">
        <f aca="false">Бюджет!AC346</f>
        <v>0</v>
      </c>
      <c r="AD128" s="172" t="n">
        <f aca="false">Бюджет!AD346</f>
        <v>0</v>
      </c>
      <c r="AE128" s="172" t="n">
        <f aca="false">Бюджет!AE346</f>
        <v>0</v>
      </c>
      <c r="AF128" s="172" t="n">
        <f aca="false">Бюджет!AF346</f>
        <v>0</v>
      </c>
      <c r="AG128" s="172" t="n">
        <f aca="false">Бюджет!AG346</f>
        <v>0</v>
      </c>
      <c r="AH128" s="172" t="n">
        <f aca="false">Бюджет!AH346</f>
        <v>0</v>
      </c>
      <c r="AI128" s="172" t="n">
        <f aca="false">Бюджет!AI346</f>
        <v>0</v>
      </c>
      <c r="AJ128" s="172" t="n">
        <f aca="false">SUM(G128,I128:AI128)</f>
        <v>110</v>
      </c>
      <c r="AK128" s="168"/>
    </row>
    <row r="129" customFormat="false" ht="27.25" hidden="false" customHeight="false" outlineLevel="0" collapsed="false">
      <c r="A129" s="174" t="str">
        <f aca="false">Бюджет!A352</f>
        <v>Б1.О.13.02</v>
      </c>
      <c r="B129" s="174" t="str">
        <f aca="false">Бюджет!B352</f>
        <v>Электричество, магнетизм и волновая оптика (поток НЭ, ИБ, ИСТ)</v>
      </c>
      <c r="C129" s="181" t="str">
        <f aca="false">Бюджет!C352</f>
        <v>2\3</v>
      </c>
      <c r="D129" s="181" t="n">
        <f aca="false">Бюджет!D352</f>
        <v>25</v>
      </c>
      <c r="E129" s="181" t="n">
        <f aca="false">Бюджет!E352</f>
        <v>1</v>
      </c>
      <c r="F129" s="172" t="n">
        <f aca="false">Бюджет!F352</f>
        <v>50</v>
      </c>
      <c r="G129" s="172" t="n">
        <f aca="false">Бюджет!G352</f>
        <v>0</v>
      </c>
      <c r="H129" s="172" t="n">
        <f aca="false">Бюджет!H352</f>
        <v>50</v>
      </c>
      <c r="I129" s="172" t="n">
        <f aca="false">Бюджет!I352</f>
        <v>50</v>
      </c>
      <c r="J129" s="172" t="n">
        <f aca="false">Бюджет!J352</f>
        <v>32</v>
      </c>
      <c r="K129" s="172" t="n">
        <f aca="false">Бюджет!K352</f>
        <v>0</v>
      </c>
      <c r="L129" s="172" t="n">
        <f aca="false">Бюджет!L352</f>
        <v>0</v>
      </c>
      <c r="M129" s="172" t="n">
        <f aca="false">Бюджет!M352</f>
        <v>10</v>
      </c>
      <c r="N129" s="172" t="n">
        <f aca="false">Бюджет!N352</f>
        <v>0</v>
      </c>
      <c r="O129" s="172" t="n">
        <f aca="false">Бюджет!O352</f>
        <v>0</v>
      </c>
      <c r="P129" s="172" t="n">
        <f aca="false">Бюджет!P352</f>
        <v>0</v>
      </c>
      <c r="Q129" s="172" t="n">
        <f aca="false">Бюджет!Q352</f>
        <v>0</v>
      </c>
      <c r="R129" s="172" t="n">
        <f aca="false">Бюджет!R352</f>
        <v>0</v>
      </c>
      <c r="S129" s="172" t="n">
        <f aca="false">Бюджет!S352</f>
        <v>0</v>
      </c>
      <c r="T129" s="172" t="n">
        <f aca="false">Бюджет!T352</f>
        <v>0</v>
      </c>
      <c r="U129" s="172" t="n">
        <f aca="false">Бюджет!U352</f>
        <v>0</v>
      </c>
      <c r="V129" s="172" t="n">
        <f aca="false">Бюджет!V352</f>
        <v>0</v>
      </c>
      <c r="W129" s="172" t="n">
        <f aca="false">Бюджет!W352</f>
        <v>0</v>
      </c>
      <c r="X129" s="172" t="n">
        <f aca="false">Бюджет!X352</f>
        <v>0</v>
      </c>
      <c r="Y129" s="172" t="n">
        <f aca="false">Бюджет!Y352</f>
        <v>0</v>
      </c>
      <c r="Z129" s="172" t="n">
        <f aca="false">Бюджет!Z352</f>
        <v>0</v>
      </c>
      <c r="AA129" s="172" t="n">
        <f aca="false">Бюджет!AA352</f>
        <v>0</v>
      </c>
      <c r="AB129" s="172" t="n">
        <f aca="false">Бюджет!AB352</f>
        <v>0</v>
      </c>
      <c r="AC129" s="172" t="n">
        <f aca="false">Бюджет!AC352</f>
        <v>0</v>
      </c>
      <c r="AD129" s="172" t="n">
        <f aca="false">Бюджет!AD352</f>
        <v>0</v>
      </c>
      <c r="AE129" s="172" t="n">
        <f aca="false">Бюджет!AE352</f>
        <v>0</v>
      </c>
      <c r="AF129" s="172" t="n">
        <f aca="false">Бюджет!AF352</f>
        <v>0</v>
      </c>
      <c r="AG129" s="172" t="n">
        <f aca="false">Бюджет!AG352</f>
        <v>0</v>
      </c>
      <c r="AH129" s="172" t="n">
        <f aca="false">Бюджет!AH352</f>
        <v>0</v>
      </c>
      <c r="AI129" s="172" t="n">
        <f aca="false">Бюджет!AI352</f>
        <v>2</v>
      </c>
      <c r="AJ129" s="172" t="n">
        <f aca="false">SUM(G129,I129:AI129)</f>
        <v>94</v>
      </c>
      <c r="AK129" s="168"/>
    </row>
    <row r="130" customFormat="false" ht="27.25" hidden="false" customHeight="false" outlineLevel="0" collapsed="false">
      <c r="A130" s="174" t="str">
        <f aca="false">Бюджет!A353</f>
        <v>Б1.О.13.03</v>
      </c>
      <c r="B130" s="174" t="str">
        <f aca="false">Бюджет!B353</f>
        <v>Квантовая отптика и атомная физика (поток НЭ, ИБ, ИСТ)</v>
      </c>
      <c r="C130" s="181" t="str">
        <f aca="false">Бюджет!C353</f>
        <v>2\4</v>
      </c>
      <c r="D130" s="181" t="n">
        <f aca="false">Бюджет!D353</f>
        <v>25</v>
      </c>
      <c r="E130" s="181" t="n">
        <f aca="false">Бюджет!E353</f>
        <v>1</v>
      </c>
      <c r="F130" s="172" t="n">
        <f aca="false">Бюджет!F353</f>
        <v>60</v>
      </c>
      <c r="G130" s="172" t="n">
        <f aca="false">Бюджет!G353</f>
        <v>0</v>
      </c>
      <c r="H130" s="172" t="n">
        <f aca="false">Бюджет!H353</f>
        <v>60</v>
      </c>
      <c r="I130" s="172" t="n">
        <f aca="false">Бюджет!I353</f>
        <v>60</v>
      </c>
      <c r="J130" s="172" t="n">
        <f aca="false">Бюджет!J353</f>
        <v>40</v>
      </c>
      <c r="K130" s="172" t="n">
        <f aca="false">Бюджет!K353</f>
        <v>0</v>
      </c>
      <c r="L130" s="172" t="n">
        <f aca="false">Бюджет!L353</f>
        <v>0</v>
      </c>
      <c r="M130" s="172" t="n">
        <f aca="false">Бюджет!M353</f>
        <v>10</v>
      </c>
      <c r="N130" s="172" t="n">
        <f aca="false">Бюджет!N353</f>
        <v>0</v>
      </c>
      <c r="O130" s="172" t="n">
        <f aca="false">Бюджет!O353</f>
        <v>0</v>
      </c>
      <c r="P130" s="172" t="n">
        <f aca="false">Бюджет!P353</f>
        <v>0</v>
      </c>
      <c r="Q130" s="172" t="n">
        <f aca="false">Бюджет!Q353</f>
        <v>0</v>
      </c>
      <c r="R130" s="172" t="n">
        <f aca="false">Бюджет!R353</f>
        <v>0</v>
      </c>
      <c r="S130" s="172" t="n">
        <f aca="false">Бюджет!S353</f>
        <v>0</v>
      </c>
      <c r="T130" s="172" t="n">
        <f aca="false">Бюджет!T353</f>
        <v>0</v>
      </c>
      <c r="U130" s="172" t="n">
        <f aca="false">Бюджет!U353</f>
        <v>0</v>
      </c>
      <c r="V130" s="172" t="n">
        <f aca="false">Бюджет!V353</f>
        <v>0</v>
      </c>
      <c r="W130" s="172" t="n">
        <f aca="false">Бюджет!W353</f>
        <v>0</v>
      </c>
      <c r="X130" s="172" t="n">
        <f aca="false">Бюджет!X353</f>
        <v>0</v>
      </c>
      <c r="Y130" s="172" t="n">
        <f aca="false">Бюджет!Y353</f>
        <v>0</v>
      </c>
      <c r="Z130" s="172" t="n">
        <f aca="false">Бюджет!Z353</f>
        <v>0</v>
      </c>
      <c r="AA130" s="172" t="n">
        <f aca="false">Бюджет!AA353</f>
        <v>0</v>
      </c>
      <c r="AB130" s="172" t="n">
        <f aca="false">Бюджет!AB353</f>
        <v>0</v>
      </c>
      <c r="AC130" s="172" t="n">
        <f aca="false">Бюджет!AC353</f>
        <v>0</v>
      </c>
      <c r="AD130" s="172" t="n">
        <f aca="false">Бюджет!AD353</f>
        <v>0</v>
      </c>
      <c r="AE130" s="172" t="n">
        <f aca="false">Бюджет!AE353</f>
        <v>0</v>
      </c>
      <c r="AF130" s="172" t="n">
        <f aca="false">Бюджет!AF353</f>
        <v>0</v>
      </c>
      <c r="AG130" s="172" t="n">
        <f aca="false">Бюджет!AG353</f>
        <v>0</v>
      </c>
      <c r="AH130" s="172" t="n">
        <f aca="false">Бюджет!AH353</f>
        <v>0</v>
      </c>
      <c r="AI130" s="172" t="n">
        <f aca="false">Бюджет!AI353</f>
        <v>8</v>
      </c>
      <c r="AJ130" s="172" t="n">
        <f aca="false">SUM(G130,I130:AI130)</f>
        <v>118</v>
      </c>
      <c r="AK130" s="168"/>
    </row>
    <row r="131" customFormat="false" ht="15" hidden="false" customHeight="false" outlineLevel="0" collapsed="false">
      <c r="A131" s="168"/>
      <c r="B131" s="176" t="s">
        <v>549</v>
      </c>
      <c r="C131" s="177"/>
      <c r="D131" s="177"/>
      <c r="E131" s="177"/>
      <c r="F131" s="178" t="n">
        <f aca="false">SUM(F127:F130)</f>
        <v>186</v>
      </c>
      <c r="G131" s="178" t="n">
        <f aca="false">SUM(G127:G130)</f>
        <v>0</v>
      </c>
      <c r="H131" s="178" t="n">
        <f aca="false">SUM(H127:H130)</f>
        <v>170</v>
      </c>
      <c r="I131" s="178" t="n">
        <f aca="false">SUM(I127:I130)</f>
        <v>170</v>
      </c>
      <c r="J131" s="178" t="n">
        <f aca="false">SUM(J127:J130)</f>
        <v>144</v>
      </c>
      <c r="K131" s="178" t="n">
        <f aca="false">SUM(K127:K130)</f>
        <v>7.5</v>
      </c>
      <c r="L131" s="178" t="n">
        <f aca="false">SUM(L127:L130)</f>
        <v>0</v>
      </c>
      <c r="M131" s="178" t="n">
        <f aca="false">SUM(M127:M130)</f>
        <v>30</v>
      </c>
      <c r="N131" s="178" t="n">
        <f aca="false">SUM(N127:N130)</f>
        <v>0</v>
      </c>
      <c r="O131" s="178" t="n">
        <f aca="false">SUM(O127:O130)</f>
        <v>0</v>
      </c>
      <c r="P131" s="178" t="n">
        <f aca="false">SUM(P127:P130)</f>
        <v>0</v>
      </c>
      <c r="Q131" s="178" t="n">
        <f aca="false">SUM(Q127:Q130)</f>
        <v>0</v>
      </c>
      <c r="R131" s="178" t="n">
        <f aca="false">SUM(R127:R130)</f>
        <v>0</v>
      </c>
      <c r="S131" s="178" t="n">
        <f aca="false">SUM(S127:S130)</f>
        <v>0</v>
      </c>
      <c r="T131" s="178" t="n">
        <f aca="false">SUM(T127:T130)</f>
        <v>0</v>
      </c>
      <c r="U131" s="178" t="n">
        <f aca="false">SUM(U127:U130)</f>
        <v>0</v>
      </c>
      <c r="V131" s="178" t="n">
        <f aca="false">SUM(V127:V130)</f>
        <v>0</v>
      </c>
      <c r="W131" s="178" t="n">
        <f aca="false">SUM(W127:W130)</f>
        <v>0</v>
      </c>
      <c r="X131" s="178" t="n">
        <f aca="false">SUM(X127:X130)</f>
        <v>0</v>
      </c>
      <c r="Y131" s="178" t="n">
        <f aca="false">SUM(Y127:Y130)</f>
        <v>0</v>
      </c>
      <c r="Z131" s="178" t="n">
        <f aca="false">SUM(Z127:Z130)</f>
        <v>0</v>
      </c>
      <c r="AA131" s="178" t="n">
        <f aca="false">SUM(AA127:AA130)</f>
        <v>0</v>
      </c>
      <c r="AB131" s="178" t="n">
        <f aca="false">SUM(AB127:AB130)</f>
        <v>0</v>
      </c>
      <c r="AC131" s="178" t="n">
        <f aca="false">SUM(AC127:AC130)</f>
        <v>0</v>
      </c>
      <c r="AD131" s="178" t="n">
        <f aca="false">SUM(AD127:AD130)</f>
        <v>0</v>
      </c>
      <c r="AE131" s="178" t="n">
        <f aca="false">SUM(AE127:AE130)</f>
        <v>0</v>
      </c>
      <c r="AF131" s="178" t="n">
        <f aca="false">SUM(AF127:AF130)</f>
        <v>0</v>
      </c>
      <c r="AG131" s="178" t="n">
        <f aca="false">SUM(AG127:AG130)</f>
        <v>0</v>
      </c>
      <c r="AH131" s="178" t="n">
        <f aca="false">SUM(AH127:AH130)</f>
        <v>0</v>
      </c>
      <c r="AI131" s="178" t="n">
        <f aca="false">SUM(AI127:AI130)</f>
        <v>10</v>
      </c>
      <c r="AJ131" s="178" t="n">
        <f aca="false">SUM(AJ127:AJ130)</f>
        <v>361.5</v>
      </c>
      <c r="AK131" s="168"/>
    </row>
    <row r="132" customFormat="false" ht="15" hidden="false" customHeight="false" outlineLevel="0" collapsed="false">
      <c r="A132" s="168"/>
      <c r="B132" s="179"/>
      <c r="C132" s="169"/>
      <c r="D132" s="169"/>
      <c r="E132" s="169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68"/>
    </row>
    <row r="133" customFormat="false" ht="15" hidden="false" customHeight="false" outlineLevel="0" collapsed="false">
      <c r="A133" s="168"/>
      <c r="B133" s="179"/>
      <c r="C133" s="169"/>
      <c r="D133" s="169"/>
      <c r="E133" s="169"/>
      <c r="F133" s="180"/>
      <c r="G133" s="180"/>
      <c r="H133" s="180"/>
      <c r="I133" s="180"/>
      <c r="J133" s="180"/>
      <c r="K133" s="180"/>
      <c r="L133" s="182" t="str">
        <f aca="false">Бюджет!L363</f>
        <v>03.04.03 Радиофизика</v>
      </c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0"/>
      <c r="AC133" s="180"/>
      <c r="AD133" s="180"/>
      <c r="AE133" s="180"/>
      <c r="AF133" s="180"/>
      <c r="AG133" s="180"/>
      <c r="AH133" s="180"/>
      <c r="AI133" s="180"/>
      <c r="AJ133" s="172" t="n">
        <f aca="false">SUM(G133,I133:AI133)</f>
        <v>0</v>
      </c>
      <c r="AK133" s="168"/>
    </row>
    <row r="134" customFormat="false" ht="15" hidden="false" customHeight="false" outlineLevel="0" collapsed="false">
      <c r="A134" s="168"/>
      <c r="B134" s="179"/>
      <c r="C134" s="169"/>
      <c r="D134" s="169"/>
      <c r="E134" s="169"/>
      <c r="F134" s="180"/>
      <c r="G134" s="180"/>
      <c r="H134" s="180"/>
      <c r="I134" s="180"/>
      <c r="J134" s="180"/>
      <c r="K134" s="183" t="str">
        <f aca="false">Бюджет!K364</f>
        <v>профиль "Информационные процессы и системы"</v>
      </c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0"/>
      <c r="AD134" s="180"/>
      <c r="AE134" s="180"/>
      <c r="AF134" s="180"/>
      <c r="AG134" s="180"/>
      <c r="AH134" s="180"/>
      <c r="AI134" s="180"/>
      <c r="AJ134" s="172" t="n">
        <f aca="false">SUM(G134,I134:AI134)</f>
        <v>0</v>
      </c>
      <c r="AK134" s="168"/>
    </row>
    <row r="135" customFormat="false" ht="27.25" hidden="false" customHeight="false" outlineLevel="0" collapsed="false">
      <c r="A135" s="173" t="str">
        <f aca="false">Бюджет!A365</f>
        <v>Б1.О.01</v>
      </c>
      <c r="B135" s="174" t="str">
        <f aca="false">Бюджет!B365</f>
        <v>Управление исследовательской и проектной деятельностью (поток РФ, ФИЗ, НЭ маг)</v>
      </c>
      <c r="C135" s="168" t="str">
        <f aca="false">Бюджет!C365</f>
        <v>1\2</v>
      </c>
      <c r="D135" s="168" t="n">
        <f aca="false">Бюджет!D365</f>
        <v>5</v>
      </c>
      <c r="E135" s="168" t="n">
        <f aca="false">Бюджет!E365</f>
        <v>1</v>
      </c>
      <c r="F135" s="175" t="n">
        <f aca="false">Бюджет!F365</f>
        <v>20</v>
      </c>
      <c r="G135" s="175" t="n">
        <f aca="false">Бюджет!G365</f>
        <v>20</v>
      </c>
      <c r="H135" s="175" t="n">
        <f aca="false">Бюджет!H365</f>
        <v>20</v>
      </c>
      <c r="I135" s="175" t="n">
        <f aca="false">Бюджет!I365</f>
        <v>20</v>
      </c>
      <c r="J135" s="175" t="n">
        <f aca="false">Бюджет!J365</f>
        <v>0</v>
      </c>
      <c r="K135" s="175" t="n">
        <f aca="false">Бюджет!K365</f>
        <v>1.5</v>
      </c>
      <c r="L135" s="175" t="n">
        <f aca="false">Бюджет!L365</f>
        <v>0</v>
      </c>
      <c r="M135" s="175" t="n">
        <f aca="false">Бюджет!M365</f>
        <v>0</v>
      </c>
      <c r="N135" s="175" t="n">
        <f aca="false">Бюджет!N365</f>
        <v>0</v>
      </c>
      <c r="O135" s="175" t="n">
        <f aca="false">Бюджет!O365</f>
        <v>0</v>
      </c>
      <c r="P135" s="175" t="n">
        <f aca="false">Бюджет!P365</f>
        <v>0</v>
      </c>
      <c r="Q135" s="175" t="n">
        <f aca="false">Бюджет!Q365</f>
        <v>1</v>
      </c>
      <c r="R135" s="175" t="n">
        <f aca="false">Бюджет!R365</f>
        <v>0</v>
      </c>
      <c r="S135" s="175" t="n">
        <f aca="false">Бюджет!S365</f>
        <v>0</v>
      </c>
      <c r="T135" s="175" t="n">
        <f aca="false">Бюджет!T365</f>
        <v>0</v>
      </c>
      <c r="U135" s="175" t="n">
        <f aca="false">Бюджет!U365</f>
        <v>0</v>
      </c>
      <c r="V135" s="175" t="n">
        <f aca="false">Бюджет!V365</f>
        <v>0</v>
      </c>
      <c r="W135" s="175" t="n">
        <f aca="false">Бюджет!W365</f>
        <v>0</v>
      </c>
      <c r="X135" s="175" t="n">
        <f aca="false">Бюджет!X365</f>
        <v>0</v>
      </c>
      <c r="Y135" s="175" t="n">
        <f aca="false">Бюджет!Y365</f>
        <v>0</v>
      </c>
      <c r="Z135" s="175" t="n">
        <f aca="false">Бюджет!Z365</f>
        <v>0</v>
      </c>
      <c r="AA135" s="175" t="n">
        <f aca="false">Бюджет!AA365</f>
        <v>0</v>
      </c>
      <c r="AB135" s="175" t="n">
        <f aca="false">Бюджет!AB365</f>
        <v>0</v>
      </c>
      <c r="AC135" s="175" t="n">
        <f aca="false">Бюджет!AC365</f>
        <v>0</v>
      </c>
      <c r="AD135" s="175" t="n">
        <f aca="false">Бюджет!AD365</f>
        <v>0</v>
      </c>
      <c r="AE135" s="175" t="n">
        <f aca="false">Бюджет!AE365</f>
        <v>0</v>
      </c>
      <c r="AF135" s="175" t="n">
        <f aca="false">Бюджет!AF365</f>
        <v>0</v>
      </c>
      <c r="AG135" s="175" t="n">
        <f aca="false">Бюджет!AG365</f>
        <v>0</v>
      </c>
      <c r="AH135" s="175" t="n">
        <f aca="false">Бюджет!AH365</f>
        <v>0</v>
      </c>
      <c r="AI135" s="175" t="n">
        <f aca="false">Бюджет!AI365</f>
        <v>0</v>
      </c>
      <c r="AJ135" s="172" t="n">
        <f aca="false">SUM(G135,I135:AI135)</f>
        <v>42.5</v>
      </c>
      <c r="AK135" s="168"/>
    </row>
    <row r="136" customFormat="false" ht="27.25" hidden="false" customHeight="false" outlineLevel="0" collapsed="false">
      <c r="A136" s="173" t="str">
        <f aca="false">Бюджет!A381</f>
        <v>Б2.О.02(Н)</v>
      </c>
      <c r="B136" s="174" t="str">
        <f aca="false">Бюджет!B381</f>
        <v>Производственная практика (Научно-исследовательская работа)</v>
      </c>
      <c r="C136" s="168" t="str">
        <f aca="false">Бюджет!C381</f>
        <v>2\3</v>
      </c>
      <c r="D136" s="168" t="n">
        <v>1</v>
      </c>
      <c r="E136" s="168"/>
      <c r="F136" s="175" t="n">
        <f aca="false">Бюджет!F381</f>
        <v>0</v>
      </c>
      <c r="G136" s="175" t="n">
        <f aca="false">Бюджет!G381</f>
        <v>0</v>
      </c>
      <c r="H136" s="175" t="n">
        <f aca="false">Бюджет!H381</f>
        <v>0</v>
      </c>
      <c r="I136" s="175" t="n">
        <f aca="false">Бюджет!I381</f>
        <v>0</v>
      </c>
      <c r="J136" s="175" t="n">
        <f aca="false">Бюджет!J381</f>
        <v>0</v>
      </c>
      <c r="K136" s="175" t="n">
        <f aca="false">Бюджет!K381</f>
        <v>0</v>
      </c>
      <c r="L136" s="175" t="n">
        <f aca="false">Бюджет!L381</f>
        <v>0</v>
      </c>
      <c r="M136" s="175" t="n">
        <f aca="false">Бюджет!M381</f>
        <v>0</v>
      </c>
      <c r="N136" s="175" t="n">
        <f aca="false">Бюджет!N381</f>
        <v>0</v>
      </c>
      <c r="O136" s="175" t="n">
        <f aca="false">Бюджет!O381</f>
        <v>0</v>
      </c>
      <c r="P136" s="175" t="n">
        <f aca="false">Бюджет!P381</f>
        <v>0</v>
      </c>
      <c r="Q136" s="175" t="n">
        <f aca="false">Бюджет!Q381</f>
        <v>0</v>
      </c>
      <c r="R136" s="175" t="n">
        <f aca="false">Бюджет!R381</f>
        <v>0</v>
      </c>
      <c r="S136" s="175" t="n">
        <f aca="false">Бюджет!S381</f>
        <v>0</v>
      </c>
      <c r="T136" s="175" t="n">
        <f aca="false">Бюджет!T381/5</f>
        <v>6</v>
      </c>
      <c r="U136" s="175" t="n">
        <f aca="false">Бюджет!U381</f>
        <v>0</v>
      </c>
      <c r="V136" s="175" t="n">
        <f aca="false">Бюджет!V381</f>
        <v>0</v>
      </c>
      <c r="W136" s="175" t="n">
        <f aca="false">Бюджет!W381</f>
        <v>0</v>
      </c>
      <c r="X136" s="175" t="n">
        <f aca="false">Бюджет!X381</f>
        <v>0</v>
      </c>
      <c r="Y136" s="175" t="n">
        <f aca="false">Бюджет!Y381</f>
        <v>0</v>
      </c>
      <c r="Z136" s="175" t="n">
        <f aca="false">Бюджет!Z381</f>
        <v>0</v>
      </c>
      <c r="AA136" s="175" t="n">
        <f aca="false">Бюджет!AA381</f>
        <v>0</v>
      </c>
      <c r="AB136" s="175" t="n">
        <f aca="false">Бюджет!AB381</f>
        <v>0</v>
      </c>
      <c r="AC136" s="175" t="n">
        <f aca="false">Бюджет!AC381</f>
        <v>0</v>
      </c>
      <c r="AD136" s="175" t="n">
        <f aca="false">Бюджет!AD381</f>
        <v>0</v>
      </c>
      <c r="AE136" s="175" t="n">
        <f aca="false">Бюджет!AE381</f>
        <v>0</v>
      </c>
      <c r="AF136" s="175" t="n">
        <f aca="false">Бюджет!AF381</f>
        <v>0</v>
      </c>
      <c r="AG136" s="175" t="n">
        <f aca="false">Бюджет!AG381</f>
        <v>0</v>
      </c>
      <c r="AH136" s="175" t="n">
        <f aca="false">Бюджет!AH381</f>
        <v>0</v>
      </c>
      <c r="AI136" s="175" t="n">
        <f aca="false">Бюджет!AI381</f>
        <v>0</v>
      </c>
      <c r="AJ136" s="172" t="n">
        <f aca="false">SUM(G136,I136:AI136)</f>
        <v>6</v>
      </c>
      <c r="AK136" s="168" t="s">
        <v>550</v>
      </c>
    </row>
    <row r="137" customFormat="false" ht="15" hidden="false" customHeight="false" outlineLevel="0" collapsed="false">
      <c r="A137" s="173" t="str">
        <f aca="false">Бюджет!A382</f>
        <v>Б2.О.01(Пд)</v>
      </c>
      <c r="B137" s="174" t="str">
        <f aca="false">Бюджет!B382</f>
        <v>Преддипломная практика</v>
      </c>
      <c r="C137" s="168" t="str">
        <f aca="false">Бюджет!C382</f>
        <v>2\4</v>
      </c>
      <c r="D137" s="168" t="n">
        <v>1</v>
      </c>
      <c r="E137" s="168"/>
      <c r="F137" s="175" t="n">
        <f aca="false">Бюджет!F382</f>
        <v>0</v>
      </c>
      <c r="G137" s="175" t="n">
        <f aca="false">Бюджет!G382</f>
        <v>0</v>
      </c>
      <c r="H137" s="175" t="n">
        <f aca="false">Бюджет!H382</f>
        <v>0</v>
      </c>
      <c r="I137" s="175" t="n">
        <f aca="false">Бюджет!I382</f>
        <v>0</v>
      </c>
      <c r="J137" s="175" t="n">
        <f aca="false">Бюджет!J382</f>
        <v>0</v>
      </c>
      <c r="K137" s="175" t="n">
        <f aca="false">Бюджет!K382</f>
        <v>0</v>
      </c>
      <c r="L137" s="175" t="n">
        <f aca="false">Бюджет!L382</f>
        <v>0</v>
      </c>
      <c r="M137" s="175" t="n">
        <f aca="false">Бюджет!M382</f>
        <v>0</v>
      </c>
      <c r="N137" s="175" t="n">
        <f aca="false">Бюджет!N382</f>
        <v>0</v>
      </c>
      <c r="O137" s="175" t="n">
        <f aca="false">Бюджет!O382</f>
        <v>0</v>
      </c>
      <c r="P137" s="175" t="n">
        <f aca="false">Бюджет!P382</f>
        <v>0</v>
      </c>
      <c r="Q137" s="175" t="n">
        <f aca="false">Бюджет!Q382</f>
        <v>0</v>
      </c>
      <c r="R137" s="175" t="n">
        <f aca="false">Бюджет!R382</f>
        <v>0</v>
      </c>
      <c r="S137" s="175" t="n">
        <f aca="false">Бюджет!S382</f>
        <v>0</v>
      </c>
      <c r="T137" s="175" t="n">
        <f aca="false">Бюджет!T382/5</f>
        <v>17.3333333333333</v>
      </c>
      <c r="U137" s="175" t="n">
        <f aca="false">Бюджет!U382</f>
        <v>0</v>
      </c>
      <c r="V137" s="175" t="n">
        <f aca="false">Бюджет!V382</f>
        <v>0</v>
      </c>
      <c r="W137" s="175" t="n">
        <f aca="false">Бюджет!W382</f>
        <v>0</v>
      </c>
      <c r="X137" s="175" t="n">
        <f aca="false">Бюджет!X382</f>
        <v>0</v>
      </c>
      <c r="Y137" s="175" t="n">
        <f aca="false">Бюджет!Y382</f>
        <v>0</v>
      </c>
      <c r="Z137" s="175" t="n">
        <f aca="false">Бюджет!Z382</f>
        <v>0</v>
      </c>
      <c r="AA137" s="175" t="n">
        <f aca="false">Бюджет!AA382</f>
        <v>0</v>
      </c>
      <c r="AB137" s="175" t="n">
        <f aca="false">Бюджет!AB382</f>
        <v>0</v>
      </c>
      <c r="AC137" s="175" t="n">
        <f aca="false">Бюджет!AC382</f>
        <v>0</v>
      </c>
      <c r="AD137" s="175" t="n">
        <f aca="false">Бюджет!AD382</f>
        <v>0</v>
      </c>
      <c r="AE137" s="175" t="n">
        <f aca="false">Бюджет!AE382</f>
        <v>0</v>
      </c>
      <c r="AF137" s="175" t="n">
        <f aca="false">Бюджет!AF382</f>
        <v>0</v>
      </c>
      <c r="AG137" s="175" t="n">
        <f aca="false">Бюджет!AG382</f>
        <v>0</v>
      </c>
      <c r="AH137" s="175" t="n">
        <f aca="false">Бюджет!AH382</f>
        <v>0</v>
      </c>
      <c r="AI137" s="175" t="n">
        <f aca="false">Бюджет!AI382</f>
        <v>0</v>
      </c>
      <c r="AJ137" s="172" t="n">
        <f aca="false">SUM(G137,I137:AI137)</f>
        <v>17.3333333333333</v>
      </c>
      <c r="AK137" s="168" t="s">
        <v>550</v>
      </c>
    </row>
    <row r="138" customFormat="false" ht="15" hidden="false" customHeight="false" outlineLevel="0" collapsed="false">
      <c r="A138" s="173" t="n">
        <f aca="false">Бюджет!A384</f>
        <v>0</v>
      </c>
      <c r="B138" s="174" t="str">
        <f aca="false">Бюджет!B384</f>
        <v>Подготовка и рецензирование ВКР</v>
      </c>
      <c r="C138" s="168" t="str">
        <f aca="false">Бюджет!C384</f>
        <v>2\4</v>
      </c>
      <c r="D138" s="168" t="n">
        <v>1</v>
      </c>
      <c r="E138" s="168"/>
      <c r="F138" s="175" t="n">
        <f aca="false">Бюджет!F384</f>
        <v>0</v>
      </c>
      <c r="G138" s="175" t="n">
        <f aca="false">Бюджет!G384</f>
        <v>0</v>
      </c>
      <c r="H138" s="175" t="n">
        <f aca="false">Бюджет!H384</f>
        <v>0</v>
      </c>
      <c r="I138" s="175" t="n">
        <f aca="false">Бюджет!I384</f>
        <v>0</v>
      </c>
      <c r="J138" s="175" t="n">
        <f aca="false">Бюджет!J384</f>
        <v>0</v>
      </c>
      <c r="K138" s="175" t="n">
        <f aca="false">Бюджет!K384</f>
        <v>0</v>
      </c>
      <c r="L138" s="175" t="n">
        <f aca="false">Бюджет!L384</f>
        <v>0</v>
      </c>
      <c r="M138" s="175" t="n">
        <f aca="false">Бюджет!M384</f>
        <v>0</v>
      </c>
      <c r="N138" s="175" t="n">
        <f aca="false">Бюджет!N384</f>
        <v>0</v>
      </c>
      <c r="O138" s="175" t="n">
        <f aca="false">Бюджет!O384</f>
        <v>0</v>
      </c>
      <c r="P138" s="175" t="n">
        <f aca="false">Бюджет!P384</f>
        <v>0</v>
      </c>
      <c r="Q138" s="175" t="n">
        <f aca="false">Бюджет!Q384</f>
        <v>0</v>
      </c>
      <c r="R138" s="175" t="n">
        <f aca="false">Бюджет!R384</f>
        <v>0</v>
      </c>
      <c r="S138" s="175" t="n">
        <f aca="false">Бюджет!S384</f>
        <v>0</v>
      </c>
      <c r="T138" s="175" t="n">
        <f aca="false">Бюджет!T384</f>
        <v>0</v>
      </c>
      <c r="U138" s="175" t="n">
        <f aca="false">Бюджет!U384</f>
        <v>0</v>
      </c>
      <c r="V138" s="175" t="n">
        <f aca="false">Бюджет!V384</f>
        <v>0</v>
      </c>
      <c r="W138" s="175" t="n">
        <f aca="false">Бюджет!W384/5</f>
        <v>30</v>
      </c>
      <c r="X138" s="175" t="n">
        <f aca="false">Бюджет!X384/5</f>
        <v>5</v>
      </c>
      <c r="Y138" s="175" t="n">
        <f aca="false">Бюджет!Y384</f>
        <v>0</v>
      </c>
      <c r="Z138" s="175" t="n">
        <f aca="false">Бюджет!Z384</f>
        <v>0</v>
      </c>
      <c r="AA138" s="175" t="n">
        <f aca="false">Бюджет!AA384</f>
        <v>0</v>
      </c>
      <c r="AB138" s="175" t="n">
        <f aca="false">Бюджет!AB384</f>
        <v>0</v>
      </c>
      <c r="AC138" s="175" t="n">
        <f aca="false">Бюджет!AC384</f>
        <v>0</v>
      </c>
      <c r="AD138" s="175" t="n">
        <f aca="false">Бюджет!AD384</f>
        <v>0</v>
      </c>
      <c r="AE138" s="175" t="n">
        <f aca="false">Бюджет!AE384</f>
        <v>0</v>
      </c>
      <c r="AF138" s="175" t="n">
        <f aca="false">Бюджет!AF384</f>
        <v>0</v>
      </c>
      <c r="AG138" s="175" t="n">
        <f aca="false">Бюджет!AG384</f>
        <v>0</v>
      </c>
      <c r="AH138" s="175" t="n">
        <f aca="false">Бюджет!AH384</f>
        <v>0</v>
      </c>
      <c r="AI138" s="175" t="n">
        <f aca="false">Бюджет!AI384</f>
        <v>0</v>
      </c>
      <c r="AJ138" s="172" t="n">
        <f aca="false">SUM(G138,I138:AI138)</f>
        <v>35</v>
      </c>
      <c r="AK138" s="168" t="s">
        <v>550</v>
      </c>
    </row>
    <row r="139" customFormat="false" ht="15" hidden="false" customHeight="false" outlineLevel="0" collapsed="false">
      <c r="A139" s="168"/>
      <c r="B139" s="176" t="s">
        <v>551</v>
      </c>
      <c r="C139" s="177"/>
      <c r="D139" s="177"/>
      <c r="E139" s="177"/>
      <c r="F139" s="178" t="n">
        <f aca="false">SUM(F135:F138)</f>
        <v>20</v>
      </c>
      <c r="G139" s="178" t="n">
        <f aca="false">SUM(G135:G138)</f>
        <v>20</v>
      </c>
      <c r="H139" s="178" t="n">
        <f aca="false">SUM(H135:H138)</f>
        <v>20</v>
      </c>
      <c r="I139" s="178" t="n">
        <f aca="false">SUM(I135:I138)</f>
        <v>20</v>
      </c>
      <c r="J139" s="178" t="n">
        <f aca="false">SUM(J135:J138)</f>
        <v>0</v>
      </c>
      <c r="K139" s="178" t="n">
        <f aca="false">SUM(K135:K138)</f>
        <v>1.5</v>
      </c>
      <c r="L139" s="178" t="n">
        <f aca="false">SUM(L135:L138)</f>
        <v>0</v>
      </c>
      <c r="M139" s="178" t="n">
        <f aca="false">SUM(M135:M138)</f>
        <v>0</v>
      </c>
      <c r="N139" s="178" t="n">
        <f aca="false">SUM(N135:N138)</f>
        <v>0</v>
      </c>
      <c r="O139" s="178" t="n">
        <f aca="false">SUM(O135:O138)</f>
        <v>0</v>
      </c>
      <c r="P139" s="178" t="n">
        <f aca="false">SUM(P135:P138)</f>
        <v>0</v>
      </c>
      <c r="Q139" s="178" t="n">
        <f aca="false">SUM(Q135:Q138)</f>
        <v>1</v>
      </c>
      <c r="R139" s="178" t="n">
        <f aca="false">SUM(R135:R138)</f>
        <v>0</v>
      </c>
      <c r="S139" s="178" t="n">
        <f aca="false">SUM(S135:S138)</f>
        <v>0</v>
      </c>
      <c r="T139" s="178" t="n">
        <f aca="false">SUM(T135:T138)</f>
        <v>23.3333333333333</v>
      </c>
      <c r="U139" s="178" t="n">
        <f aca="false">SUM(U135:U138)</f>
        <v>0</v>
      </c>
      <c r="V139" s="178" t="n">
        <f aca="false">SUM(V135:V138)</f>
        <v>0</v>
      </c>
      <c r="W139" s="178" t="n">
        <f aca="false">SUM(W135:W138)</f>
        <v>30</v>
      </c>
      <c r="X139" s="178" t="n">
        <f aca="false">SUM(X135:X138)</f>
        <v>5</v>
      </c>
      <c r="Y139" s="178" t="n">
        <f aca="false">SUM(Y135:Y138)</f>
        <v>0</v>
      </c>
      <c r="Z139" s="178" t="n">
        <f aca="false">SUM(Z135:Z138)</f>
        <v>0</v>
      </c>
      <c r="AA139" s="178" t="n">
        <f aca="false">SUM(AA135:AA138)</f>
        <v>0</v>
      </c>
      <c r="AB139" s="178" t="n">
        <f aca="false">SUM(AB135:AB138)</f>
        <v>0</v>
      </c>
      <c r="AC139" s="178" t="n">
        <f aca="false">SUM(AC135:AC138)</f>
        <v>0</v>
      </c>
      <c r="AD139" s="178" t="n">
        <f aca="false">SUM(AD135:AD138)</f>
        <v>0</v>
      </c>
      <c r="AE139" s="178" t="n">
        <f aca="false">SUM(AE135:AE138)</f>
        <v>0</v>
      </c>
      <c r="AF139" s="178" t="n">
        <f aca="false">SUM(AF135:AF138)</f>
        <v>0</v>
      </c>
      <c r="AG139" s="178" t="n">
        <f aca="false">SUM(AG135:AG138)</f>
        <v>0</v>
      </c>
      <c r="AH139" s="178" t="n">
        <f aca="false">SUM(AH135:AH138)</f>
        <v>0</v>
      </c>
      <c r="AI139" s="178" t="n">
        <f aca="false">SUM(AI135:AI138)</f>
        <v>0</v>
      </c>
      <c r="AJ139" s="178" t="n">
        <f aca="false">SUM(AJ135:AJ138)</f>
        <v>100.833333333333</v>
      </c>
      <c r="AK139" s="168"/>
    </row>
    <row r="140" customFormat="false" ht="15" hidden="false" customHeight="false" outlineLevel="0" collapsed="false">
      <c r="A140" s="168"/>
      <c r="B140" s="179"/>
      <c r="C140" s="169"/>
      <c r="D140" s="169"/>
      <c r="E140" s="169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72"/>
      <c r="AK140" s="168"/>
    </row>
    <row r="141" customFormat="false" ht="15" hidden="false" customHeight="false" outlineLevel="0" collapsed="false">
      <c r="A141" s="168"/>
      <c r="B141" s="174"/>
      <c r="C141" s="168"/>
      <c r="D141" s="168"/>
      <c r="E141" s="168"/>
      <c r="F141" s="175"/>
      <c r="G141" s="175"/>
      <c r="H141" s="175"/>
      <c r="I141" s="175"/>
      <c r="J141" s="175"/>
      <c r="K141" s="180"/>
      <c r="L141" s="182" t="str">
        <f aca="false">Бюджет!L387</f>
        <v>03.04.02 Физика</v>
      </c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0"/>
      <c r="AC141" s="175"/>
      <c r="AD141" s="175"/>
      <c r="AE141" s="175"/>
      <c r="AF141" s="175"/>
      <c r="AG141" s="175"/>
      <c r="AH141" s="175"/>
      <c r="AI141" s="175"/>
      <c r="AJ141" s="172" t="n">
        <f aca="false">SUM(G141,I141:AI141)</f>
        <v>0</v>
      </c>
      <c r="AK141" s="175"/>
    </row>
    <row r="142" customFormat="false" ht="27.25" hidden="false" customHeight="false" outlineLevel="0" collapsed="false">
      <c r="A142" s="173" t="str">
        <f aca="false">Бюджет!A388</f>
        <v>Б1.О.01</v>
      </c>
      <c r="B142" s="174" t="str">
        <f aca="false">Бюджет!B388</f>
        <v>Управление исследовательской и проектной деятельностью (поток РФ, ФИЗ, НЭ маг)</v>
      </c>
      <c r="C142" s="168" t="str">
        <f aca="false">Бюджет!C388</f>
        <v>1\2</v>
      </c>
      <c r="D142" s="168" t="n">
        <f aca="false">Бюджет!D388</f>
        <v>12</v>
      </c>
      <c r="E142" s="168" t="n">
        <f aca="false">Бюджет!E388</f>
        <v>1</v>
      </c>
      <c r="F142" s="175" t="n">
        <f aca="false">Бюджет!F388</f>
        <v>20</v>
      </c>
      <c r="G142" s="175" t="n">
        <f aca="false">Бюджет!G388</f>
        <v>0</v>
      </c>
      <c r="H142" s="175" t="n">
        <f aca="false">Бюджет!H388</f>
        <v>20</v>
      </c>
      <c r="I142" s="175" t="n">
        <f aca="false">Бюджет!I388</f>
        <v>0</v>
      </c>
      <c r="J142" s="175" t="n">
        <f aca="false">Бюджет!J388</f>
        <v>0</v>
      </c>
      <c r="K142" s="175" t="n">
        <f aca="false">Бюджет!K388</f>
        <v>3.6</v>
      </c>
      <c r="L142" s="175" t="n">
        <f aca="false">Бюджет!L388</f>
        <v>0</v>
      </c>
      <c r="M142" s="175" t="n">
        <f aca="false">Бюджет!M388</f>
        <v>0</v>
      </c>
      <c r="N142" s="175" t="n">
        <f aca="false">Бюджет!N388</f>
        <v>0</v>
      </c>
      <c r="O142" s="175" t="n">
        <f aca="false">Бюджет!O388</f>
        <v>0</v>
      </c>
      <c r="P142" s="175" t="n">
        <f aca="false">Бюджет!P388</f>
        <v>0</v>
      </c>
      <c r="Q142" s="175" t="n">
        <f aca="false">Бюджет!Q388</f>
        <v>0</v>
      </c>
      <c r="R142" s="175" t="n">
        <f aca="false">Бюджет!R388</f>
        <v>0</v>
      </c>
      <c r="S142" s="175" t="n">
        <f aca="false">Бюджет!S388</f>
        <v>0</v>
      </c>
      <c r="T142" s="175" t="n">
        <f aca="false">Бюджет!T388</f>
        <v>0</v>
      </c>
      <c r="U142" s="175" t="n">
        <f aca="false">Бюджет!U388</f>
        <v>0</v>
      </c>
      <c r="V142" s="175" t="n">
        <f aca="false">Бюджет!V388</f>
        <v>0</v>
      </c>
      <c r="W142" s="175" t="n">
        <f aca="false">Бюджет!W388</f>
        <v>0</v>
      </c>
      <c r="X142" s="175" t="n">
        <f aca="false">Бюджет!X388</f>
        <v>0</v>
      </c>
      <c r="Y142" s="175" t="n">
        <f aca="false">Бюджет!Y388</f>
        <v>0</v>
      </c>
      <c r="Z142" s="175" t="n">
        <f aca="false">Бюджет!Z388</f>
        <v>0</v>
      </c>
      <c r="AA142" s="175" t="n">
        <f aca="false">Бюджет!AA388</f>
        <v>0</v>
      </c>
      <c r="AB142" s="175" t="n">
        <f aca="false">Бюджет!AB388</f>
        <v>0</v>
      </c>
      <c r="AC142" s="175" t="n">
        <f aca="false">Бюджет!AC388</f>
        <v>0</v>
      </c>
      <c r="AD142" s="175" t="n">
        <f aca="false">Бюджет!AD388</f>
        <v>0</v>
      </c>
      <c r="AE142" s="175" t="n">
        <f aca="false">Бюджет!AE388</f>
        <v>0</v>
      </c>
      <c r="AF142" s="175" t="n">
        <f aca="false">Бюджет!AF388</f>
        <v>0</v>
      </c>
      <c r="AG142" s="175" t="n">
        <f aca="false">Бюджет!AG388</f>
        <v>0</v>
      </c>
      <c r="AH142" s="175" t="n">
        <f aca="false">Бюджет!AH388</f>
        <v>0</v>
      </c>
      <c r="AI142" s="175" t="n">
        <f aca="false">Бюджет!AI388</f>
        <v>0</v>
      </c>
      <c r="AJ142" s="172" t="n">
        <f aca="false">SUM(G142,I142:AI142)</f>
        <v>3.6</v>
      </c>
      <c r="AK142" s="175"/>
    </row>
    <row r="143" customFormat="false" ht="15" hidden="false" customHeight="false" outlineLevel="0" collapsed="false">
      <c r="A143" s="173"/>
      <c r="B143" s="174"/>
      <c r="C143" s="168"/>
      <c r="D143" s="168"/>
      <c r="E143" s="168"/>
      <c r="F143" s="175"/>
      <c r="G143" s="175"/>
      <c r="H143" s="175"/>
      <c r="I143" s="175"/>
      <c r="J143" s="175"/>
      <c r="K143" s="183" t="str">
        <f aca="false">Бюджет!K390</f>
        <v>профиль "Физика материалов твердотельной электроники и фотоники"</v>
      </c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75"/>
      <c r="AD143" s="175"/>
      <c r="AE143" s="175"/>
      <c r="AF143" s="175"/>
      <c r="AG143" s="175"/>
      <c r="AH143" s="175"/>
      <c r="AI143" s="175"/>
      <c r="AJ143" s="172" t="n">
        <f aca="false">SUM(G143,I143:AI143)</f>
        <v>0</v>
      </c>
      <c r="AK143" s="175"/>
    </row>
    <row r="144" customFormat="false" ht="27.25" hidden="false" customHeight="false" outlineLevel="0" collapsed="false">
      <c r="A144" s="173" t="n">
        <f aca="false">Бюджет!A391</f>
        <v>0</v>
      </c>
      <c r="B144" s="174" t="str">
        <f aca="false">Бюджет!B391</f>
        <v>Руководство программой магистерской подготовки</v>
      </c>
      <c r="C144" s="168" t="n">
        <f aca="false">Бюджет!C391</f>
        <v>0</v>
      </c>
      <c r="D144" s="168" t="n">
        <f aca="false">Бюджет!D391</f>
        <v>0</v>
      </c>
      <c r="E144" s="168" t="n">
        <f aca="false">Бюджет!E391</f>
        <v>0</v>
      </c>
      <c r="F144" s="175" t="n">
        <f aca="false">Бюджет!F391</f>
        <v>0</v>
      </c>
      <c r="G144" s="175" t="n">
        <f aca="false">Бюджет!G391</f>
        <v>0</v>
      </c>
      <c r="H144" s="175" t="n">
        <f aca="false">Бюджет!H391</f>
        <v>0</v>
      </c>
      <c r="I144" s="175" t="n">
        <f aca="false">Бюджет!I391</f>
        <v>0</v>
      </c>
      <c r="J144" s="175" t="n">
        <f aca="false">Бюджет!J391</f>
        <v>0</v>
      </c>
      <c r="K144" s="175" t="n">
        <f aca="false">Бюджет!K391</f>
        <v>0</v>
      </c>
      <c r="L144" s="175" t="n">
        <f aca="false">Бюджет!L391</f>
        <v>0</v>
      </c>
      <c r="M144" s="175" t="n">
        <f aca="false">Бюджет!M391</f>
        <v>0</v>
      </c>
      <c r="N144" s="175" t="n">
        <f aca="false">Бюджет!N391</f>
        <v>0</v>
      </c>
      <c r="O144" s="175" t="n">
        <f aca="false">Бюджет!O391</f>
        <v>0</v>
      </c>
      <c r="P144" s="175" t="n">
        <f aca="false">Бюджет!P391</f>
        <v>0</v>
      </c>
      <c r="Q144" s="175" t="n">
        <f aca="false">Бюджет!Q391</f>
        <v>0</v>
      </c>
      <c r="R144" s="175" t="n">
        <f aca="false">Бюджет!R391</f>
        <v>0</v>
      </c>
      <c r="S144" s="175" t="n">
        <f aca="false">Бюджет!S391</f>
        <v>0</v>
      </c>
      <c r="T144" s="175" t="n">
        <f aca="false">Бюджет!T391</f>
        <v>0</v>
      </c>
      <c r="U144" s="175" t="n">
        <f aca="false">Бюджет!U391</f>
        <v>0</v>
      </c>
      <c r="V144" s="175" t="n">
        <f aca="false">Бюджет!V391</f>
        <v>0</v>
      </c>
      <c r="W144" s="175" t="n">
        <f aca="false">Бюджет!W391</f>
        <v>0</v>
      </c>
      <c r="X144" s="175" t="n">
        <f aca="false">Бюджет!X391</f>
        <v>0</v>
      </c>
      <c r="Y144" s="175" t="n">
        <f aca="false">Бюджет!Y391</f>
        <v>0</v>
      </c>
      <c r="Z144" s="175" t="n">
        <f aca="false">Бюджет!Z391</f>
        <v>0</v>
      </c>
      <c r="AA144" s="175" t="n">
        <f aca="false">Бюджет!AA391</f>
        <v>0</v>
      </c>
      <c r="AB144" s="175" t="n">
        <f aca="false">Бюджет!AB391</f>
        <v>0</v>
      </c>
      <c r="AC144" s="175" t="n">
        <f aca="false">Бюджет!AC391</f>
        <v>0</v>
      </c>
      <c r="AD144" s="175" t="n">
        <f aca="false">Бюджет!AD391</f>
        <v>0</v>
      </c>
      <c r="AE144" s="175" t="n">
        <f aca="false">Бюджет!AE391</f>
        <v>30</v>
      </c>
      <c r="AF144" s="175" t="n">
        <f aca="false">Бюджет!AF391</f>
        <v>0</v>
      </c>
      <c r="AG144" s="175" t="n">
        <f aca="false">Бюджет!AG391</f>
        <v>0</v>
      </c>
      <c r="AH144" s="175" t="n">
        <f aca="false">Бюджет!AH391</f>
        <v>0</v>
      </c>
      <c r="AI144" s="175" t="n">
        <f aca="false">Бюджет!AI391</f>
        <v>0</v>
      </c>
      <c r="AJ144" s="172" t="n">
        <f aca="false">SUM(G144,I144:AI144)</f>
        <v>30</v>
      </c>
      <c r="AK144" s="175"/>
    </row>
    <row r="145" customFormat="false" ht="15" hidden="false" customHeight="false" outlineLevel="0" collapsed="false">
      <c r="A145" s="173" t="str">
        <f aca="false">Бюджет!A393</f>
        <v>Б1.В.03</v>
      </c>
      <c r="B145" s="174" t="str">
        <f aca="false">Бюджет!B393</f>
        <v>Спинтроника</v>
      </c>
      <c r="C145" s="168" t="str">
        <f aca="false">Бюджет!C393</f>
        <v>2\3</v>
      </c>
      <c r="D145" s="168" t="n">
        <f aca="false">Бюджет!D393</f>
        <v>8</v>
      </c>
      <c r="E145" s="168" t="n">
        <f aca="false">Бюджет!E393</f>
        <v>1</v>
      </c>
      <c r="F145" s="175" t="n">
        <f aca="false">Бюджет!F393</f>
        <v>34</v>
      </c>
      <c r="G145" s="175" t="n">
        <f aca="false">Бюджет!G393</f>
        <v>34</v>
      </c>
      <c r="H145" s="175" t="n">
        <f aca="false">Бюджет!H393</f>
        <v>34</v>
      </c>
      <c r="I145" s="175" t="n">
        <f aca="false">Бюджет!I393</f>
        <v>34</v>
      </c>
      <c r="J145" s="175" t="n">
        <f aca="false">Бюджет!J393</f>
        <v>0</v>
      </c>
      <c r="K145" s="175" t="n">
        <f aca="false">Бюджет!K393</f>
        <v>2.4</v>
      </c>
      <c r="L145" s="175" t="n">
        <f aca="false">Бюджет!L393</f>
        <v>0</v>
      </c>
      <c r="M145" s="175" t="n">
        <f aca="false">Бюджет!M393</f>
        <v>0</v>
      </c>
      <c r="N145" s="175" t="n">
        <f aca="false">Бюджет!N393</f>
        <v>0</v>
      </c>
      <c r="O145" s="175" t="n">
        <f aca="false">Бюджет!O393</f>
        <v>0</v>
      </c>
      <c r="P145" s="175" t="n">
        <f aca="false">Бюджет!P393</f>
        <v>0</v>
      </c>
      <c r="Q145" s="175" t="n">
        <f aca="false">Бюджет!Q393</f>
        <v>1.7</v>
      </c>
      <c r="R145" s="175" t="n">
        <f aca="false">Бюджет!R393</f>
        <v>0</v>
      </c>
      <c r="S145" s="175" t="n">
        <f aca="false">Бюджет!S393</f>
        <v>0</v>
      </c>
      <c r="T145" s="175" t="n">
        <f aca="false">Бюджет!T393</f>
        <v>0</v>
      </c>
      <c r="U145" s="175" t="n">
        <f aca="false">Бюджет!U393</f>
        <v>0</v>
      </c>
      <c r="V145" s="175" t="n">
        <f aca="false">Бюджет!V393</f>
        <v>0</v>
      </c>
      <c r="W145" s="175" t="n">
        <f aca="false">Бюджет!W393</f>
        <v>0</v>
      </c>
      <c r="X145" s="175" t="n">
        <f aca="false">Бюджет!X393</f>
        <v>0</v>
      </c>
      <c r="Y145" s="175" t="n">
        <f aca="false">Бюджет!Y393</f>
        <v>0</v>
      </c>
      <c r="Z145" s="175" t="n">
        <f aca="false">Бюджет!Z393</f>
        <v>0</v>
      </c>
      <c r="AA145" s="175" t="n">
        <f aca="false">Бюджет!AA393</f>
        <v>0</v>
      </c>
      <c r="AB145" s="175" t="n">
        <f aca="false">Бюджет!AB393</f>
        <v>0</v>
      </c>
      <c r="AC145" s="175" t="n">
        <f aca="false">Бюджет!AC393</f>
        <v>0</v>
      </c>
      <c r="AD145" s="175" t="n">
        <f aca="false">Бюджет!AD393</f>
        <v>0</v>
      </c>
      <c r="AE145" s="175" t="n">
        <f aca="false">Бюджет!AE393</f>
        <v>0</v>
      </c>
      <c r="AF145" s="175" t="n">
        <f aca="false">Бюджет!AF393</f>
        <v>0</v>
      </c>
      <c r="AG145" s="175" t="n">
        <f aca="false">Бюджет!AG393</f>
        <v>0</v>
      </c>
      <c r="AH145" s="175" t="n">
        <f aca="false">Бюджет!AH393</f>
        <v>0</v>
      </c>
      <c r="AI145" s="175" t="n">
        <f aca="false">Бюджет!AI393</f>
        <v>18</v>
      </c>
      <c r="AJ145" s="172" t="n">
        <f aca="false">SUM(G145,I145:AI145)</f>
        <v>90.1</v>
      </c>
      <c r="AK145" s="175"/>
    </row>
    <row r="146" customFormat="false" ht="15" hidden="false" customHeight="false" outlineLevel="0" collapsed="false">
      <c r="A146" s="173" t="str">
        <f aca="false">Бюджет!A394</f>
        <v>Б1.В.ДВ.01.02</v>
      </c>
      <c r="B146" s="174" t="str">
        <f aca="false">Бюджет!B394</f>
        <v>Физика сцинтилляторов</v>
      </c>
      <c r="C146" s="168" t="str">
        <f aca="false">Бюджет!C394</f>
        <v>2\3</v>
      </c>
      <c r="D146" s="168" t="n">
        <f aca="false">Бюджет!D394</f>
        <v>8</v>
      </c>
      <c r="E146" s="168" t="n">
        <f aca="false">Бюджет!E394</f>
        <v>1</v>
      </c>
      <c r="F146" s="175" t="n">
        <f aca="false">Бюджет!F394</f>
        <v>34</v>
      </c>
      <c r="G146" s="175" t="n">
        <f aca="false">Бюджет!G394</f>
        <v>34</v>
      </c>
      <c r="H146" s="175" t="n">
        <f aca="false">Бюджет!H394</f>
        <v>34</v>
      </c>
      <c r="I146" s="175" t="n">
        <f aca="false">Бюджет!I394</f>
        <v>34</v>
      </c>
      <c r="J146" s="175" t="n">
        <f aca="false">Бюджет!J394</f>
        <v>0</v>
      </c>
      <c r="K146" s="175" t="n">
        <f aca="false">Бюджет!K394</f>
        <v>0</v>
      </c>
      <c r="L146" s="175" t="n">
        <f aca="false">Бюджет!L394</f>
        <v>0</v>
      </c>
      <c r="M146" s="175" t="n">
        <f aca="false">Бюджет!M394</f>
        <v>3.2</v>
      </c>
      <c r="N146" s="175" t="n">
        <f aca="false">Бюджет!N394</f>
        <v>0</v>
      </c>
      <c r="O146" s="175" t="n">
        <f aca="false">Бюджет!O394</f>
        <v>0</v>
      </c>
      <c r="P146" s="175" t="n">
        <f aca="false">Бюджет!P394</f>
        <v>0</v>
      </c>
      <c r="Q146" s="175" t="n">
        <f aca="false">Бюджет!Q394</f>
        <v>2.7</v>
      </c>
      <c r="R146" s="175" t="n">
        <f aca="false">Бюджет!R394</f>
        <v>0</v>
      </c>
      <c r="S146" s="175" t="n">
        <f aca="false">Бюджет!S394</f>
        <v>0</v>
      </c>
      <c r="T146" s="175" t="n">
        <f aca="false">Бюджет!T394</f>
        <v>0</v>
      </c>
      <c r="U146" s="175" t="n">
        <f aca="false">Бюджет!U394</f>
        <v>0</v>
      </c>
      <c r="V146" s="175" t="n">
        <f aca="false">Бюджет!V394</f>
        <v>0</v>
      </c>
      <c r="W146" s="175" t="n">
        <f aca="false">Бюджет!W394</f>
        <v>0</v>
      </c>
      <c r="X146" s="175" t="n">
        <f aca="false">Бюджет!X394</f>
        <v>0</v>
      </c>
      <c r="Y146" s="175" t="n">
        <f aca="false">Бюджет!Y394</f>
        <v>0</v>
      </c>
      <c r="Z146" s="175" t="n">
        <f aca="false">Бюджет!Z394</f>
        <v>0</v>
      </c>
      <c r="AA146" s="175" t="n">
        <f aca="false">Бюджет!AA394</f>
        <v>0</v>
      </c>
      <c r="AB146" s="175" t="n">
        <f aca="false">Бюджет!AB394</f>
        <v>0</v>
      </c>
      <c r="AC146" s="175" t="n">
        <f aca="false">Бюджет!AC394</f>
        <v>0</v>
      </c>
      <c r="AD146" s="175" t="n">
        <f aca="false">Бюджет!AD394</f>
        <v>0</v>
      </c>
      <c r="AE146" s="175" t="n">
        <f aca="false">Бюджет!AE394</f>
        <v>0</v>
      </c>
      <c r="AF146" s="175" t="n">
        <f aca="false">Бюджет!AF394</f>
        <v>0</v>
      </c>
      <c r="AG146" s="175" t="n">
        <f aca="false">Бюджет!AG394</f>
        <v>0</v>
      </c>
      <c r="AH146" s="175" t="n">
        <f aca="false">Бюджет!AH394</f>
        <v>0</v>
      </c>
      <c r="AI146" s="175" t="n">
        <f aca="false">Бюджет!AI394</f>
        <v>12</v>
      </c>
      <c r="AJ146" s="172" t="n">
        <f aca="false">SUM(G146,I146:AI146)</f>
        <v>85.9</v>
      </c>
      <c r="AK146" s="175"/>
    </row>
    <row r="147" customFormat="false" ht="15" hidden="false" customHeight="false" outlineLevel="0" collapsed="false">
      <c r="A147" s="173" t="str">
        <f aca="false">Бюджет!A395</f>
        <v>Б1.В.ДВ.02.01</v>
      </c>
      <c r="B147" s="174" t="str">
        <f aca="false">Бюджет!B395</f>
        <v>Взаимодейтсвие излучения с веществом</v>
      </c>
      <c r="C147" s="168" t="str">
        <f aca="false">Бюджет!C395</f>
        <v>2\3</v>
      </c>
      <c r="D147" s="168" t="n">
        <f aca="false">Бюджет!D395</f>
        <v>8</v>
      </c>
      <c r="E147" s="168" t="n">
        <f aca="false">Бюджет!E395</f>
        <v>1</v>
      </c>
      <c r="F147" s="175" t="n">
        <f aca="false">Бюджет!F395</f>
        <v>34</v>
      </c>
      <c r="G147" s="175" t="n">
        <f aca="false">Бюджет!G395</f>
        <v>34</v>
      </c>
      <c r="H147" s="175" t="n">
        <f aca="false">Бюджет!H395</f>
        <v>34</v>
      </c>
      <c r="I147" s="175" t="n">
        <f aca="false">Бюджет!I395</f>
        <v>34</v>
      </c>
      <c r="J147" s="175" t="n">
        <f aca="false">Бюджет!J395</f>
        <v>0</v>
      </c>
      <c r="K147" s="175" t="n">
        <f aca="false">Бюджет!K395</f>
        <v>0</v>
      </c>
      <c r="L147" s="175" t="n">
        <f aca="false">Бюджет!L395</f>
        <v>0</v>
      </c>
      <c r="M147" s="175" t="n">
        <f aca="false">Бюджет!M395</f>
        <v>3.2</v>
      </c>
      <c r="N147" s="175" t="n">
        <f aca="false">Бюджет!N395</f>
        <v>0</v>
      </c>
      <c r="O147" s="175" t="n">
        <f aca="false">Бюджет!O395</f>
        <v>0</v>
      </c>
      <c r="P147" s="175" t="n">
        <f aca="false">Бюджет!P395</f>
        <v>0</v>
      </c>
      <c r="Q147" s="175" t="n">
        <f aca="false">Бюджет!Q395</f>
        <v>2.7</v>
      </c>
      <c r="R147" s="175" t="n">
        <f aca="false">Бюджет!R395</f>
        <v>0</v>
      </c>
      <c r="S147" s="175" t="n">
        <f aca="false">Бюджет!S395</f>
        <v>0</v>
      </c>
      <c r="T147" s="175" t="n">
        <f aca="false">Бюджет!T395</f>
        <v>0</v>
      </c>
      <c r="U147" s="175" t="n">
        <f aca="false">Бюджет!U395</f>
        <v>0</v>
      </c>
      <c r="V147" s="175" t="n">
        <f aca="false">Бюджет!V395</f>
        <v>0</v>
      </c>
      <c r="W147" s="175" t="n">
        <f aca="false">Бюджет!W395</f>
        <v>0</v>
      </c>
      <c r="X147" s="175" t="n">
        <f aca="false">Бюджет!X395</f>
        <v>0</v>
      </c>
      <c r="Y147" s="175" t="n">
        <f aca="false">Бюджет!Y395</f>
        <v>0</v>
      </c>
      <c r="Z147" s="175" t="n">
        <f aca="false">Бюджет!Z395</f>
        <v>0</v>
      </c>
      <c r="AA147" s="175" t="n">
        <f aca="false">Бюджет!AA395</f>
        <v>0</v>
      </c>
      <c r="AB147" s="175" t="n">
        <f aca="false">Бюджет!AB395</f>
        <v>0</v>
      </c>
      <c r="AC147" s="175" t="n">
        <f aca="false">Бюджет!AC395</f>
        <v>0</v>
      </c>
      <c r="AD147" s="175" t="n">
        <f aca="false">Бюджет!AD395</f>
        <v>0</v>
      </c>
      <c r="AE147" s="175" t="n">
        <f aca="false">Бюджет!AE395</f>
        <v>0</v>
      </c>
      <c r="AF147" s="175" t="n">
        <f aca="false">Бюджет!AF395</f>
        <v>0</v>
      </c>
      <c r="AG147" s="175" t="n">
        <f aca="false">Бюджет!AG395</f>
        <v>0</v>
      </c>
      <c r="AH147" s="175" t="n">
        <f aca="false">Бюджет!AH395</f>
        <v>0</v>
      </c>
      <c r="AI147" s="175" t="n">
        <f aca="false">Бюджет!AI395</f>
        <v>6</v>
      </c>
      <c r="AJ147" s="172" t="n">
        <f aca="false">SUM(G147,I147:AI147)</f>
        <v>79.9</v>
      </c>
      <c r="AK147" s="175"/>
    </row>
    <row r="148" customFormat="false" ht="27.25" hidden="false" customHeight="false" outlineLevel="0" collapsed="false">
      <c r="A148" s="173" t="str">
        <f aca="false">Бюджет!A396</f>
        <v>Б2.О.02(У)</v>
      </c>
      <c r="B148" s="174" t="str">
        <f aca="false">Бюджет!B396</f>
        <v>Учебная практика (Научно-исследовательская работа)</v>
      </c>
      <c r="C148" s="168" t="str">
        <f aca="false">Бюджет!C396</f>
        <v>2\3</v>
      </c>
      <c r="D148" s="168" t="n">
        <f aca="false">Бюджет!D396</f>
        <v>8</v>
      </c>
      <c r="E148" s="168" t="n">
        <f aca="false">Бюджет!E396</f>
        <v>1</v>
      </c>
      <c r="F148" s="175" t="n">
        <f aca="false">Бюджет!F396</f>
        <v>0</v>
      </c>
      <c r="G148" s="175" t="n">
        <f aca="false">Бюджет!G396</f>
        <v>0</v>
      </c>
      <c r="H148" s="175" t="n">
        <f aca="false">Бюджет!H396</f>
        <v>0</v>
      </c>
      <c r="I148" s="175" t="n">
        <f aca="false">Бюджет!I396</f>
        <v>0</v>
      </c>
      <c r="J148" s="175" t="n">
        <f aca="false">Бюджет!J396</f>
        <v>0</v>
      </c>
      <c r="K148" s="175" t="n">
        <f aca="false">Бюджет!K396</f>
        <v>0</v>
      </c>
      <c r="L148" s="175" t="n">
        <f aca="false">Бюджет!L396</f>
        <v>0</v>
      </c>
      <c r="M148" s="175" t="n">
        <f aca="false">Бюджет!M396</f>
        <v>0</v>
      </c>
      <c r="N148" s="175" t="n">
        <f aca="false">Бюджет!N396</f>
        <v>0</v>
      </c>
      <c r="O148" s="175" t="n">
        <f aca="false">Бюджет!O396</f>
        <v>0</v>
      </c>
      <c r="P148" s="175" t="n">
        <f aca="false">Бюджет!P396</f>
        <v>0</v>
      </c>
      <c r="Q148" s="175" t="n">
        <f aca="false">Бюджет!Q396</f>
        <v>0</v>
      </c>
      <c r="R148" s="175" t="n">
        <f aca="false">Бюджет!R396</f>
        <v>0</v>
      </c>
      <c r="S148" s="175" t="n">
        <f aca="false">Бюджет!S396</f>
        <v>48</v>
      </c>
      <c r="T148" s="175" t="n">
        <f aca="false">Бюджет!T396</f>
        <v>0</v>
      </c>
      <c r="U148" s="175" t="n">
        <f aca="false">Бюджет!U396</f>
        <v>0</v>
      </c>
      <c r="V148" s="175" t="n">
        <f aca="false">Бюджет!V396</f>
        <v>0</v>
      </c>
      <c r="W148" s="175" t="n">
        <f aca="false">Бюджет!W396</f>
        <v>0</v>
      </c>
      <c r="X148" s="175" t="n">
        <f aca="false">Бюджет!X396</f>
        <v>0</v>
      </c>
      <c r="Y148" s="175" t="n">
        <f aca="false">Бюджет!Y396</f>
        <v>0</v>
      </c>
      <c r="Z148" s="175" t="n">
        <f aca="false">Бюджет!Z396</f>
        <v>0</v>
      </c>
      <c r="AA148" s="175" t="n">
        <f aca="false">Бюджет!AA396</f>
        <v>0</v>
      </c>
      <c r="AB148" s="175" t="n">
        <f aca="false">Бюджет!AB396</f>
        <v>0</v>
      </c>
      <c r="AC148" s="175" t="n">
        <f aca="false">Бюджет!AC396</f>
        <v>0</v>
      </c>
      <c r="AD148" s="175" t="n">
        <f aca="false">Бюджет!AD396</f>
        <v>0</v>
      </c>
      <c r="AE148" s="175" t="n">
        <f aca="false">Бюджет!AE396</f>
        <v>0</v>
      </c>
      <c r="AF148" s="175" t="n">
        <f aca="false">Бюджет!AF396</f>
        <v>0</v>
      </c>
      <c r="AG148" s="175" t="n">
        <f aca="false">Бюджет!AG396</f>
        <v>0</v>
      </c>
      <c r="AH148" s="175" t="n">
        <f aca="false">Бюджет!AH396</f>
        <v>0</v>
      </c>
      <c r="AI148" s="175" t="n">
        <f aca="false">Бюджет!AI396</f>
        <v>0</v>
      </c>
      <c r="AJ148" s="172" t="n">
        <f aca="false">SUM(G148,I148:AI148)</f>
        <v>48</v>
      </c>
      <c r="AK148" s="175"/>
    </row>
    <row r="149" customFormat="false" ht="27.25" hidden="false" customHeight="false" outlineLevel="0" collapsed="false">
      <c r="A149" s="173" t="str">
        <f aca="false">Бюджет!A397</f>
        <v>Б1.О.01(Пд)</v>
      </c>
      <c r="B149" s="174" t="str">
        <f aca="false">Бюджет!B397</f>
        <v>Производственная практика (Преддипломная практика)</v>
      </c>
      <c r="C149" s="168" t="str">
        <f aca="false">Бюджет!C397</f>
        <v>2\4</v>
      </c>
      <c r="D149" s="168" t="n">
        <f aca="false">Бюджет!D397</f>
        <v>8</v>
      </c>
      <c r="E149" s="168" t="n">
        <f aca="false">Бюджет!E397</f>
        <v>1</v>
      </c>
      <c r="F149" s="175" t="n">
        <f aca="false">Бюджет!F397</f>
        <v>0</v>
      </c>
      <c r="G149" s="175" t="n">
        <f aca="false">Бюджет!G397</f>
        <v>0</v>
      </c>
      <c r="H149" s="175" t="n">
        <f aca="false">Бюджет!H397</f>
        <v>0</v>
      </c>
      <c r="I149" s="175" t="n">
        <f aca="false">Бюджет!I397</f>
        <v>0</v>
      </c>
      <c r="J149" s="175" t="n">
        <f aca="false">Бюджет!J397</f>
        <v>0</v>
      </c>
      <c r="K149" s="175" t="n">
        <f aca="false">Бюджет!K397</f>
        <v>0</v>
      </c>
      <c r="L149" s="175" t="n">
        <f aca="false">Бюджет!L397</f>
        <v>0</v>
      </c>
      <c r="M149" s="175" t="n">
        <f aca="false">Бюджет!M397</f>
        <v>0</v>
      </c>
      <c r="N149" s="175" t="n">
        <f aca="false">Бюджет!N397</f>
        <v>0</v>
      </c>
      <c r="O149" s="175" t="n">
        <f aca="false">Бюджет!O397</f>
        <v>0</v>
      </c>
      <c r="P149" s="175" t="n">
        <f aca="false">Бюджет!P397</f>
        <v>0</v>
      </c>
      <c r="Q149" s="175" t="n">
        <f aca="false">Бюджет!Q397</f>
        <v>0</v>
      </c>
      <c r="R149" s="175" t="n">
        <f aca="false">Бюджет!R397</f>
        <v>0</v>
      </c>
      <c r="S149" s="175" t="n">
        <f aca="false">Бюджет!S397</f>
        <v>0</v>
      </c>
      <c r="T149" s="175" t="n">
        <f aca="false">Бюджет!T397</f>
        <v>138.666666666667</v>
      </c>
      <c r="U149" s="175" t="n">
        <f aca="false">Бюджет!U397</f>
        <v>0</v>
      </c>
      <c r="V149" s="175" t="n">
        <f aca="false">Бюджет!V397</f>
        <v>0</v>
      </c>
      <c r="W149" s="175" t="n">
        <f aca="false">Бюджет!W397</f>
        <v>0</v>
      </c>
      <c r="X149" s="175" t="n">
        <f aca="false">Бюджет!X397</f>
        <v>0</v>
      </c>
      <c r="Y149" s="175" t="n">
        <f aca="false">Бюджет!Y397</f>
        <v>0</v>
      </c>
      <c r="Z149" s="175" t="n">
        <f aca="false">Бюджет!Z397</f>
        <v>0</v>
      </c>
      <c r="AA149" s="175" t="n">
        <f aca="false">Бюджет!AA397</f>
        <v>0</v>
      </c>
      <c r="AB149" s="175" t="n">
        <f aca="false">Бюджет!AB397</f>
        <v>0</v>
      </c>
      <c r="AC149" s="175" t="n">
        <f aca="false">Бюджет!AC397</f>
        <v>0</v>
      </c>
      <c r="AD149" s="175" t="n">
        <f aca="false">Бюджет!AD397</f>
        <v>0</v>
      </c>
      <c r="AE149" s="175" t="n">
        <f aca="false">Бюджет!AE397</f>
        <v>0</v>
      </c>
      <c r="AF149" s="175" t="n">
        <f aca="false">Бюджет!AF397</f>
        <v>0</v>
      </c>
      <c r="AG149" s="175" t="n">
        <f aca="false">Бюджет!AG397</f>
        <v>0</v>
      </c>
      <c r="AH149" s="175" t="n">
        <f aca="false">Бюджет!AH397</f>
        <v>0</v>
      </c>
      <c r="AI149" s="175" t="n">
        <f aca="false">Бюджет!AI397</f>
        <v>0</v>
      </c>
      <c r="AJ149" s="172" t="n">
        <f aca="false">SUM(G149,I149:AI149)</f>
        <v>138.666666666667</v>
      </c>
      <c r="AK149" s="175"/>
    </row>
    <row r="150" customFormat="false" ht="15" hidden="false" customHeight="false" outlineLevel="0" collapsed="false">
      <c r="A150" s="173" t="n">
        <f aca="false">Бюджет!A398</f>
        <v>0</v>
      </c>
      <c r="B150" s="174" t="str">
        <f aca="false">Бюджет!B398</f>
        <v>ГИА (ВКР защита) комиссия 7 человека</v>
      </c>
      <c r="C150" s="168" t="str">
        <f aca="false">Бюджет!C398</f>
        <v>2\4</v>
      </c>
      <c r="D150" s="168" t="n">
        <f aca="false">Бюджет!D398</f>
        <v>8</v>
      </c>
      <c r="E150" s="168" t="n">
        <f aca="false">Бюджет!E398</f>
        <v>1</v>
      </c>
      <c r="F150" s="175" t="n">
        <f aca="false">Бюджет!F398</f>
        <v>0</v>
      </c>
      <c r="G150" s="175" t="n">
        <f aca="false">Бюджет!G398</f>
        <v>0</v>
      </c>
      <c r="H150" s="175" t="n">
        <f aca="false">Бюджет!H398</f>
        <v>0</v>
      </c>
      <c r="I150" s="175" t="n">
        <f aca="false">Бюджет!I398</f>
        <v>0</v>
      </c>
      <c r="J150" s="175" t="n">
        <f aca="false">Бюджет!J398</f>
        <v>0</v>
      </c>
      <c r="K150" s="175" t="n">
        <f aca="false">Бюджет!K398</f>
        <v>0</v>
      </c>
      <c r="L150" s="175" t="n">
        <f aca="false">Бюджет!L398</f>
        <v>0</v>
      </c>
      <c r="M150" s="175" t="n">
        <f aca="false">Бюджет!M398</f>
        <v>0</v>
      </c>
      <c r="N150" s="175" t="n">
        <f aca="false">Бюджет!N398</f>
        <v>0</v>
      </c>
      <c r="O150" s="175" t="n">
        <f aca="false">Бюджет!O398</f>
        <v>0</v>
      </c>
      <c r="P150" s="175" t="n">
        <f aca="false">Бюджет!P398</f>
        <v>0</v>
      </c>
      <c r="Q150" s="175" t="n">
        <f aca="false">Бюджет!Q398</f>
        <v>0</v>
      </c>
      <c r="R150" s="175" t="n">
        <f aca="false">Бюджет!R398</f>
        <v>0</v>
      </c>
      <c r="S150" s="175" t="n">
        <f aca="false">Бюджет!S398</f>
        <v>0</v>
      </c>
      <c r="T150" s="175" t="n">
        <f aca="false">Бюджет!T398</f>
        <v>0</v>
      </c>
      <c r="U150" s="175" t="n">
        <f aca="false">Бюджет!U398</f>
        <v>0</v>
      </c>
      <c r="V150" s="175" t="n">
        <f aca="false">Бюджет!V398</f>
        <v>0</v>
      </c>
      <c r="W150" s="175" t="n">
        <f aca="false">Бюджет!W398</f>
        <v>0</v>
      </c>
      <c r="X150" s="175" t="n">
        <f aca="false">Бюджет!X398</f>
        <v>0</v>
      </c>
      <c r="Y150" s="175" t="n">
        <f aca="false">Бюджет!Y398</f>
        <v>0</v>
      </c>
      <c r="Z150" s="175" t="n">
        <f aca="false">Бюджет!Z398</f>
        <v>0</v>
      </c>
      <c r="AA150" s="175" t="n">
        <f aca="false">Бюджет!AA398</f>
        <v>0</v>
      </c>
      <c r="AB150" s="175" t="n">
        <f aca="false">Бюджет!AB398/7*5</f>
        <v>20</v>
      </c>
      <c r="AC150" s="175" t="n">
        <f aca="false">Бюджет!AC398</f>
        <v>0</v>
      </c>
      <c r="AD150" s="175" t="n">
        <f aca="false">Бюджет!AD398</f>
        <v>0</v>
      </c>
      <c r="AE150" s="175" t="n">
        <f aca="false">Бюджет!AE398</f>
        <v>0</v>
      </c>
      <c r="AF150" s="175" t="n">
        <f aca="false">Бюджет!AF398</f>
        <v>0</v>
      </c>
      <c r="AG150" s="175" t="n">
        <f aca="false">Бюджет!AG398</f>
        <v>0</v>
      </c>
      <c r="AH150" s="175" t="n">
        <f aca="false">Бюджет!AH398</f>
        <v>0</v>
      </c>
      <c r="AI150" s="175" t="n">
        <f aca="false">Бюджет!AI398</f>
        <v>0</v>
      </c>
      <c r="AJ150" s="172" t="n">
        <f aca="false">SUM(G150,I150:AI150)</f>
        <v>20</v>
      </c>
      <c r="AK150" s="175"/>
    </row>
    <row r="151" customFormat="false" ht="15" hidden="false" customHeight="false" outlineLevel="0" collapsed="false">
      <c r="A151" s="173" t="n">
        <f aca="false">Бюджет!A399</f>
        <v>0</v>
      </c>
      <c r="B151" s="174" t="str">
        <f aca="false">Бюджет!B399</f>
        <v>Подготовка и рецензирование ВКР</v>
      </c>
      <c r="C151" s="168" t="str">
        <f aca="false">Бюджет!C399</f>
        <v>2\4</v>
      </c>
      <c r="D151" s="168" t="n">
        <f aca="false">Бюджет!D399</f>
        <v>8</v>
      </c>
      <c r="E151" s="168" t="n">
        <f aca="false">Бюджет!E399</f>
        <v>1</v>
      </c>
      <c r="F151" s="175" t="n">
        <f aca="false">Бюджет!F399</f>
        <v>0</v>
      </c>
      <c r="G151" s="175" t="n">
        <f aca="false">Бюджет!G399</f>
        <v>0</v>
      </c>
      <c r="H151" s="175" t="n">
        <f aca="false">Бюджет!H399</f>
        <v>0</v>
      </c>
      <c r="I151" s="175" t="n">
        <f aca="false">Бюджет!I399</f>
        <v>0</v>
      </c>
      <c r="J151" s="175" t="n">
        <f aca="false">Бюджет!J399</f>
        <v>0</v>
      </c>
      <c r="K151" s="175" t="n">
        <f aca="false">Бюджет!K399</f>
        <v>0</v>
      </c>
      <c r="L151" s="175" t="n">
        <f aca="false">Бюджет!L399</f>
        <v>0</v>
      </c>
      <c r="M151" s="175" t="n">
        <f aca="false">Бюджет!M399</f>
        <v>0</v>
      </c>
      <c r="N151" s="175" t="n">
        <f aca="false">Бюджет!N399</f>
        <v>0</v>
      </c>
      <c r="O151" s="175" t="n">
        <f aca="false">Бюджет!O399</f>
        <v>0</v>
      </c>
      <c r="P151" s="175" t="n">
        <f aca="false">Бюджет!P399</f>
        <v>0</v>
      </c>
      <c r="Q151" s="175" t="n">
        <f aca="false">Бюджет!Q399</f>
        <v>0</v>
      </c>
      <c r="R151" s="175" t="n">
        <f aca="false">Бюджет!R399</f>
        <v>0</v>
      </c>
      <c r="S151" s="175" t="n">
        <f aca="false">Бюджет!S399</f>
        <v>0</v>
      </c>
      <c r="T151" s="175" t="n">
        <f aca="false">Бюджет!T399</f>
        <v>0</v>
      </c>
      <c r="U151" s="175" t="n">
        <f aca="false">Бюджет!U399</f>
        <v>0</v>
      </c>
      <c r="V151" s="175" t="n">
        <f aca="false">Бюджет!V399</f>
        <v>0</v>
      </c>
      <c r="W151" s="175" t="n">
        <f aca="false">Бюджет!W399</f>
        <v>240</v>
      </c>
      <c r="X151" s="175" t="n">
        <f aca="false">Бюджет!X399</f>
        <v>40</v>
      </c>
      <c r="Y151" s="175" t="n">
        <f aca="false">Бюджет!Y399</f>
        <v>0</v>
      </c>
      <c r="Z151" s="175" t="n">
        <f aca="false">Бюджет!Z399</f>
        <v>0</v>
      </c>
      <c r="AA151" s="175" t="n">
        <f aca="false">Бюджет!AA399</f>
        <v>0</v>
      </c>
      <c r="AB151" s="175" t="n">
        <f aca="false">Бюджет!AB399</f>
        <v>0</v>
      </c>
      <c r="AC151" s="175" t="n">
        <f aca="false">Бюджет!AC399</f>
        <v>0</v>
      </c>
      <c r="AD151" s="175" t="n">
        <f aca="false">Бюджет!AD399</f>
        <v>0</v>
      </c>
      <c r="AE151" s="175" t="n">
        <f aca="false">Бюджет!AE399</f>
        <v>0</v>
      </c>
      <c r="AF151" s="175" t="n">
        <f aca="false">Бюджет!AF399</f>
        <v>0</v>
      </c>
      <c r="AG151" s="175" t="n">
        <f aca="false">Бюджет!AG399</f>
        <v>0</v>
      </c>
      <c r="AH151" s="175" t="n">
        <f aca="false">Бюджет!AH399</f>
        <v>0</v>
      </c>
      <c r="AI151" s="175" t="n">
        <f aca="false">Бюджет!AI399</f>
        <v>0</v>
      </c>
      <c r="AJ151" s="172" t="n">
        <f aca="false">SUM(G151,I151:AI151)</f>
        <v>280</v>
      </c>
      <c r="AK151" s="175"/>
    </row>
    <row r="152" customFormat="false" ht="15" hidden="false" customHeight="false" outlineLevel="0" collapsed="false">
      <c r="A152" s="168"/>
      <c r="B152" s="174"/>
      <c r="C152" s="168"/>
      <c r="D152" s="168"/>
      <c r="E152" s="168"/>
      <c r="F152" s="175"/>
      <c r="G152" s="175"/>
      <c r="H152" s="175"/>
      <c r="I152" s="175"/>
      <c r="J152" s="175"/>
      <c r="K152" s="183" t="str">
        <f aca="false">Бюджет!K400</f>
        <v>профиль "Медицинская физика"</v>
      </c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75"/>
      <c r="AD152" s="175"/>
      <c r="AE152" s="175"/>
      <c r="AF152" s="175"/>
      <c r="AG152" s="175"/>
      <c r="AH152" s="175"/>
      <c r="AI152" s="175"/>
      <c r="AJ152" s="172" t="n">
        <f aca="false">SUM(G152,I152:AI152)</f>
        <v>0</v>
      </c>
      <c r="AK152" s="175"/>
    </row>
    <row r="153" customFormat="false" ht="27.25" hidden="false" customHeight="false" outlineLevel="0" collapsed="false">
      <c r="A153" s="174" t="str">
        <f aca="false">Бюджет!A401</f>
        <v>Б1.О.06</v>
      </c>
      <c r="B153" s="174" t="str">
        <f aca="false">Бюджет!B401</f>
        <v>Практикум по методам исследования материалов</v>
      </c>
      <c r="C153" s="181" t="str">
        <f aca="false">Бюджет!C401</f>
        <v>1\2</v>
      </c>
      <c r="D153" s="181" t="n">
        <f aca="false">Бюджет!D401</f>
        <v>9</v>
      </c>
      <c r="E153" s="181" t="n">
        <f aca="false">Бюджет!E401</f>
        <v>1</v>
      </c>
      <c r="F153" s="172" t="n">
        <f aca="false">Бюджет!F401</f>
        <v>0</v>
      </c>
      <c r="G153" s="172" t="n">
        <f aca="false">Бюджет!G401</f>
        <v>0</v>
      </c>
      <c r="H153" s="172" t="n">
        <f aca="false">Бюджет!H401</f>
        <v>0</v>
      </c>
      <c r="I153" s="172" t="n">
        <f aca="false">Бюджет!I401</f>
        <v>0</v>
      </c>
      <c r="J153" s="172" t="n">
        <f aca="false">Бюджет!J401</f>
        <v>60</v>
      </c>
      <c r="K153" s="172" t="n">
        <f aca="false">Бюджет!K401</f>
        <v>2.7</v>
      </c>
      <c r="L153" s="172" t="n">
        <f aca="false">Бюджет!L401</f>
        <v>0</v>
      </c>
      <c r="M153" s="172" t="n">
        <f aca="false">Бюджет!M401</f>
        <v>0</v>
      </c>
      <c r="N153" s="172" t="n">
        <f aca="false">Бюджет!N401</f>
        <v>0</v>
      </c>
      <c r="O153" s="172" t="n">
        <f aca="false">Бюджет!O401</f>
        <v>0</v>
      </c>
      <c r="P153" s="172" t="n">
        <f aca="false">Бюджет!P401</f>
        <v>0</v>
      </c>
      <c r="Q153" s="172" t="n">
        <f aca="false">Бюджет!Q401</f>
        <v>0</v>
      </c>
      <c r="R153" s="172" t="n">
        <f aca="false">Бюджет!R401</f>
        <v>0</v>
      </c>
      <c r="S153" s="172" t="n">
        <f aca="false">Бюджет!S401</f>
        <v>0</v>
      </c>
      <c r="T153" s="172" t="n">
        <f aca="false">Бюджет!T401</f>
        <v>0</v>
      </c>
      <c r="U153" s="172" t="n">
        <f aca="false">Бюджет!U401</f>
        <v>0</v>
      </c>
      <c r="V153" s="172" t="n">
        <f aca="false">Бюджет!V401</f>
        <v>0</v>
      </c>
      <c r="W153" s="172" t="n">
        <f aca="false">Бюджет!W401</f>
        <v>0</v>
      </c>
      <c r="X153" s="172" t="n">
        <f aca="false">Бюджет!X401</f>
        <v>0</v>
      </c>
      <c r="Y153" s="172" t="n">
        <f aca="false">Бюджет!Y401</f>
        <v>0</v>
      </c>
      <c r="Z153" s="172" t="n">
        <f aca="false">Бюджет!Z401</f>
        <v>0</v>
      </c>
      <c r="AA153" s="172" t="n">
        <f aca="false">Бюджет!AA401</f>
        <v>0</v>
      </c>
      <c r="AB153" s="172" t="n">
        <f aca="false">Бюджет!AB401</f>
        <v>0</v>
      </c>
      <c r="AC153" s="172" t="n">
        <f aca="false">Бюджет!AC401</f>
        <v>0</v>
      </c>
      <c r="AD153" s="172" t="n">
        <f aca="false">Бюджет!AD401</f>
        <v>0</v>
      </c>
      <c r="AE153" s="172" t="n">
        <f aca="false">Бюджет!AE401</f>
        <v>0</v>
      </c>
      <c r="AF153" s="172" t="n">
        <f aca="false">Бюджет!AF401</f>
        <v>0</v>
      </c>
      <c r="AG153" s="172" t="n">
        <f aca="false">Бюджет!AG401</f>
        <v>0</v>
      </c>
      <c r="AH153" s="172" t="n">
        <f aca="false">Бюджет!AH401</f>
        <v>0</v>
      </c>
      <c r="AI153" s="172" t="n">
        <f aca="false">Бюджет!AI401</f>
        <v>6</v>
      </c>
      <c r="AJ153" s="172" t="n">
        <f aca="false">SUM(G153,I153:AI153)</f>
        <v>68.7</v>
      </c>
      <c r="AK153" s="175"/>
    </row>
    <row r="154" customFormat="false" ht="15" hidden="false" customHeight="false" outlineLevel="0" collapsed="false">
      <c r="A154" s="174" t="str">
        <f aca="false">Бюджет!A402</f>
        <v>Б1.О.08</v>
      </c>
      <c r="B154" s="174" t="str">
        <f aca="false">Бюджет!B402</f>
        <v>Основы физиологии живых систем</v>
      </c>
      <c r="C154" s="181" t="str">
        <f aca="false">Бюджет!C402</f>
        <v>1\1</v>
      </c>
      <c r="D154" s="181" t="n">
        <f aca="false">Бюджет!D402</f>
        <v>9</v>
      </c>
      <c r="E154" s="181" t="n">
        <f aca="false">Бюджет!E402</f>
        <v>1</v>
      </c>
      <c r="F154" s="172" t="n">
        <f aca="false">Бюджет!F402</f>
        <v>36</v>
      </c>
      <c r="G154" s="172" t="n">
        <f aca="false">Бюджет!G402</f>
        <v>36</v>
      </c>
      <c r="H154" s="172" t="n">
        <f aca="false">Бюджет!H402</f>
        <v>36</v>
      </c>
      <c r="I154" s="172" t="n">
        <f aca="false">Бюджет!I402</f>
        <v>36</v>
      </c>
      <c r="J154" s="172" t="n">
        <f aca="false">Бюджет!J402</f>
        <v>0</v>
      </c>
      <c r="K154" s="172" t="n">
        <f aca="false">Бюджет!K402</f>
        <v>2.7</v>
      </c>
      <c r="L154" s="172" t="n">
        <f aca="false">Бюджет!L402</f>
        <v>0</v>
      </c>
      <c r="M154" s="172" t="n">
        <f aca="false">Бюджет!M402</f>
        <v>0</v>
      </c>
      <c r="N154" s="172" t="n">
        <f aca="false">Бюджет!N402</f>
        <v>0</v>
      </c>
      <c r="O154" s="172" t="n">
        <f aca="false">Бюджет!O402</f>
        <v>0</v>
      </c>
      <c r="P154" s="172" t="n">
        <f aca="false">Бюджет!P402</f>
        <v>0</v>
      </c>
      <c r="Q154" s="172" t="n">
        <f aca="false">Бюджет!Q402</f>
        <v>1.8</v>
      </c>
      <c r="R154" s="172" t="n">
        <f aca="false">Бюджет!R402</f>
        <v>0</v>
      </c>
      <c r="S154" s="172" t="n">
        <f aca="false">Бюджет!S402</f>
        <v>0</v>
      </c>
      <c r="T154" s="172" t="n">
        <f aca="false">Бюджет!T402</f>
        <v>0</v>
      </c>
      <c r="U154" s="172" t="n">
        <f aca="false">Бюджет!U402</f>
        <v>0</v>
      </c>
      <c r="V154" s="172" t="n">
        <f aca="false">Бюджет!V402</f>
        <v>0</v>
      </c>
      <c r="W154" s="172" t="n">
        <f aca="false">Бюджет!W402</f>
        <v>0</v>
      </c>
      <c r="X154" s="172" t="n">
        <f aca="false">Бюджет!X402</f>
        <v>0</v>
      </c>
      <c r="Y154" s="172" t="n">
        <f aca="false">Бюджет!Y402</f>
        <v>0</v>
      </c>
      <c r="Z154" s="172" t="n">
        <f aca="false">Бюджет!Z402</f>
        <v>0</v>
      </c>
      <c r="AA154" s="172" t="n">
        <f aca="false">Бюджет!AA402</f>
        <v>0</v>
      </c>
      <c r="AB154" s="172" t="n">
        <f aca="false">Бюджет!AB402</f>
        <v>0</v>
      </c>
      <c r="AC154" s="172" t="n">
        <f aca="false">Бюджет!AC402</f>
        <v>0</v>
      </c>
      <c r="AD154" s="172" t="n">
        <f aca="false">Бюджет!AD402</f>
        <v>0</v>
      </c>
      <c r="AE154" s="172" t="n">
        <f aca="false">Бюджет!AE402</f>
        <v>0</v>
      </c>
      <c r="AF154" s="172" t="n">
        <f aca="false">Бюджет!AF402</f>
        <v>0</v>
      </c>
      <c r="AG154" s="172" t="n">
        <f aca="false">Бюджет!AG402</f>
        <v>0</v>
      </c>
      <c r="AH154" s="172" t="n">
        <f aca="false">Бюджет!AH402</f>
        <v>0</v>
      </c>
      <c r="AI154" s="172" t="n">
        <f aca="false">Бюджет!AI402</f>
        <v>0</v>
      </c>
      <c r="AJ154" s="172" t="n">
        <f aca="false">SUM(G154,I154:AI154)</f>
        <v>76.5</v>
      </c>
      <c r="AK154" s="175"/>
    </row>
    <row r="155" customFormat="false" ht="15" hidden="false" customHeight="false" outlineLevel="0" collapsed="false">
      <c r="A155" s="174" t="str">
        <f aca="false">Бюджет!A403</f>
        <v>Б1В.01</v>
      </c>
      <c r="B155" s="174" t="str">
        <f aca="false">Бюджет!B403</f>
        <v>Лазерные технологии в медицине</v>
      </c>
      <c r="C155" s="181" t="str">
        <f aca="false">Бюджет!C403</f>
        <v>1\2</v>
      </c>
      <c r="D155" s="181" t="n">
        <f aca="false">Бюджет!D403</f>
        <v>9</v>
      </c>
      <c r="E155" s="181" t="n">
        <f aca="false">Бюджет!E403</f>
        <v>1</v>
      </c>
      <c r="F155" s="172" t="n">
        <f aca="false">Бюджет!F403</f>
        <v>40</v>
      </c>
      <c r="G155" s="172" t="n">
        <f aca="false">Бюджет!G403</f>
        <v>40</v>
      </c>
      <c r="H155" s="172" t="n">
        <f aca="false">Бюджет!H403</f>
        <v>0</v>
      </c>
      <c r="I155" s="172" t="n">
        <f aca="false">Бюджет!I403</f>
        <v>0</v>
      </c>
      <c r="J155" s="172" t="n">
        <f aca="false">Бюджет!J403</f>
        <v>20</v>
      </c>
      <c r="K155" s="172" t="n">
        <f aca="false">Бюджет!K403</f>
        <v>2.7</v>
      </c>
      <c r="L155" s="172" t="n">
        <f aca="false">Бюджет!L403</f>
        <v>0</v>
      </c>
      <c r="M155" s="172" t="n">
        <f aca="false">Бюджет!M403</f>
        <v>0</v>
      </c>
      <c r="N155" s="172" t="n">
        <f aca="false">Бюджет!N403</f>
        <v>0</v>
      </c>
      <c r="O155" s="172" t="n">
        <f aca="false">Бюджет!O403</f>
        <v>0</v>
      </c>
      <c r="P155" s="172" t="n">
        <f aca="false">Бюджет!P403</f>
        <v>0</v>
      </c>
      <c r="Q155" s="172" t="n">
        <f aca="false">Бюджет!Q403</f>
        <v>2</v>
      </c>
      <c r="R155" s="172" t="n">
        <f aca="false">Бюджет!R403</f>
        <v>0</v>
      </c>
      <c r="S155" s="172" t="n">
        <f aca="false">Бюджет!S403</f>
        <v>0</v>
      </c>
      <c r="T155" s="172" t="n">
        <f aca="false">Бюджет!T403</f>
        <v>0</v>
      </c>
      <c r="U155" s="172" t="n">
        <f aca="false">Бюджет!U403</f>
        <v>0</v>
      </c>
      <c r="V155" s="172" t="n">
        <f aca="false">Бюджет!V403</f>
        <v>0</v>
      </c>
      <c r="W155" s="172" t="n">
        <f aca="false">Бюджет!W403</f>
        <v>0</v>
      </c>
      <c r="X155" s="172" t="n">
        <f aca="false">Бюджет!X403</f>
        <v>0</v>
      </c>
      <c r="Y155" s="172" t="n">
        <f aca="false">Бюджет!Y403</f>
        <v>0</v>
      </c>
      <c r="Z155" s="172" t="n">
        <f aca="false">Бюджет!Z403</f>
        <v>0</v>
      </c>
      <c r="AA155" s="172" t="n">
        <f aca="false">Бюджет!AA403</f>
        <v>0</v>
      </c>
      <c r="AB155" s="172" t="n">
        <f aca="false">Бюджет!AB403</f>
        <v>0</v>
      </c>
      <c r="AC155" s="172" t="n">
        <f aca="false">Бюджет!AC403</f>
        <v>0</v>
      </c>
      <c r="AD155" s="172" t="n">
        <f aca="false">Бюджет!AD403</f>
        <v>0</v>
      </c>
      <c r="AE155" s="172" t="n">
        <f aca="false">Бюджет!AE403</f>
        <v>0</v>
      </c>
      <c r="AF155" s="172" t="n">
        <f aca="false">Бюджет!AF403</f>
        <v>0</v>
      </c>
      <c r="AG155" s="172" t="n">
        <f aca="false">Бюджет!AG403</f>
        <v>0</v>
      </c>
      <c r="AH155" s="172" t="n">
        <f aca="false">Бюджет!AH403</f>
        <v>0</v>
      </c>
      <c r="AI155" s="172" t="n">
        <f aca="false">Бюджет!AI403</f>
        <v>4</v>
      </c>
      <c r="AJ155" s="172" t="n">
        <f aca="false">SUM(G155,I155:AI155)</f>
        <v>68.7</v>
      </c>
      <c r="AK155" s="175"/>
    </row>
    <row r="156" customFormat="false" ht="15" hidden="false" customHeight="false" outlineLevel="0" collapsed="false">
      <c r="A156" s="174" t="str">
        <f aca="false">Бюджет!A404</f>
        <v>Б1.В.02</v>
      </c>
      <c r="B156" s="174" t="str">
        <f aca="false">Бюджет!B404</f>
        <v>Радиационная физика и дозиметрия</v>
      </c>
      <c r="C156" s="181" t="str">
        <f aca="false">Бюджет!C404</f>
        <v>1\1</v>
      </c>
      <c r="D156" s="181" t="n">
        <f aca="false">Бюджет!D404</f>
        <v>9</v>
      </c>
      <c r="E156" s="181" t="n">
        <f aca="false">Бюджет!E404</f>
        <v>1</v>
      </c>
      <c r="F156" s="172" t="n">
        <f aca="false">Бюджет!F404</f>
        <v>36</v>
      </c>
      <c r="G156" s="172" t="n">
        <f aca="false">Бюджет!G404</f>
        <v>36</v>
      </c>
      <c r="H156" s="172" t="n">
        <f aca="false">Бюджет!H404</f>
        <v>0</v>
      </c>
      <c r="I156" s="172" t="n">
        <f aca="false">Бюджет!I404</f>
        <v>0</v>
      </c>
      <c r="J156" s="172" t="n">
        <f aca="false">Бюджет!J404</f>
        <v>36</v>
      </c>
      <c r="K156" s="172" t="n">
        <f aca="false">Бюджет!K404</f>
        <v>0</v>
      </c>
      <c r="L156" s="172" t="n">
        <f aca="false">Бюджет!L404</f>
        <v>0</v>
      </c>
      <c r="M156" s="172" t="n">
        <f aca="false">Бюджет!M404</f>
        <v>3.6</v>
      </c>
      <c r="N156" s="172" t="n">
        <f aca="false">Бюджет!N404</f>
        <v>0</v>
      </c>
      <c r="O156" s="172" t="n">
        <f aca="false">Бюджет!O404</f>
        <v>0</v>
      </c>
      <c r="P156" s="172" t="n">
        <f aca="false">Бюджет!P404</f>
        <v>0</v>
      </c>
      <c r="Q156" s="172" t="n">
        <f aca="false">Бюджет!Q404</f>
        <v>2.8</v>
      </c>
      <c r="R156" s="172" t="n">
        <f aca="false">Бюджет!R404</f>
        <v>0</v>
      </c>
      <c r="S156" s="172" t="n">
        <f aca="false">Бюджет!S404</f>
        <v>0</v>
      </c>
      <c r="T156" s="172" t="n">
        <f aca="false">Бюджет!T404</f>
        <v>0</v>
      </c>
      <c r="U156" s="172" t="n">
        <f aca="false">Бюджет!U404</f>
        <v>0</v>
      </c>
      <c r="V156" s="172" t="n">
        <f aca="false">Бюджет!V404</f>
        <v>0</v>
      </c>
      <c r="W156" s="172" t="n">
        <f aca="false">Бюджет!W404</f>
        <v>0</v>
      </c>
      <c r="X156" s="172" t="n">
        <f aca="false">Бюджет!X404</f>
        <v>0</v>
      </c>
      <c r="Y156" s="172" t="n">
        <f aca="false">Бюджет!Y404</f>
        <v>0</v>
      </c>
      <c r="Z156" s="172" t="n">
        <f aca="false">Бюджет!Z404</f>
        <v>0</v>
      </c>
      <c r="AA156" s="172" t="n">
        <f aca="false">Бюджет!AA404</f>
        <v>0</v>
      </c>
      <c r="AB156" s="172" t="n">
        <f aca="false">Бюджет!AB404</f>
        <v>0</v>
      </c>
      <c r="AC156" s="172" t="n">
        <f aca="false">Бюджет!AC404</f>
        <v>0</v>
      </c>
      <c r="AD156" s="172" t="n">
        <f aca="false">Бюджет!AD404</f>
        <v>0</v>
      </c>
      <c r="AE156" s="172" t="n">
        <f aca="false">Бюджет!AE404</f>
        <v>0</v>
      </c>
      <c r="AF156" s="172" t="n">
        <f aca="false">Бюджет!AF404</f>
        <v>0</v>
      </c>
      <c r="AG156" s="172" t="n">
        <f aca="false">Бюджет!AG404</f>
        <v>0</v>
      </c>
      <c r="AH156" s="172" t="n">
        <f aca="false">Бюджет!AH404</f>
        <v>0</v>
      </c>
      <c r="AI156" s="172" t="n">
        <f aca="false">Бюджет!AI404</f>
        <v>8</v>
      </c>
      <c r="AJ156" s="172" t="n">
        <f aca="false">SUM(G156,I156:AI156)</f>
        <v>86.4</v>
      </c>
      <c r="AK156" s="175"/>
    </row>
    <row r="157" customFormat="false" ht="15" hidden="false" customHeight="false" outlineLevel="0" collapsed="false">
      <c r="A157" s="174" t="str">
        <f aca="false">Бюджет!A405</f>
        <v>Б1.В.05</v>
      </c>
      <c r="B157" s="174" t="str">
        <f aca="false">Бюджет!B405</f>
        <v>Биофизика и биофотоника</v>
      </c>
      <c r="C157" s="181" t="str">
        <f aca="false">Бюджет!C405</f>
        <v>1\1</v>
      </c>
      <c r="D157" s="181" t="n">
        <f aca="false">Бюджет!D405</f>
        <v>9</v>
      </c>
      <c r="E157" s="181" t="n">
        <f aca="false">Бюджет!E405</f>
        <v>1</v>
      </c>
      <c r="F157" s="172" t="n">
        <f aca="false">Бюджет!F405</f>
        <v>36</v>
      </c>
      <c r="G157" s="172" t="n">
        <f aca="false">Бюджет!G405</f>
        <v>36</v>
      </c>
      <c r="H157" s="172" t="n">
        <f aca="false">Бюджет!H405</f>
        <v>36</v>
      </c>
      <c r="I157" s="172" t="n">
        <f aca="false">Бюджет!I405</f>
        <v>36</v>
      </c>
      <c r="J157" s="172" t="n">
        <f aca="false">Бюджет!J405</f>
        <v>0</v>
      </c>
      <c r="K157" s="172" t="n">
        <f aca="false">Бюджет!K405</f>
        <v>2.7</v>
      </c>
      <c r="L157" s="172" t="n">
        <f aca="false">Бюджет!L405</f>
        <v>0</v>
      </c>
      <c r="M157" s="172" t="n">
        <f aca="false">Бюджет!M405</f>
        <v>0</v>
      </c>
      <c r="N157" s="172" t="n">
        <f aca="false">Бюджет!N405</f>
        <v>0</v>
      </c>
      <c r="O157" s="172" t="n">
        <f aca="false">Бюджет!O405</f>
        <v>0</v>
      </c>
      <c r="P157" s="172" t="n">
        <f aca="false">Бюджет!P405</f>
        <v>0</v>
      </c>
      <c r="Q157" s="172" t="n">
        <f aca="false">Бюджет!Q405</f>
        <v>1.8</v>
      </c>
      <c r="R157" s="172" t="n">
        <f aca="false">Бюджет!R405</f>
        <v>0</v>
      </c>
      <c r="S157" s="172" t="n">
        <f aca="false">Бюджет!S405</f>
        <v>0</v>
      </c>
      <c r="T157" s="172" t="n">
        <f aca="false">Бюджет!T405</f>
        <v>0</v>
      </c>
      <c r="U157" s="172" t="n">
        <f aca="false">Бюджет!U405</f>
        <v>0</v>
      </c>
      <c r="V157" s="172" t="n">
        <f aca="false">Бюджет!V405</f>
        <v>0</v>
      </c>
      <c r="W157" s="172" t="n">
        <f aca="false">Бюджет!W405</f>
        <v>0</v>
      </c>
      <c r="X157" s="172" t="n">
        <f aca="false">Бюджет!X405</f>
        <v>0</v>
      </c>
      <c r="Y157" s="172" t="n">
        <f aca="false">Бюджет!Y405</f>
        <v>0</v>
      </c>
      <c r="Z157" s="172" t="n">
        <f aca="false">Бюджет!Z405</f>
        <v>0</v>
      </c>
      <c r="AA157" s="172" t="n">
        <f aca="false">Бюджет!AA405</f>
        <v>0</v>
      </c>
      <c r="AB157" s="172" t="n">
        <f aca="false">Бюджет!AB405</f>
        <v>0</v>
      </c>
      <c r="AC157" s="172" t="n">
        <f aca="false">Бюджет!AC405</f>
        <v>0</v>
      </c>
      <c r="AD157" s="172" t="n">
        <f aca="false">Бюджет!AD405</f>
        <v>0</v>
      </c>
      <c r="AE157" s="172" t="n">
        <f aca="false">Бюджет!AE405</f>
        <v>0</v>
      </c>
      <c r="AF157" s="172" t="n">
        <f aca="false">Бюджет!AF405</f>
        <v>0</v>
      </c>
      <c r="AG157" s="172" t="n">
        <f aca="false">Бюджет!AG405</f>
        <v>0</v>
      </c>
      <c r="AH157" s="172" t="n">
        <f aca="false">Бюджет!AH405</f>
        <v>0</v>
      </c>
      <c r="AI157" s="172" t="n">
        <f aca="false">Бюджет!AI405</f>
        <v>14</v>
      </c>
      <c r="AJ157" s="172" t="n">
        <f aca="false">SUM(G157,I157:AI157)</f>
        <v>90.5</v>
      </c>
      <c r="AK157" s="175"/>
    </row>
    <row r="158" customFormat="false" ht="15" hidden="false" customHeight="false" outlineLevel="0" collapsed="false">
      <c r="A158" s="174" t="str">
        <f aca="false">Бюджет!A406</f>
        <v>Б1.В.05</v>
      </c>
      <c r="B158" s="174" t="str">
        <f aca="false">Бюджет!B406</f>
        <v>Биофизика и биофотоника</v>
      </c>
      <c r="C158" s="181" t="str">
        <f aca="false">Бюджет!C406</f>
        <v>1\2</v>
      </c>
      <c r="D158" s="181" t="n">
        <f aca="false">Бюджет!D406</f>
        <v>9</v>
      </c>
      <c r="E158" s="181" t="n">
        <f aca="false">Бюджет!E406</f>
        <v>1</v>
      </c>
      <c r="F158" s="172" t="n">
        <f aca="false">Бюджет!F406</f>
        <v>40</v>
      </c>
      <c r="G158" s="172" t="n">
        <f aca="false">Бюджет!G406</f>
        <v>40</v>
      </c>
      <c r="H158" s="172" t="n">
        <f aca="false">Бюджет!H406</f>
        <v>40</v>
      </c>
      <c r="I158" s="172" t="n">
        <f aca="false">Бюджет!I406</f>
        <v>40</v>
      </c>
      <c r="J158" s="172" t="n">
        <f aca="false">Бюджет!J406</f>
        <v>0</v>
      </c>
      <c r="K158" s="172" t="n">
        <f aca="false">Бюджет!K406</f>
        <v>0</v>
      </c>
      <c r="L158" s="172" t="n">
        <f aca="false">Бюджет!L406</f>
        <v>0</v>
      </c>
      <c r="M158" s="172" t="n">
        <f aca="false">Бюджет!M406</f>
        <v>3.6</v>
      </c>
      <c r="N158" s="172" t="n">
        <f aca="false">Бюджет!N406</f>
        <v>0</v>
      </c>
      <c r="O158" s="172" t="n">
        <f aca="false">Бюджет!O406</f>
        <v>0</v>
      </c>
      <c r="P158" s="172" t="n">
        <f aca="false">Бюджет!P406</f>
        <v>0</v>
      </c>
      <c r="Q158" s="172" t="n">
        <f aca="false">Бюджет!Q406</f>
        <v>3</v>
      </c>
      <c r="R158" s="172" t="n">
        <f aca="false">Бюджет!R406</f>
        <v>0</v>
      </c>
      <c r="S158" s="172" t="n">
        <f aca="false">Бюджет!S406</f>
        <v>0</v>
      </c>
      <c r="T158" s="172" t="n">
        <f aca="false">Бюджет!T406</f>
        <v>0</v>
      </c>
      <c r="U158" s="172" t="n">
        <f aca="false">Бюджет!U406</f>
        <v>0</v>
      </c>
      <c r="V158" s="172" t="n">
        <f aca="false">Бюджет!V406</f>
        <v>0</v>
      </c>
      <c r="W158" s="172" t="n">
        <f aca="false">Бюджет!W406</f>
        <v>0</v>
      </c>
      <c r="X158" s="172" t="n">
        <f aca="false">Бюджет!X406</f>
        <v>0</v>
      </c>
      <c r="Y158" s="172" t="n">
        <f aca="false">Бюджет!Y406</f>
        <v>0</v>
      </c>
      <c r="Z158" s="172" t="n">
        <f aca="false">Бюджет!Z406</f>
        <v>0</v>
      </c>
      <c r="AA158" s="172" t="n">
        <f aca="false">Бюджет!AA406</f>
        <v>0</v>
      </c>
      <c r="AB158" s="172" t="n">
        <f aca="false">Бюджет!AB406</f>
        <v>0</v>
      </c>
      <c r="AC158" s="172" t="n">
        <f aca="false">Бюджет!AC406</f>
        <v>0</v>
      </c>
      <c r="AD158" s="172" t="n">
        <f aca="false">Бюджет!AD406</f>
        <v>0</v>
      </c>
      <c r="AE158" s="172" t="n">
        <f aca="false">Бюджет!AE406</f>
        <v>0</v>
      </c>
      <c r="AF158" s="172" t="n">
        <f aca="false">Бюджет!AF406</f>
        <v>0</v>
      </c>
      <c r="AG158" s="172" t="n">
        <f aca="false">Бюджет!AG406</f>
        <v>0</v>
      </c>
      <c r="AH158" s="172" t="n">
        <f aca="false">Бюджет!AH406</f>
        <v>0</v>
      </c>
      <c r="AI158" s="172" t="n">
        <f aca="false">Бюджет!AI406</f>
        <v>0</v>
      </c>
      <c r="AJ158" s="172" t="n">
        <f aca="false">SUM(G158,I158:AI158)</f>
        <v>86.6</v>
      </c>
      <c r="AK158" s="175"/>
    </row>
    <row r="159" customFormat="false" ht="27.25" hidden="false" customHeight="false" outlineLevel="0" collapsed="false">
      <c r="A159" s="174" t="str">
        <f aca="false">Бюджет!A407</f>
        <v>Б2.О.02(Н)</v>
      </c>
      <c r="B159" s="174" t="str">
        <f aca="false">Бюджет!B407</f>
        <v>Учебная практика (Научно-исследовательская работа)</v>
      </c>
      <c r="C159" s="181" t="str">
        <f aca="false">Бюджет!C407</f>
        <v>1\1</v>
      </c>
      <c r="D159" s="181" t="n">
        <f aca="false">Бюджет!D407</f>
        <v>9</v>
      </c>
      <c r="E159" s="181" t="n">
        <f aca="false">Бюджет!E407</f>
        <v>1</v>
      </c>
      <c r="F159" s="172" t="n">
        <f aca="false">Бюджет!F407</f>
        <v>0</v>
      </c>
      <c r="G159" s="172" t="n">
        <f aca="false">Бюджет!G407</f>
        <v>0</v>
      </c>
      <c r="H159" s="172" t="n">
        <f aca="false">Бюджет!H407</f>
        <v>0</v>
      </c>
      <c r="I159" s="172" t="n">
        <f aca="false">Бюджет!I407</f>
        <v>0</v>
      </c>
      <c r="J159" s="172" t="n">
        <f aca="false">Бюджет!J407</f>
        <v>0</v>
      </c>
      <c r="K159" s="172" t="n">
        <f aca="false">Бюджет!K407</f>
        <v>0</v>
      </c>
      <c r="L159" s="172" t="n">
        <f aca="false">Бюджет!L407</f>
        <v>0</v>
      </c>
      <c r="M159" s="172" t="n">
        <f aca="false">Бюджет!M407</f>
        <v>0</v>
      </c>
      <c r="N159" s="172" t="n">
        <f aca="false">Бюджет!N407</f>
        <v>0</v>
      </c>
      <c r="O159" s="172" t="n">
        <f aca="false">Бюджет!O407</f>
        <v>0</v>
      </c>
      <c r="P159" s="172" t="n">
        <f aca="false">Бюджет!P407</f>
        <v>0</v>
      </c>
      <c r="Q159" s="172" t="n">
        <f aca="false">Бюджет!Q407</f>
        <v>0</v>
      </c>
      <c r="R159" s="172" t="n">
        <f aca="false">Бюджет!R407</f>
        <v>0</v>
      </c>
      <c r="S159" s="172" t="n">
        <f aca="false">Бюджет!S407</f>
        <v>54</v>
      </c>
      <c r="T159" s="172" t="n">
        <f aca="false">Бюджет!T407</f>
        <v>0</v>
      </c>
      <c r="U159" s="172" t="n">
        <f aca="false">Бюджет!U407</f>
        <v>0</v>
      </c>
      <c r="V159" s="172" t="n">
        <f aca="false">Бюджет!V407</f>
        <v>0</v>
      </c>
      <c r="W159" s="172" t="n">
        <f aca="false">Бюджет!W407</f>
        <v>0</v>
      </c>
      <c r="X159" s="172" t="n">
        <f aca="false">Бюджет!X407</f>
        <v>0</v>
      </c>
      <c r="Y159" s="172" t="n">
        <f aca="false">Бюджет!Y407</f>
        <v>0</v>
      </c>
      <c r="Z159" s="172" t="n">
        <f aca="false">Бюджет!Z407</f>
        <v>0</v>
      </c>
      <c r="AA159" s="172" t="n">
        <f aca="false">Бюджет!AA407</f>
        <v>0</v>
      </c>
      <c r="AB159" s="172" t="n">
        <f aca="false">Бюджет!AB407</f>
        <v>0</v>
      </c>
      <c r="AC159" s="172" t="n">
        <f aca="false">Бюджет!AC407</f>
        <v>0</v>
      </c>
      <c r="AD159" s="172" t="n">
        <f aca="false">Бюджет!AD407</f>
        <v>0</v>
      </c>
      <c r="AE159" s="172" t="n">
        <f aca="false">Бюджет!AE407</f>
        <v>0</v>
      </c>
      <c r="AF159" s="172" t="n">
        <f aca="false">Бюджет!AF407</f>
        <v>0</v>
      </c>
      <c r="AG159" s="172" t="n">
        <f aca="false">Бюджет!AG407</f>
        <v>0</v>
      </c>
      <c r="AH159" s="172" t="n">
        <f aca="false">Бюджет!AH407</f>
        <v>0</v>
      </c>
      <c r="AI159" s="172" t="n">
        <f aca="false">Бюджет!AI407</f>
        <v>0</v>
      </c>
      <c r="AJ159" s="172" t="n">
        <f aca="false">SUM(G159,I159:AI159)</f>
        <v>54</v>
      </c>
      <c r="AK159" s="175"/>
    </row>
    <row r="160" customFormat="false" ht="27.25" hidden="false" customHeight="false" outlineLevel="0" collapsed="false">
      <c r="A160" s="174" t="str">
        <f aca="false">Бюджет!A408</f>
        <v>Б2.В.01(Н)</v>
      </c>
      <c r="B160" s="174" t="str">
        <f aca="false">Бюджет!B408</f>
        <v>Производственная практика (Научно-исследовательская работа)</v>
      </c>
      <c r="C160" s="181" t="str">
        <f aca="false">Бюджет!C408</f>
        <v>1\2</v>
      </c>
      <c r="D160" s="181" t="n">
        <f aca="false">Бюджет!D408</f>
        <v>9</v>
      </c>
      <c r="E160" s="181" t="n">
        <f aca="false">Бюджет!E408</f>
        <v>1</v>
      </c>
      <c r="F160" s="172" t="n">
        <f aca="false">Бюджет!F408</f>
        <v>0</v>
      </c>
      <c r="G160" s="172" t="n">
        <f aca="false">Бюджет!G408</f>
        <v>0</v>
      </c>
      <c r="H160" s="172" t="n">
        <f aca="false">Бюджет!H408</f>
        <v>0</v>
      </c>
      <c r="I160" s="172" t="n">
        <f aca="false">Бюджет!I408</f>
        <v>0</v>
      </c>
      <c r="J160" s="172" t="n">
        <f aca="false">Бюджет!J408</f>
        <v>0</v>
      </c>
      <c r="K160" s="172" t="n">
        <f aca="false">Бюджет!K408</f>
        <v>0</v>
      </c>
      <c r="L160" s="172" t="n">
        <f aca="false">Бюджет!L408</f>
        <v>0</v>
      </c>
      <c r="M160" s="172" t="n">
        <f aca="false">Бюджет!M408</f>
        <v>0</v>
      </c>
      <c r="N160" s="172" t="n">
        <f aca="false">Бюджет!N408</f>
        <v>0</v>
      </c>
      <c r="O160" s="172" t="n">
        <f aca="false">Бюджет!O408</f>
        <v>0</v>
      </c>
      <c r="P160" s="172" t="n">
        <f aca="false">Бюджет!P408</f>
        <v>0</v>
      </c>
      <c r="Q160" s="172" t="n">
        <f aca="false">Бюджет!Q408</f>
        <v>0</v>
      </c>
      <c r="R160" s="172" t="n">
        <f aca="false">Бюджет!R408</f>
        <v>0</v>
      </c>
      <c r="S160" s="172" t="n">
        <f aca="false">Бюджет!S408</f>
        <v>0</v>
      </c>
      <c r="T160" s="172" t="n">
        <f aca="false">Бюджет!T408</f>
        <v>66</v>
      </c>
      <c r="U160" s="172" t="n">
        <f aca="false">Бюджет!U408</f>
        <v>0</v>
      </c>
      <c r="V160" s="172" t="n">
        <f aca="false">Бюджет!V408</f>
        <v>0</v>
      </c>
      <c r="W160" s="172" t="n">
        <f aca="false">Бюджет!W408</f>
        <v>0</v>
      </c>
      <c r="X160" s="172" t="n">
        <f aca="false">Бюджет!X408</f>
        <v>0</v>
      </c>
      <c r="Y160" s="172" t="n">
        <f aca="false">Бюджет!Y408</f>
        <v>0</v>
      </c>
      <c r="Z160" s="172" t="n">
        <f aca="false">Бюджет!Z408</f>
        <v>0</v>
      </c>
      <c r="AA160" s="172" t="n">
        <f aca="false">Бюджет!AA408</f>
        <v>0</v>
      </c>
      <c r="AB160" s="172" t="n">
        <f aca="false">Бюджет!AB408</f>
        <v>0</v>
      </c>
      <c r="AC160" s="172" t="n">
        <f aca="false">Бюджет!AC408</f>
        <v>0</v>
      </c>
      <c r="AD160" s="172" t="n">
        <f aca="false">Бюджет!AD408</f>
        <v>0</v>
      </c>
      <c r="AE160" s="172" t="n">
        <f aca="false">Бюджет!AE408</f>
        <v>0</v>
      </c>
      <c r="AF160" s="172" t="n">
        <f aca="false">Бюджет!AF408</f>
        <v>0</v>
      </c>
      <c r="AG160" s="172" t="n">
        <f aca="false">Бюджет!AG408</f>
        <v>0</v>
      </c>
      <c r="AH160" s="172" t="n">
        <f aca="false">Бюджет!AH408</f>
        <v>0</v>
      </c>
      <c r="AI160" s="172" t="n">
        <f aca="false">Бюджет!AI408</f>
        <v>0</v>
      </c>
      <c r="AJ160" s="172" t="n">
        <f aca="false">SUM(G160,I160:AI160)</f>
        <v>66</v>
      </c>
      <c r="AK160" s="175"/>
    </row>
    <row r="161" customFormat="false" ht="27.25" hidden="false" customHeight="false" outlineLevel="0" collapsed="false">
      <c r="A161" s="174" t="n">
        <f aca="false">Бюджет!A409</f>
        <v>0</v>
      </c>
      <c r="B161" s="174" t="str">
        <f aca="false">Бюджет!B409</f>
        <v>Руководство программой магистерской подготовки</v>
      </c>
      <c r="C161" s="181" t="n">
        <f aca="false">Бюджет!C409</f>
        <v>0</v>
      </c>
      <c r="D161" s="181" t="n">
        <f aca="false">Бюджет!D409</f>
        <v>0</v>
      </c>
      <c r="E161" s="181" t="n">
        <f aca="false">Бюджет!E409</f>
        <v>0</v>
      </c>
      <c r="F161" s="172" t="n">
        <f aca="false">Бюджет!F409</f>
        <v>0</v>
      </c>
      <c r="G161" s="172" t="n">
        <f aca="false">Бюджет!G409</f>
        <v>0</v>
      </c>
      <c r="H161" s="172" t="n">
        <f aca="false">Бюджет!H409</f>
        <v>0</v>
      </c>
      <c r="I161" s="172" t="n">
        <f aca="false">Бюджет!I409</f>
        <v>0</v>
      </c>
      <c r="J161" s="172" t="n">
        <f aca="false">Бюджет!J409</f>
        <v>0</v>
      </c>
      <c r="K161" s="172" t="n">
        <f aca="false">Бюджет!K409</f>
        <v>0</v>
      </c>
      <c r="L161" s="172" t="n">
        <f aca="false">Бюджет!L409</f>
        <v>0</v>
      </c>
      <c r="M161" s="172" t="n">
        <f aca="false">Бюджет!M409</f>
        <v>0</v>
      </c>
      <c r="N161" s="172" t="n">
        <f aca="false">Бюджет!N409</f>
        <v>0</v>
      </c>
      <c r="O161" s="172" t="n">
        <f aca="false">Бюджет!O409</f>
        <v>0</v>
      </c>
      <c r="P161" s="172" t="n">
        <f aca="false">Бюджет!P409</f>
        <v>0</v>
      </c>
      <c r="Q161" s="172" t="n">
        <f aca="false">Бюджет!Q409</f>
        <v>0</v>
      </c>
      <c r="R161" s="172" t="n">
        <f aca="false">Бюджет!R409</f>
        <v>0</v>
      </c>
      <c r="S161" s="172" t="n">
        <f aca="false">Бюджет!S409</f>
        <v>0</v>
      </c>
      <c r="T161" s="172" t="n">
        <f aca="false">Бюджет!T409</f>
        <v>0</v>
      </c>
      <c r="U161" s="172" t="n">
        <f aca="false">Бюджет!U409</f>
        <v>0</v>
      </c>
      <c r="V161" s="172" t="n">
        <f aca="false">Бюджет!V409</f>
        <v>0</v>
      </c>
      <c r="W161" s="172" t="n">
        <f aca="false">Бюджет!W409</f>
        <v>0</v>
      </c>
      <c r="X161" s="172" t="n">
        <f aca="false">Бюджет!X409</f>
        <v>0</v>
      </c>
      <c r="Y161" s="172" t="n">
        <f aca="false">Бюджет!Y409</f>
        <v>0</v>
      </c>
      <c r="Z161" s="172" t="n">
        <f aca="false">Бюджет!Z409</f>
        <v>0</v>
      </c>
      <c r="AA161" s="172" t="n">
        <f aca="false">Бюджет!AA409</f>
        <v>0</v>
      </c>
      <c r="AB161" s="172" t="n">
        <f aca="false">Бюджет!AB409</f>
        <v>0</v>
      </c>
      <c r="AC161" s="172" t="n">
        <f aca="false">Бюджет!AC409</f>
        <v>0</v>
      </c>
      <c r="AD161" s="172" t="n">
        <f aca="false">Бюджет!AD409</f>
        <v>0</v>
      </c>
      <c r="AE161" s="172" t="n">
        <f aca="false">Бюджет!AE409</f>
        <v>30</v>
      </c>
      <c r="AF161" s="172" t="n">
        <f aca="false">Бюджет!AF409</f>
        <v>0</v>
      </c>
      <c r="AG161" s="172" t="n">
        <f aca="false">Бюджет!AG409</f>
        <v>0</v>
      </c>
      <c r="AH161" s="172" t="n">
        <f aca="false">Бюджет!AH409</f>
        <v>0</v>
      </c>
      <c r="AI161" s="172" t="n">
        <f aca="false">Бюджет!AI409</f>
        <v>0</v>
      </c>
      <c r="AJ161" s="172" t="n">
        <f aca="false">SUM(G161,I161:AI161)</f>
        <v>30</v>
      </c>
      <c r="AK161" s="175"/>
    </row>
    <row r="162" customFormat="false" ht="15" hidden="false" customHeight="false" outlineLevel="0" collapsed="false">
      <c r="A162" s="168"/>
      <c r="B162" s="174"/>
      <c r="C162" s="168"/>
      <c r="D162" s="168"/>
      <c r="E162" s="168"/>
      <c r="F162" s="175"/>
      <c r="G162" s="175"/>
      <c r="H162" s="175"/>
      <c r="I162" s="175"/>
      <c r="J162" s="175"/>
      <c r="K162" s="183" t="str">
        <f aca="false">Бюджет!K410</f>
        <v>профиль "Астрофизика высоких энергий"</v>
      </c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75"/>
      <c r="AD162" s="175"/>
      <c r="AE162" s="175"/>
      <c r="AF162" s="175"/>
      <c r="AG162" s="175"/>
      <c r="AH162" s="175"/>
      <c r="AI162" s="175"/>
      <c r="AJ162" s="172" t="n">
        <f aca="false">SUM(G162,I162:AI162)</f>
        <v>0</v>
      </c>
      <c r="AK162" s="175"/>
    </row>
    <row r="163" customFormat="false" ht="15" hidden="false" customHeight="false" outlineLevel="0" collapsed="false">
      <c r="A163" s="174" t="n">
        <f aca="false">Бюджет!A429</f>
        <v>0</v>
      </c>
      <c r="B163" s="174" t="str">
        <f aca="false">Бюджет!B429</f>
        <v>ГИА (ВКР защита) комиссия 7 человека</v>
      </c>
      <c r="C163" s="181" t="str">
        <f aca="false">Бюджет!C429</f>
        <v>2\4</v>
      </c>
      <c r="D163" s="181" t="n">
        <f aca="false">Бюджет!D429</f>
        <v>5</v>
      </c>
      <c r="E163" s="181" t="n">
        <f aca="false">Бюджет!E429</f>
        <v>1</v>
      </c>
      <c r="F163" s="172" t="n">
        <f aca="false">Бюджет!F429</f>
        <v>0</v>
      </c>
      <c r="G163" s="172" t="n">
        <f aca="false">Бюджет!G429</f>
        <v>0</v>
      </c>
      <c r="H163" s="172" t="n">
        <f aca="false">Бюджет!H429</f>
        <v>0</v>
      </c>
      <c r="I163" s="172" t="n">
        <f aca="false">Бюджет!I429</f>
        <v>0</v>
      </c>
      <c r="J163" s="172" t="n">
        <f aca="false">Бюджет!J429</f>
        <v>0</v>
      </c>
      <c r="K163" s="172" t="n">
        <f aca="false">Бюджет!K429</f>
        <v>0</v>
      </c>
      <c r="L163" s="172" t="n">
        <f aca="false">Бюджет!L429</f>
        <v>0</v>
      </c>
      <c r="M163" s="172" t="n">
        <f aca="false">Бюджет!M429</f>
        <v>0</v>
      </c>
      <c r="N163" s="172" t="n">
        <f aca="false">Бюджет!N429</f>
        <v>0</v>
      </c>
      <c r="O163" s="172" t="n">
        <f aca="false">Бюджет!O429</f>
        <v>0</v>
      </c>
      <c r="P163" s="172" t="n">
        <f aca="false">Бюджет!P429</f>
        <v>0</v>
      </c>
      <c r="Q163" s="172" t="n">
        <f aca="false">Бюджет!Q429</f>
        <v>0</v>
      </c>
      <c r="R163" s="172" t="n">
        <f aca="false">Бюджет!R429</f>
        <v>0</v>
      </c>
      <c r="S163" s="172" t="n">
        <f aca="false">Бюджет!S429</f>
        <v>0</v>
      </c>
      <c r="T163" s="172" t="n">
        <f aca="false">Бюджет!T429</f>
        <v>0</v>
      </c>
      <c r="U163" s="172" t="n">
        <f aca="false">Бюджет!U429</f>
        <v>0</v>
      </c>
      <c r="V163" s="172" t="n">
        <f aca="false">Бюджет!V429</f>
        <v>0</v>
      </c>
      <c r="W163" s="172" t="n">
        <f aca="false">Бюджет!W429</f>
        <v>0</v>
      </c>
      <c r="X163" s="172" t="n">
        <f aca="false">Бюджет!X429</f>
        <v>0</v>
      </c>
      <c r="Y163" s="172" t="n">
        <f aca="false">Бюджет!Y429</f>
        <v>0</v>
      </c>
      <c r="Z163" s="172" t="n">
        <f aca="false">Бюджет!Z429</f>
        <v>0</v>
      </c>
      <c r="AA163" s="172" t="n">
        <f aca="false">Бюджет!AA429</f>
        <v>0</v>
      </c>
      <c r="AB163" s="172" t="n">
        <f aca="false">Бюджет!AB429/7*5</f>
        <v>12.5</v>
      </c>
      <c r="AC163" s="172" t="n">
        <f aca="false">Бюджет!AC429</f>
        <v>0</v>
      </c>
      <c r="AD163" s="172" t="n">
        <f aca="false">Бюджет!AD429</f>
        <v>0</v>
      </c>
      <c r="AE163" s="172" t="n">
        <f aca="false">Бюджет!AE429</f>
        <v>0</v>
      </c>
      <c r="AF163" s="172" t="n">
        <f aca="false">Бюджет!AF429</f>
        <v>0</v>
      </c>
      <c r="AG163" s="172" t="n">
        <f aca="false">Бюджет!AG429</f>
        <v>0</v>
      </c>
      <c r="AH163" s="172" t="n">
        <f aca="false">Бюджет!AH429</f>
        <v>0</v>
      </c>
      <c r="AI163" s="172" t="n">
        <f aca="false">Бюджет!AI429</f>
        <v>0</v>
      </c>
      <c r="AJ163" s="172" t="n">
        <f aca="false">SUM(G163,I163:AI163)</f>
        <v>12.5</v>
      </c>
      <c r="AK163" s="175"/>
    </row>
    <row r="164" customFormat="false" ht="15" hidden="false" customHeight="false" outlineLevel="0" collapsed="false">
      <c r="A164" s="181"/>
      <c r="B164" s="176" t="s">
        <v>552</v>
      </c>
      <c r="C164" s="185"/>
      <c r="D164" s="185"/>
      <c r="E164" s="185"/>
      <c r="F164" s="178" t="n">
        <f aca="false">SUM(F142:F163)</f>
        <v>310</v>
      </c>
      <c r="G164" s="178" t="n">
        <f aca="false">SUM(G142:G163)</f>
        <v>290</v>
      </c>
      <c r="H164" s="178" t="n">
        <f aca="false">SUM(H142:H163)</f>
        <v>234</v>
      </c>
      <c r="I164" s="178" t="n">
        <f aca="false">SUM(I142:I163)</f>
        <v>214</v>
      </c>
      <c r="J164" s="178" t="n">
        <f aca="false">SUM(J142:J163)</f>
        <v>116</v>
      </c>
      <c r="K164" s="178" t="n">
        <f aca="false">SUM(K142:K163)</f>
        <v>16.8</v>
      </c>
      <c r="L164" s="178" t="n">
        <f aca="false">SUM(L142:L163)</f>
        <v>0</v>
      </c>
      <c r="M164" s="178" t="n">
        <f aca="false">SUM(M142:M163)</f>
        <v>13.6</v>
      </c>
      <c r="N164" s="178" t="n">
        <f aca="false">SUM(N142:N163)</f>
        <v>0</v>
      </c>
      <c r="O164" s="178" t="n">
        <f aca="false">SUM(O142:O163)</f>
        <v>0</v>
      </c>
      <c r="P164" s="178" t="n">
        <f aca="false">SUM(P142:P163)</f>
        <v>0</v>
      </c>
      <c r="Q164" s="178" t="n">
        <f aca="false">SUM(Q142:Q163)</f>
        <v>18.5</v>
      </c>
      <c r="R164" s="178" t="n">
        <f aca="false">SUM(R142:R163)</f>
        <v>0</v>
      </c>
      <c r="S164" s="178" t="n">
        <f aca="false">SUM(S142:S163)</f>
        <v>102</v>
      </c>
      <c r="T164" s="178" t="n">
        <f aca="false">SUM(T142:T163)</f>
        <v>204.666666666667</v>
      </c>
      <c r="U164" s="178" t="n">
        <f aca="false">SUM(U142:U163)</f>
        <v>0</v>
      </c>
      <c r="V164" s="178" t="n">
        <f aca="false">SUM(V142:V163)</f>
        <v>0</v>
      </c>
      <c r="W164" s="178" t="n">
        <f aca="false">SUM(W142:W163)</f>
        <v>240</v>
      </c>
      <c r="X164" s="178" t="n">
        <f aca="false">SUM(X142:X163)</f>
        <v>40</v>
      </c>
      <c r="Y164" s="178" t="n">
        <f aca="false">SUM(Y142:Y163)</f>
        <v>0</v>
      </c>
      <c r="Z164" s="178" t="n">
        <f aca="false">SUM(Z142:Z163)</f>
        <v>0</v>
      </c>
      <c r="AA164" s="178" t="n">
        <f aca="false">SUM(AA142:AA163)</f>
        <v>0</v>
      </c>
      <c r="AB164" s="178" t="n">
        <f aca="false">SUM(AB142:AB163)</f>
        <v>32.5</v>
      </c>
      <c r="AC164" s="178" t="n">
        <f aca="false">SUM(AC142:AC163)</f>
        <v>0</v>
      </c>
      <c r="AD164" s="178" t="n">
        <f aca="false">SUM(AD142:AD163)</f>
        <v>0</v>
      </c>
      <c r="AE164" s="178" t="n">
        <f aca="false">SUM(AE142:AE163)</f>
        <v>60</v>
      </c>
      <c r="AF164" s="178" t="n">
        <f aca="false">SUM(AF142:AF163)</f>
        <v>0</v>
      </c>
      <c r="AG164" s="178" t="n">
        <f aca="false">SUM(AG142:AG163)</f>
        <v>0</v>
      </c>
      <c r="AH164" s="178" t="n">
        <f aca="false">SUM(AH142:AH163)</f>
        <v>0</v>
      </c>
      <c r="AI164" s="178" t="n">
        <f aca="false">SUM(AI142:AI163)</f>
        <v>68</v>
      </c>
      <c r="AJ164" s="178" t="n">
        <f aca="false">SUM(AJ142:AJ163)</f>
        <v>1416.06666666667</v>
      </c>
      <c r="AK164" s="175"/>
    </row>
    <row r="165" customFormat="false" ht="15" hidden="false" customHeight="false" outlineLevel="0" collapsed="false">
      <c r="A165" s="168"/>
      <c r="B165" s="186"/>
      <c r="C165" s="186"/>
      <c r="D165" s="186"/>
      <c r="E165" s="186"/>
      <c r="F165" s="186"/>
      <c r="G165" s="186"/>
      <c r="H165" s="186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68"/>
    </row>
    <row r="166" customFormat="false" ht="15" hidden="false" customHeight="false" outlineLevel="0" collapsed="false">
      <c r="A166" s="168"/>
      <c r="B166" s="186"/>
      <c r="C166" s="186"/>
      <c r="D166" s="186"/>
      <c r="E166" s="186"/>
      <c r="F166" s="186"/>
      <c r="G166" s="186"/>
      <c r="H166" s="186"/>
      <c r="I166" s="175"/>
      <c r="J166" s="175"/>
      <c r="K166" s="180"/>
      <c r="L166" s="182" t="str">
        <f aca="false">Бюджет!L433</f>
        <v>11.04.04 Электроника и наноэлектроника</v>
      </c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0"/>
      <c r="AC166" s="175"/>
      <c r="AD166" s="175"/>
      <c r="AE166" s="175"/>
      <c r="AF166" s="175"/>
      <c r="AG166" s="175"/>
      <c r="AH166" s="175"/>
      <c r="AI166" s="175"/>
      <c r="AJ166" s="175"/>
      <c r="AK166" s="168"/>
    </row>
    <row r="167" customFormat="false" ht="15" hidden="false" customHeight="false" outlineLevel="0" collapsed="false">
      <c r="A167" s="168"/>
      <c r="B167" s="186"/>
      <c r="C167" s="186"/>
      <c r="D167" s="186"/>
      <c r="E167" s="186"/>
      <c r="F167" s="186"/>
      <c r="G167" s="186"/>
      <c r="H167" s="186"/>
      <c r="I167" s="175"/>
      <c r="J167" s="175"/>
      <c r="K167" s="183" t="str">
        <f aca="false">Бюджет!K434</f>
        <v>профиль "Электроника и наноэлектроника"</v>
      </c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75"/>
      <c r="AD167" s="175"/>
      <c r="AE167" s="175"/>
      <c r="AF167" s="175"/>
      <c r="AG167" s="175"/>
      <c r="AH167" s="175"/>
      <c r="AI167" s="175"/>
      <c r="AJ167" s="175"/>
      <c r="AK167" s="168"/>
    </row>
    <row r="168" customFormat="false" ht="15" hidden="false" customHeight="false" outlineLevel="0" collapsed="false">
      <c r="A168" s="173" t="n">
        <f aca="false">Бюджет!A435</f>
        <v>0</v>
      </c>
      <c r="B168" s="174"/>
      <c r="C168" s="168"/>
      <c r="D168" s="168"/>
      <c r="E168" s="168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2" t="n">
        <f aca="false">SUM(G168,I168:AI168)</f>
        <v>0</v>
      </c>
      <c r="AK168" s="168"/>
    </row>
    <row r="169" customFormat="false" ht="27.25" hidden="false" customHeight="false" outlineLevel="0" collapsed="false">
      <c r="A169" s="173" t="n">
        <f aca="false">Бюджет!A435</f>
        <v>0</v>
      </c>
      <c r="B169" s="174" t="str">
        <f aca="false">Бюджет!B435</f>
        <v>Руководство программой магистрской подготовки</v>
      </c>
      <c r="C169" s="168" t="n">
        <f aca="false">Бюджет!C435</f>
        <v>1</v>
      </c>
      <c r="D169" s="168" t="n">
        <f aca="false">Бюджет!D435</f>
        <v>0</v>
      </c>
      <c r="E169" s="168" t="n">
        <f aca="false">Бюджет!E435</f>
        <v>0</v>
      </c>
      <c r="F169" s="175" t="n">
        <f aca="false">Бюджет!F435</f>
        <v>0</v>
      </c>
      <c r="G169" s="175" t="n">
        <f aca="false">Бюджет!G435</f>
        <v>0</v>
      </c>
      <c r="H169" s="175" t="n">
        <f aca="false">Бюджет!H435</f>
        <v>0</v>
      </c>
      <c r="I169" s="175" t="n">
        <f aca="false">Бюджет!I435</f>
        <v>0</v>
      </c>
      <c r="J169" s="175" t="n">
        <f aca="false">Бюджет!J435</f>
        <v>0</v>
      </c>
      <c r="K169" s="175" t="n">
        <f aca="false">Бюджет!K435</f>
        <v>0</v>
      </c>
      <c r="L169" s="175" t="n">
        <f aca="false">Бюджет!L435</f>
        <v>0</v>
      </c>
      <c r="M169" s="175" t="n">
        <f aca="false">Бюджет!M435</f>
        <v>0</v>
      </c>
      <c r="N169" s="175" t="n">
        <f aca="false">Бюджет!N435</f>
        <v>0</v>
      </c>
      <c r="O169" s="175" t="n">
        <f aca="false">Бюджет!O435</f>
        <v>0</v>
      </c>
      <c r="P169" s="175" t="n">
        <f aca="false">Бюджет!P435</f>
        <v>0</v>
      </c>
      <c r="Q169" s="175" t="n">
        <f aca="false">Бюджет!Q435</f>
        <v>0</v>
      </c>
      <c r="R169" s="175" t="n">
        <f aca="false">Бюджет!R435</f>
        <v>0</v>
      </c>
      <c r="S169" s="175" t="n">
        <f aca="false">Бюджет!S435</f>
        <v>0</v>
      </c>
      <c r="T169" s="175" t="n">
        <f aca="false">Бюджет!T435</f>
        <v>0</v>
      </c>
      <c r="U169" s="175" t="n">
        <f aca="false">Бюджет!U435</f>
        <v>0</v>
      </c>
      <c r="V169" s="175" t="n">
        <f aca="false">Бюджет!V435</f>
        <v>0</v>
      </c>
      <c r="W169" s="175" t="n">
        <f aca="false">Бюджет!W435</f>
        <v>0</v>
      </c>
      <c r="X169" s="175" t="n">
        <f aca="false">Бюджет!X435</f>
        <v>0</v>
      </c>
      <c r="Y169" s="175" t="n">
        <f aca="false">Бюджет!Y435</f>
        <v>0</v>
      </c>
      <c r="Z169" s="175" t="n">
        <f aca="false">Бюджет!Z435</f>
        <v>0</v>
      </c>
      <c r="AA169" s="175" t="n">
        <f aca="false">Бюджет!AA435</f>
        <v>0</v>
      </c>
      <c r="AB169" s="175" t="n">
        <f aca="false">Бюджет!AB435</f>
        <v>0</v>
      </c>
      <c r="AC169" s="175" t="n">
        <f aca="false">Бюджет!AC435</f>
        <v>0</v>
      </c>
      <c r="AD169" s="175" t="n">
        <f aca="false">Бюджет!AD435</f>
        <v>0</v>
      </c>
      <c r="AE169" s="175" t="n">
        <f aca="false">Бюджет!AE435</f>
        <v>30</v>
      </c>
      <c r="AF169" s="175" t="n">
        <f aca="false">Бюджет!AF435</f>
        <v>0</v>
      </c>
      <c r="AG169" s="175" t="n">
        <f aca="false">Бюджет!AG435</f>
        <v>0</v>
      </c>
      <c r="AH169" s="175" t="n">
        <f aca="false">Бюджет!AH435</f>
        <v>0</v>
      </c>
      <c r="AI169" s="175" t="n">
        <f aca="false">Бюджет!AI435</f>
        <v>0</v>
      </c>
      <c r="AJ169" s="172" t="n">
        <f aca="false">SUM(G169,I169:AI169)</f>
        <v>30</v>
      </c>
      <c r="AK169" s="168"/>
    </row>
    <row r="170" customFormat="false" ht="27.25" hidden="false" customHeight="false" outlineLevel="0" collapsed="false">
      <c r="A170" s="173" t="str">
        <f aca="false">Бюджет!A436</f>
        <v>Б1.О.01</v>
      </c>
      <c r="B170" s="174" t="str">
        <f aca="false">Бюджет!B436</f>
        <v>Управление исследовательской и проектной деятельностью (поток РФ, ФИЗ, НЭ маг)</v>
      </c>
      <c r="C170" s="168" t="str">
        <f aca="false">Бюджет!C436</f>
        <v>1\2</v>
      </c>
      <c r="D170" s="168" t="n">
        <f aca="false">Бюджет!D436</f>
        <v>5</v>
      </c>
      <c r="E170" s="168" t="n">
        <f aca="false">Бюджет!E436</f>
        <v>1</v>
      </c>
      <c r="F170" s="175" t="n">
        <f aca="false">Бюджет!F436</f>
        <v>20</v>
      </c>
      <c r="G170" s="175" t="n">
        <f aca="false">Бюджет!G436</f>
        <v>0</v>
      </c>
      <c r="H170" s="175" t="n">
        <f aca="false">Бюджет!H436</f>
        <v>20</v>
      </c>
      <c r="I170" s="175" t="n">
        <f aca="false">Бюджет!I436</f>
        <v>0</v>
      </c>
      <c r="J170" s="175" t="n">
        <f aca="false">Бюджет!J436</f>
        <v>0</v>
      </c>
      <c r="K170" s="175" t="n">
        <f aca="false">Бюджет!K436</f>
        <v>1.5</v>
      </c>
      <c r="L170" s="175" t="n">
        <f aca="false">Бюджет!L436</f>
        <v>0</v>
      </c>
      <c r="M170" s="175" t="n">
        <f aca="false">Бюджет!M436</f>
        <v>0</v>
      </c>
      <c r="N170" s="175" t="n">
        <f aca="false">Бюджет!N436</f>
        <v>0</v>
      </c>
      <c r="O170" s="175" t="n">
        <f aca="false">Бюджет!O436</f>
        <v>0</v>
      </c>
      <c r="P170" s="175" t="n">
        <f aca="false">Бюджет!P436</f>
        <v>0</v>
      </c>
      <c r="Q170" s="175" t="n">
        <f aca="false">Бюджет!Q436</f>
        <v>0</v>
      </c>
      <c r="R170" s="175" t="n">
        <f aca="false">Бюджет!R436</f>
        <v>0</v>
      </c>
      <c r="S170" s="175" t="n">
        <f aca="false">Бюджет!S436</f>
        <v>0</v>
      </c>
      <c r="T170" s="175" t="n">
        <f aca="false">Бюджет!T436</f>
        <v>0</v>
      </c>
      <c r="U170" s="175" t="n">
        <f aca="false">Бюджет!U436</f>
        <v>0</v>
      </c>
      <c r="V170" s="175" t="n">
        <f aca="false">Бюджет!V436</f>
        <v>0</v>
      </c>
      <c r="W170" s="175" t="n">
        <f aca="false">Бюджет!W436</f>
        <v>0</v>
      </c>
      <c r="X170" s="175" t="n">
        <f aca="false">Бюджет!X436</f>
        <v>0</v>
      </c>
      <c r="Y170" s="175" t="n">
        <f aca="false">Бюджет!Y436</f>
        <v>0</v>
      </c>
      <c r="Z170" s="175" t="n">
        <f aca="false">Бюджет!Z436</f>
        <v>0</v>
      </c>
      <c r="AA170" s="175" t="n">
        <f aca="false">Бюджет!AA436</f>
        <v>0</v>
      </c>
      <c r="AB170" s="175" t="n">
        <f aca="false">Бюджет!AB436</f>
        <v>0</v>
      </c>
      <c r="AC170" s="175" t="n">
        <f aca="false">Бюджет!AC436</f>
        <v>0</v>
      </c>
      <c r="AD170" s="175" t="n">
        <f aca="false">Бюджет!AD436</f>
        <v>0</v>
      </c>
      <c r="AE170" s="175" t="n">
        <f aca="false">Бюджет!AE436</f>
        <v>0</v>
      </c>
      <c r="AF170" s="175" t="n">
        <f aca="false">Бюджет!AF436</f>
        <v>0</v>
      </c>
      <c r="AG170" s="175" t="n">
        <f aca="false">Бюджет!AG436</f>
        <v>0</v>
      </c>
      <c r="AH170" s="175" t="n">
        <f aca="false">Бюджет!AH436</f>
        <v>0</v>
      </c>
      <c r="AI170" s="175" t="n">
        <f aca="false">Бюджет!AI436</f>
        <v>0</v>
      </c>
      <c r="AJ170" s="172" t="n">
        <f aca="false">SUM(G170,I170:AI170)</f>
        <v>1.5</v>
      </c>
      <c r="AK170" s="168"/>
    </row>
    <row r="171" customFormat="false" ht="15" hidden="false" customHeight="false" outlineLevel="0" collapsed="false">
      <c r="A171" s="173" t="str">
        <f aca="false">Бюджет!A437</f>
        <v>Б1.О.04</v>
      </c>
      <c r="B171" s="174" t="str">
        <f aca="false">Бюджет!B437</f>
        <v>Методы математического моделирования</v>
      </c>
      <c r="C171" s="168" t="str">
        <f aca="false">Бюджет!C437</f>
        <v>1\2</v>
      </c>
      <c r="D171" s="168" t="n">
        <f aca="false">Бюджет!D437</f>
        <v>5</v>
      </c>
      <c r="E171" s="168" t="n">
        <f aca="false">Бюджет!E437</f>
        <v>1</v>
      </c>
      <c r="F171" s="175" t="n">
        <f aca="false">Бюджет!F437</f>
        <v>0</v>
      </c>
      <c r="G171" s="175" t="n">
        <f aca="false">Бюджет!G437</f>
        <v>0</v>
      </c>
      <c r="H171" s="175" t="n">
        <f aca="false">Бюджет!H437</f>
        <v>40</v>
      </c>
      <c r="I171" s="175" t="n">
        <f aca="false">Бюджет!I437</f>
        <v>40</v>
      </c>
      <c r="J171" s="175" t="n">
        <f aca="false">Бюджет!J437</f>
        <v>0</v>
      </c>
      <c r="K171" s="175" t="n">
        <f aca="false">Бюджет!K437</f>
        <v>1.5</v>
      </c>
      <c r="L171" s="175" t="n">
        <f aca="false">Бюджет!L437</f>
        <v>0</v>
      </c>
      <c r="M171" s="175" t="n">
        <f aca="false">Бюджет!M437</f>
        <v>0</v>
      </c>
      <c r="N171" s="175" t="n">
        <f aca="false">Бюджет!N437</f>
        <v>0</v>
      </c>
      <c r="O171" s="175" t="n">
        <f aca="false">Бюджет!O437</f>
        <v>0</v>
      </c>
      <c r="P171" s="175" t="n">
        <f aca="false">Бюджет!P437</f>
        <v>0</v>
      </c>
      <c r="Q171" s="175" t="n">
        <f aca="false">Бюджет!Q437</f>
        <v>0</v>
      </c>
      <c r="R171" s="175" t="n">
        <f aca="false">Бюджет!R437</f>
        <v>0</v>
      </c>
      <c r="S171" s="175" t="n">
        <f aca="false">Бюджет!S437</f>
        <v>0</v>
      </c>
      <c r="T171" s="175" t="n">
        <f aca="false">Бюджет!T437</f>
        <v>0</v>
      </c>
      <c r="U171" s="175" t="n">
        <f aca="false">Бюджет!U437</f>
        <v>0</v>
      </c>
      <c r="V171" s="175" t="n">
        <f aca="false">Бюджет!V437</f>
        <v>0</v>
      </c>
      <c r="W171" s="175" t="n">
        <f aca="false">Бюджет!W437</f>
        <v>0</v>
      </c>
      <c r="X171" s="175" t="n">
        <f aca="false">Бюджет!X437</f>
        <v>0</v>
      </c>
      <c r="Y171" s="175" t="n">
        <f aca="false">Бюджет!Y437</f>
        <v>0</v>
      </c>
      <c r="Z171" s="175" t="n">
        <f aca="false">Бюджет!Z437</f>
        <v>0</v>
      </c>
      <c r="AA171" s="175" t="n">
        <f aca="false">Бюджет!AA437</f>
        <v>0</v>
      </c>
      <c r="AB171" s="175" t="n">
        <f aca="false">Бюджет!AB437</f>
        <v>0</v>
      </c>
      <c r="AC171" s="175" t="n">
        <f aca="false">Бюджет!AC437</f>
        <v>0</v>
      </c>
      <c r="AD171" s="175" t="n">
        <f aca="false">Бюджет!AD437</f>
        <v>0</v>
      </c>
      <c r="AE171" s="175" t="n">
        <f aca="false">Бюджет!AE437</f>
        <v>0</v>
      </c>
      <c r="AF171" s="175" t="n">
        <f aca="false">Бюджет!AF437</f>
        <v>0</v>
      </c>
      <c r="AG171" s="175" t="n">
        <f aca="false">Бюджет!AG437</f>
        <v>0</v>
      </c>
      <c r="AH171" s="175" t="n">
        <f aca="false">Бюджет!AH437</f>
        <v>0</v>
      </c>
      <c r="AI171" s="175" t="n">
        <f aca="false">Бюджет!AI437</f>
        <v>0</v>
      </c>
      <c r="AJ171" s="172" t="n">
        <f aca="false">SUM(G171,I171:AI171)</f>
        <v>41.5</v>
      </c>
      <c r="AK171" s="168"/>
    </row>
    <row r="172" customFormat="false" ht="15" hidden="false" customHeight="false" outlineLevel="0" collapsed="false">
      <c r="A172" s="173" t="str">
        <f aca="false">Бюджет!A438</f>
        <v>Б1.В.01</v>
      </c>
      <c r="B172" s="174" t="str">
        <f aca="false">Бюджет!B438</f>
        <v>Материалы наноэлектроники</v>
      </c>
      <c r="C172" s="168" t="str">
        <f aca="false">Бюджет!C438</f>
        <v>2\3</v>
      </c>
      <c r="D172" s="168" t="n">
        <f aca="false">Бюджет!D438</f>
        <v>5</v>
      </c>
      <c r="E172" s="168" t="n">
        <f aca="false">Бюджет!E438</f>
        <v>1</v>
      </c>
      <c r="F172" s="175" t="n">
        <f aca="false">Бюджет!F438</f>
        <v>72</v>
      </c>
      <c r="G172" s="175" t="n">
        <f aca="false">Бюджет!G438</f>
        <v>72</v>
      </c>
      <c r="H172" s="175" t="n">
        <f aca="false">Бюджет!H438</f>
        <v>0</v>
      </c>
      <c r="I172" s="175" t="n">
        <f aca="false">Бюджет!I438</f>
        <v>0</v>
      </c>
      <c r="J172" s="175" t="n">
        <f aca="false">Бюджет!J438</f>
        <v>90</v>
      </c>
      <c r="K172" s="175" t="n">
        <f aca="false">Бюджет!K438</f>
        <v>0</v>
      </c>
      <c r="L172" s="175" t="n">
        <f aca="false">Бюджет!L438</f>
        <v>0</v>
      </c>
      <c r="M172" s="175" t="n">
        <f aca="false">Бюджет!M438</f>
        <v>2</v>
      </c>
      <c r="N172" s="175" t="n">
        <f aca="false">Бюджет!N438</f>
        <v>0</v>
      </c>
      <c r="O172" s="175" t="n">
        <f aca="false">Бюджет!O438</f>
        <v>0</v>
      </c>
      <c r="P172" s="175" t="n">
        <f aca="false">Бюджет!P438</f>
        <v>0</v>
      </c>
      <c r="Q172" s="175" t="n">
        <f aca="false">Бюджет!Q438</f>
        <v>4.6</v>
      </c>
      <c r="R172" s="175" t="n">
        <f aca="false">Бюджет!R438</f>
        <v>0</v>
      </c>
      <c r="S172" s="175" t="n">
        <f aca="false">Бюджет!S438</f>
        <v>0</v>
      </c>
      <c r="T172" s="175" t="n">
        <f aca="false">Бюджет!T438</f>
        <v>0</v>
      </c>
      <c r="U172" s="175" t="n">
        <f aca="false">Бюджет!U438</f>
        <v>0</v>
      </c>
      <c r="V172" s="175" t="n">
        <f aca="false">Бюджет!V438</f>
        <v>0</v>
      </c>
      <c r="W172" s="175" t="n">
        <f aca="false">Бюджет!W438</f>
        <v>0</v>
      </c>
      <c r="X172" s="175" t="n">
        <f aca="false">Бюджет!X438</f>
        <v>0</v>
      </c>
      <c r="Y172" s="175" t="n">
        <f aca="false">Бюджет!Y438</f>
        <v>0</v>
      </c>
      <c r="Z172" s="175" t="n">
        <f aca="false">Бюджет!Z438</f>
        <v>0</v>
      </c>
      <c r="AA172" s="175" t="n">
        <f aca="false">Бюджет!AA438</f>
        <v>0</v>
      </c>
      <c r="AB172" s="175" t="n">
        <f aca="false">Бюджет!AB438</f>
        <v>0</v>
      </c>
      <c r="AC172" s="175" t="n">
        <f aca="false">Бюджет!AC438</f>
        <v>0</v>
      </c>
      <c r="AD172" s="175" t="n">
        <f aca="false">Бюджет!AD438</f>
        <v>0</v>
      </c>
      <c r="AE172" s="175" t="n">
        <f aca="false">Бюджет!AE438</f>
        <v>0</v>
      </c>
      <c r="AF172" s="175" t="n">
        <f aca="false">Бюджет!AF438</f>
        <v>0</v>
      </c>
      <c r="AG172" s="175" t="n">
        <f aca="false">Бюджет!AG438</f>
        <v>0</v>
      </c>
      <c r="AH172" s="175" t="n">
        <f aca="false">Бюджет!AH438</f>
        <v>0</v>
      </c>
      <c r="AI172" s="175" t="n">
        <f aca="false">Бюджет!AI438</f>
        <v>0</v>
      </c>
      <c r="AJ172" s="172" t="n">
        <f aca="false">SUM(G172,I172:AI172)</f>
        <v>168.6</v>
      </c>
      <c r="AK172" s="168"/>
    </row>
    <row r="173" customFormat="false" ht="27.25" hidden="false" customHeight="false" outlineLevel="0" collapsed="false">
      <c r="A173" s="173" t="str">
        <f aca="false">Бюджет!A439</f>
        <v>Б1.О.05</v>
      </c>
      <c r="B173" s="174" t="str">
        <f aca="false">Бюджет!B439</f>
        <v>Практикум по диагностике материалов электроники</v>
      </c>
      <c r="C173" s="168" t="str">
        <f aca="false">Бюджет!C439</f>
        <v>1\2</v>
      </c>
      <c r="D173" s="168" t="n">
        <f aca="false">Бюджет!D439</f>
        <v>5</v>
      </c>
      <c r="E173" s="168" t="n">
        <f aca="false">Бюджет!E439</f>
        <v>1</v>
      </c>
      <c r="F173" s="175" t="n">
        <f aca="false">Бюджет!F439</f>
        <v>0</v>
      </c>
      <c r="G173" s="175" t="n">
        <f aca="false">Бюджет!G439</f>
        <v>0</v>
      </c>
      <c r="H173" s="175" t="n">
        <f aca="false">Бюджет!H439</f>
        <v>0</v>
      </c>
      <c r="I173" s="175" t="n">
        <f aca="false">Бюджет!I439</f>
        <v>0</v>
      </c>
      <c r="J173" s="175" t="n">
        <f aca="false">Бюджет!J439</f>
        <v>40</v>
      </c>
      <c r="K173" s="175" t="n">
        <f aca="false">Бюджет!K439</f>
        <v>1.5</v>
      </c>
      <c r="L173" s="175" t="n">
        <f aca="false">Бюджет!L439</f>
        <v>0</v>
      </c>
      <c r="M173" s="175" t="n">
        <f aca="false">Бюджет!M439</f>
        <v>0</v>
      </c>
      <c r="N173" s="175" t="n">
        <f aca="false">Бюджет!N439</f>
        <v>0</v>
      </c>
      <c r="O173" s="175" t="n">
        <f aca="false">Бюджет!O439</f>
        <v>0</v>
      </c>
      <c r="P173" s="175" t="n">
        <f aca="false">Бюджет!P439</f>
        <v>0</v>
      </c>
      <c r="Q173" s="175" t="n">
        <f aca="false">Бюджет!Q439</f>
        <v>0</v>
      </c>
      <c r="R173" s="175" t="n">
        <f aca="false">Бюджет!R439</f>
        <v>0</v>
      </c>
      <c r="S173" s="175" t="n">
        <f aca="false">Бюджет!S439</f>
        <v>0</v>
      </c>
      <c r="T173" s="175" t="n">
        <f aca="false">Бюджет!T439</f>
        <v>0</v>
      </c>
      <c r="U173" s="175" t="n">
        <f aca="false">Бюджет!U439</f>
        <v>0</v>
      </c>
      <c r="V173" s="175" t="n">
        <f aca="false">Бюджет!V439</f>
        <v>0</v>
      </c>
      <c r="W173" s="175" t="n">
        <f aca="false">Бюджет!W439</f>
        <v>0</v>
      </c>
      <c r="X173" s="175" t="n">
        <f aca="false">Бюджет!X439</f>
        <v>0</v>
      </c>
      <c r="Y173" s="175" t="n">
        <f aca="false">Бюджет!Y439</f>
        <v>0</v>
      </c>
      <c r="Z173" s="175" t="n">
        <f aca="false">Бюджет!Z439</f>
        <v>0</v>
      </c>
      <c r="AA173" s="175" t="n">
        <f aca="false">Бюджет!AA439</f>
        <v>0</v>
      </c>
      <c r="AB173" s="175" t="n">
        <f aca="false">Бюджет!AB439</f>
        <v>0</v>
      </c>
      <c r="AC173" s="175" t="n">
        <f aca="false">Бюджет!AC439</f>
        <v>0</v>
      </c>
      <c r="AD173" s="175" t="n">
        <f aca="false">Бюджет!AD439</f>
        <v>0</v>
      </c>
      <c r="AE173" s="175" t="n">
        <f aca="false">Бюджет!AE439</f>
        <v>0</v>
      </c>
      <c r="AF173" s="175" t="n">
        <f aca="false">Бюджет!AF439</f>
        <v>0</v>
      </c>
      <c r="AG173" s="175" t="n">
        <f aca="false">Бюджет!AG439</f>
        <v>0</v>
      </c>
      <c r="AH173" s="175" t="n">
        <f aca="false">Бюджет!AH439</f>
        <v>0</v>
      </c>
      <c r="AI173" s="175" t="n">
        <f aca="false">Бюджет!AI439</f>
        <v>0</v>
      </c>
      <c r="AJ173" s="172" t="n">
        <f aca="false">SUM(G173,I173:AI173)</f>
        <v>41.5</v>
      </c>
      <c r="AK173" s="168"/>
    </row>
    <row r="174" customFormat="false" ht="27.25" hidden="false" customHeight="false" outlineLevel="0" collapsed="false">
      <c r="A174" s="173" t="str">
        <f aca="false">Бюджет!A440</f>
        <v>Б1.О.06</v>
      </c>
      <c r="B174" s="174" t="str">
        <f aca="false">Бюджет!B440</f>
        <v>Современные направления развития физического материаловедения</v>
      </c>
      <c r="C174" s="168" t="str">
        <f aca="false">Бюджет!C440</f>
        <v>1\1</v>
      </c>
      <c r="D174" s="168" t="n">
        <f aca="false">Бюджет!D440</f>
        <v>5</v>
      </c>
      <c r="E174" s="168" t="n">
        <f aca="false">Бюджет!E440</f>
        <v>1</v>
      </c>
      <c r="F174" s="175" t="n">
        <f aca="false">Бюджет!F440</f>
        <v>36</v>
      </c>
      <c r="G174" s="175" t="n">
        <f aca="false">Бюджет!G440</f>
        <v>36</v>
      </c>
      <c r="H174" s="175" t="n">
        <f aca="false">Бюджет!H440</f>
        <v>36</v>
      </c>
      <c r="I174" s="175" t="n">
        <f aca="false">Бюджет!I440</f>
        <v>36</v>
      </c>
      <c r="J174" s="175" t="n">
        <f aca="false">Бюджет!J440</f>
        <v>0</v>
      </c>
      <c r="K174" s="175" t="n">
        <f aca="false">Бюджет!K440</f>
        <v>0</v>
      </c>
      <c r="L174" s="175" t="n">
        <f aca="false">Бюджет!L440</f>
        <v>0</v>
      </c>
      <c r="M174" s="175" t="n">
        <f aca="false">Бюджет!M440</f>
        <v>2</v>
      </c>
      <c r="N174" s="175" t="n">
        <f aca="false">Бюджет!N440</f>
        <v>0</v>
      </c>
      <c r="O174" s="175" t="n">
        <f aca="false">Бюджет!O440</f>
        <v>0</v>
      </c>
      <c r="P174" s="175" t="n">
        <f aca="false">Бюджет!P440</f>
        <v>0</v>
      </c>
      <c r="Q174" s="175" t="n">
        <f aca="false">Бюджет!Q440</f>
        <v>2.8</v>
      </c>
      <c r="R174" s="175" t="n">
        <f aca="false">Бюджет!R440</f>
        <v>0</v>
      </c>
      <c r="S174" s="175" t="n">
        <f aca="false">Бюджет!S440</f>
        <v>0</v>
      </c>
      <c r="T174" s="175" t="n">
        <f aca="false">Бюджет!T440</f>
        <v>0</v>
      </c>
      <c r="U174" s="175" t="n">
        <f aca="false">Бюджет!U440</f>
        <v>0</v>
      </c>
      <c r="V174" s="175" t="n">
        <f aca="false">Бюджет!V440</f>
        <v>0</v>
      </c>
      <c r="W174" s="175" t="n">
        <f aca="false">Бюджет!W440</f>
        <v>0</v>
      </c>
      <c r="X174" s="175" t="n">
        <f aca="false">Бюджет!X440</f>
        <v>0</v>
      </c>
      <c r="Y174" s="175" t="n">
        <f aca="false">Бюджет!Y440</f>
        <v>0</v>
      </c>
      <c r="Z174" s="175" t="n">
        <f aca="false">Бюджет!Z440</f>
        <v>0</v>
      </c>
      <c r="AA174" s="175" t="n">
        <f aca="false">Бюджет!AA440</f>
        <v>0</v>
      </c>
      <c r="AB174" s="175" t="n">
        <f aca="false">Бюджет!AB440</f>
        <v>0</v>
      </c>
      <c r="AC174" s="175" t="n">
        <f aca="false">Бюджет!AC440</f>
        <v>0</v>
      </c>
      <c r="AD174" s="175" t="n">
        <f aca="false">Бюджет!AD440</f>
        <v>0</v>
      </c>
      <c r="AE174" s="175" t="n">
        <f aca="false">Бюджет!AE440</f>
        <v>0</v>
      </c>
      <c r="AF174" s="175" t="n">
        <f aca="false">Бюджет!AF440</f>
        <v>0</v>
      </c>
      <c r="AG174" s="175" t="n">
        <f aca="false">Бюджет!AG440</f>
        <v>0</v>
      </c>
      <c r="AH174" s="175" t="n">
        <f aca="false">Бюджет!AH440</f>
        <v>0</v>
      </c>
      <c r="AI174" s="175" t="n">
        <f aca="false">Бюджет!AI440</f>
        <v>0</v>
      </c>
      <c r="AJ174" s="172" t="n">
        <f aca="false">SUM(G174,I174:AI174)</f>
        <v>76.8</v>
      </c>
      <c r="AK174" s="168"/>
    </row>
    <row r="175" customFormat="false" ht="15" hidden="false" customHeight="false" outlineLevel="0" collapsed="false">
      <c r="A175" s="173" t="str">
        <f aca="false">Бюджет!A441</f>
        <v>Б1.О.07</v>
      </c>
      <c r="B175" s="174" t="str">
        <f aca="false">Бюджет!B441</f>
        <v>Высокорезистивные материалы</v>
      </c>
      <c r="C175" s="168" t="str">
        <f aca="false">Бюджет!C441</f>
        <v>1\2</v>
      </c>
      <c r="D175" s="168" t="n">
        <f aca="false">Бюджет!D441</f>
        <v>5</v>
      </c>
      <c r="E175" s="168" t="n">
        <f aca="false">Бюджет!E441</f>
        <v>1</v>
      </c>
      <c r="F175" s="175" t="n">
        <f aca="false">Бюджет!F441</f>
        <v>40</v>
      </c>
      <c r="G175" s="175" t="n">
        <f aca="false">Бюджет!G441</f>
        <v>40</v>
      </c>
      <c r="H175" s="175" t="n">
        <f aca="false">Бюджет!H441</f>
        <v>20</v>
      </c>
      <c r="I175" s="175" t="n">
        <f aca="false">Бюджет!I441</f>
        <v>20</v>
      </c>
      <c r="J175" s="175" t="n">
        <f aca="false">Бюджет!J441</f>
        <v>0</v>
      </c>
      <c r="K175" s="175" t="n">
        <f aca="false">Бюджет!K441</f>
        <v>0</v>
      </c>
      <c r="L175" s="175" t="n">
        <f aca="false">Бюджет!L441</f>
        <v>0</v>
      </c>
      <c r="M175" s="175" t="n">
        <f aca="false">Бюджет!M441</f>
        <v>2</v>
      </c>
      <c r="N175" s="175" t="n">
        <f aca="false">Бюджет!N441</f>
        <v>0</v>
      </c>
      <c r="O175" s="175" t="n">
        <f aca="false">Бюджет!O441</f>
        <v>0</v>
      </c>
      <c r="P175" s="175" t="n">
        <f aca="false">Бюджет!P441</f>
        <v>0</v>
      </c>
      <c r="Q175" s="175" t="n">
        <f aca="false">Бюджет!Q441</f>
        <v>3</v>
      </c>
      <c r="R175" s="175" t="n">
        <f aca="false">Бюджет!R441</f>
        <v>0</v>
      </c>
      <c r="S175" s="175" t="n">
        <f aca="false">Бюджет!S441</f>
        <v>0</v>
      </c>
      <c r="T175" s="175" t="n">
        <f aca="false">Бюджет!T441</f>
        <v>0</v>
      </c>
      <c r="U175" s="175" t="n">
        <f aca="false">Бюджет!U441</f>
        <v>0</v>
      </c>
      <c r="V175" s="175" t="n">
        <f aca="false">Бюджет!V441</f>
        <v>0</v>
      </c>
      <c r="W175" s="175" t="n">
        <f aca="false">Бюджет!W441</f>
        <v>0</v>
      </c>
      <c r="X175" s="175" t="n">
        <f aca="false">Бюджет!X441</f>
        <v>0</v>
      </c>
      <c r="Y175" s="175" t="n">
        <f aca="false">Бюджет!Y441</f>
        <v>0</v>
      </c>
      <c r="Z175" s="175" t="n">
        <f aca="false">Бюджет!Z441</f>
        <v>0</v>
      </c>
      <c r="AA175" s="175" t="n">
        <f aca="false">Бюджет!AA441</f>
        <v>0</v>
      </c>
      <c r="AB175" s="175" t="n">
        <f aca="false">Бюджет!AB441</f>
        <v>0</v>
      </c>
      <c r="AC175" s="175" t="n">
        <f aca="false">Бюджет!AC441</f>
        <v>0</v>
      </c>
      <c r="AD175" s="175" t="n">
        <f aca="false">Бюджет!AD441</f>
        <v>0</v>
      </c>
      <c r="AE175" s="175" t="n">
        <f aca="false">Бюджет!AE441</f>
        <v>0</v>
      </c>
      <c r="AF175" s="175" t="n">
        <f aca="false">Бюджет!AF441</f>
        <v>0</v>
      </c>
      <c r="AG175" s="175" t="n">
        <f aca="false">Бюджет!AG441</f>
        <v>0</v>
      </c>
      <c r="AH175" s="175" t="n">
        <f aca="false">Бюджет!AH441</f>
        <v>0</v>
      </c>
      <c r="AI175" s="175" t="n">
        <f aca="false">Бюджет!AI441</f>
        <v>0</v>
      </c>
      <c r="AJ175" s="172" t="n">
        <f aca="false">SUM(G175,I175:AI175)</f>
        <v>65</v>
      </c>
      <c r="AK175" s="168"/>
    </row>
    <row r="176" customFormat="false" ht="15" hidden="false" customHeight="false" outlineLevel="0" collapsed="false">
      <c r="A176" s="173" t="str">
        <f aca="false">Бюджет!A442</f>
        <v>Б1.О.08</v>
      </c>
      <c r="B176" s="174" t="str">
        <f aca="false">Бюджет!B442</f>
        <v>Процессы микро- и нанотехнологий</v>
      </c>
      <c r="C176" s="168" t="str">
        <f aca="false">Бюджет!C442</f>
        <v>1\1</v>
      </c>
      <c r="D176" s="168" t="n">
        <f aca="false">Бюджет!D442</f>
        <v>5</v>
      </c>
      <c r="E176" s="168" t="n">
        <f aca="false">Бюджет!E442</f>
        <v>1</v>
      </c>
      <c r="F176" s="175" t="n">
        <f aca="false">Бюджет!F442</f>
        <v>36</v>
      </c>
      <c r="G176" s="175" t="n">
        <f aca="false">Бюджет!G442</f>
        <v>36</v>
      </c>
      <c r="H176" s="175" t="n">
        <f aca="false">Бюджет!H442</f>
        <v>36</v>
      </c>
      <c r="I176" s="175" t="n">
        <f aca="false">Бюджет!I442</f>
        <v>36</v>
      </c>
      <c r="J176" s="175" t="n">
        <f aca="false">Бюджет!J442</f>
        <v>0</v>
      </c>
      <c r="K176" s="175" t="n">
        <f aca="false">Бюджет!K442</f>
        <v>0</v>
      </c>
      <c r="L176" s="175" t="n">
        <f aca="false">Бюджет!L442</f>
        <v>0</v>
      </c>
      <c r="M176" s="175" t="n">
        <f aca="false">Бюджет!M442</f>
        <v>2</v>
      </c>
      <c r="N176" s="175" t="n">
        <f aca="false">Бюджет!N442</f>
        <v>0</v>
      </c>
      <c r="O176" s="175" t="n">
        <f aca="false">Бюджет!O442</f>
        <v>0</v>
      </c>
      <c r="P176" s="175" t="n">
        <f aca="false">Бюджет!P442</f>
        <v>0</v>
      </c>
      <c r="Q176" s="175" t="n">
        <f aca="false">Бюджет!Q442</f>
        <v>2.8</v>
      </c>
      <c r="R176" s="175" t="n">
        <f aca="false">Бюджет!R442</f>
        <v>0</v>
      </c>
      <c r="S176" s="175" t="n">
        <f aca="false">Бюджет!S442</f>
        <v>0</v>
      </c>
      <c r="T176" s="175" t="n">
        <f aca="false">Бюджет!T442</f>
        <v>0</v>
      </c>
      <c r="U176" s="175" t="n">
        <f aca="false">Бюджет!U442</f>
        <v>0</v>
      </c>
      <c r="V176" s="175" t="n">
        <f aca="false">Бюджет!V442</f>
        <v>0</v>
      </c>
      <c r="W176" s="175" t="n">
        <f aca="false">Бюджет!W442</f>
        <v>0</v>
      </c>
      <c r="X176" s="175" t="n">
        <f aca="false">Бюджет!X442</f>
        <v>0</v>
      </c>
      <c r="Y176" s="175" t="n">
        <f aca="false">Бюджет!Y442</f>
        <v>0</v>
      </c>
      <c r="Z176" s="175" t="n">
        <f aca="false">Бюджет!Z442</f>
        <v>0</v>
      </c>
      <c r="AA176" s="175" t="n">
        <f aca="false">Бюджет!AA442</f>
        <v>0</v>
      </c>
      <c r="AB176" s="175" t="n">
        <f aca="false">Бюджет!AB442</f>
        <v>0</v>
      </c>
      <c r="AC176" s="175" t="n">
        <f aca="false">Бюджет!AC442</f>
        <v>0</v>
      </c>
      <c r="AD176" s="175" t="n">
        <f aca="false">Бюджет!AD442</f>
        <v>0</v>
      </c>
      <c r="AE176" s="175" t="n">
        <f aca="false">Бюджет!AE442</f>
        <v>0</v>
      </c>
      <c r="AF176" s="175" t="n">
        <f aca="false">Бюджет!AF442</f>
        <v>0</v>
      </c>
      <c r="AG176" s="175" t="n">
        <f aca="false">Бюджет!AG442</f>
        <v>0</v>
      </c>
      <c r="AH176" s="175" t="n">
        <f aca="false">Бюджет!AH442</f>
        <v>0</v>
      </c>
      <c r="AI176" s="175" t="n">
        <f aca="false">Бюджет!AI442</f>
        <v>0</v>
      </c>
      <c r="AJ176" s="172" t="n">
        <f aca="false">SUM(G176,I176:AI176)</f>
        <v>76.8</v>
      </c>
      <c r="AK176" s="168"/>
    </row>
    <row r="177" customFormat="false" ht="27.25" hidden="false" customHeight="false" outlineLevel="0" collapsed="false">
      <c r="A177" s="173" t="str">
        <f aca="false">Бюджет!A443</f>
        <v>Б1.О.09</v>
      </c>
      <c r="B177" s="174" t="str">
        <f aca="false">Бюджет!B443</f>
        <v>Организация мероприятий метрологического обеспечениения средств измерений</v>
      </c>
      <c r="C177" s="168" t="str">
        <f aca="false">Бюджет!C443</f>
        <v>1\2</v>
      </c>
      <c r="D177" s="168" t="n">
        <f aca="false">Бюджет!D443</f>
        <v>5</v>
      </c>
      <c r="E177" s="168" t="n">
        <f aca="false">Бюджет!E443</f>
        <v>1</v>
      </c>
      <c r="F177" s="175" t="n">
        <f aca="false">Бюджет!F443</f>
        <v>40</v>
      </c>
      <c r="G177" s="175" t="n">
        <f aca="false">Бюджет!G443</f>
        <v>40</v>
      </c>
      <c r="H177" s="175" t="n">
        <f aca="false">Бюджет!H443</f>
        <v>40</v>
      </c>
      <c r="I177" s="175" t="n">
        <f aca="false">Бюджет!I443</f>
        <v>40</v>
      </c>
      <c r="J177" s="175" t="n">
        <f aca="false">Бюджет!J443</f>
        <v>0</v>
      </c>
      <c r="K177" s="175" t="n">
        <f aca="false">Бюджет!K443</f>
        <v>0</v>
      </c>
      <c r="L177" s="175" t="n">
        <f aca="false">Бюджет!L443</f>
        <v>0</v>
      </c>
      <c r="M177" s="175" t="n">
        <f aca="false">Бюджет!M443</f>
        <v>2</v>
      </c>
      <c r="N177" s="175" t="n">
        <f aca="false">Бюджет!N443</f>
        <v>0</v>
      </c>
      <c r="O177" s="175" t="n">
        <f aca="false">Бюджет!O443</f>
        <v>0</v>
      </c>
      <c r="P177" s="175" t="n">
        <f aca="false">Бюджет!P443</f>
        <v>0</v>
      </c>
      <c r="Q177" s="175" t="n">
        <f aca="false">Бюджет!Q443</f>
        <v>3</v>
      </c>
      <c r="R177" s="175" t="n">
        <f aca="false">Бюджет!R443</f>
        <v>0</v>
      </c>
      <c r="S177" s="175" t="n">
        <f aca="false">Бюджет!S443</f>
        <v>0</v>
      </c>
      <c r="T177" s="175" t="n">
        <f aca="false">Бюджет!T443</f>
        <v>0</v>
      </c>
      <c r="U177" s="175" t="n">
        <f aca="false">Бюджет!U443</f>
        <v>0</v>
      </c>
      <c r="V177" s="175" t="n">
        <f aca="false">Бюджет!V443</f>
        <v>0</v>
      </c>
      <c r="W177" s="175" t="n">
        <f aca="false">Бюджет!W443</f>
        <v>0</v>
      </c>
      <c r="X177" s="175" t="n">
        <f aca="false">Бюджет!X443</f>
        <v>0</v>
      </c>
      <c r="Y177" s="175" t="n">
        <f aca="false">Бюджет!Y443</f>
        <v>0</v>
      </c>
      <c r="Z177" s="175" t="n">
        <f aca="false">Бюджет!Z443</f>
        <v>0</v>
      </c>
      <c r="AA177" s="175" t="n">
        <f aca="false">Бюджет!AA443</f>
        <v>0</v>
      </c>
      <c r="AB177" s="175" t="n">
        <f aca="false">Бюджет!AB443</f>
        <v>0</v>
      </c>
      <c r="AC177" s="175" t="n">
        <f aca="false">Бюджет!AC443</f>
        <v>0</v>
      </c>
      <c r="AD177" s="175" t="n">
        <f aca="false">Бюджет!AD443</f>
        <v>0</v>
      </c>
      <c r="AE177" s="175" t="n">
        <f aca="false">Бюджет!AE443</f>
        <v>0</v>
      </c>
      <c r="AF177" s="175" t="n">
        <f aca="false">Бюджет!AF443</f>
        <v>0</v>
      </c>
      <c r="AG177" s="175" t="n">
        <f aca="false">Бюджет!AG443</f>
        <v>0</v>
      </c>
      <c r="AH177" s="175" t="n">
        <f aca="false">Бюджет!AH443</f>
        <v>0</v>
      </c>
      <c r="AI177" s="175" t="n">
        <f aca="false">Бюджет!AI443</f>
        <v>0</v>
      </c>
      <c r="AJ177" s="172" t="n">
        <f aca="false">SUM(G177,I177:AI177)</f>
        <v>85</v>
      </c>
      <c r="AK177" s="168"/>
    </row>
    <row r="178" customFormat="false" ht="27.25" hidden="false" customHeight="false" outlineLevel="0" collapsed="false">
      <c r="A178" s="173" t="str">
        <f aca="false">Бюджет!A445</f>
        <v>Б1.В.03</v>
      </c>
      <c r="B178" s="174" t="str">
        <f aca="false">Бюджет!B445</f>
        <v>Методы исследования материалов и структур электроники</v>
      </c>
      <c r="C178" s="168" t="str">
        <f aca="false">Бюджет!C445</f>
        <v>1\1</v>
      </c>
      <c r="D178" s="168" t="n">
        <f aca="false">Бюджет!D445</f>
        <v>5</v>
      </c>
      <c r="E178" s="168" t="n">
        <f aca="false">Бюджет!E445</f>
        <v>1</v>
      </c>
      <c r="F178" s="175" t="n">
        <f aca="false">Бюджет!F445</f>
        <v>36</v>
      </c>
      <c r="G178" s="175" t="n">
        <f aca="false">Бюджет!G445</f>
        <v>36</v>
      </c>
      <c r="H178" s="175" t="n">
        <f aca="false">Бюджет!H445</f>
        <v>36</v>
      </c>
      <c r="I178" s="175" t="n">
        <f aca="false">Бюджет!I445</f>
        <v>36</v>
      </c>
      <c r="J178" s="175" t="n">
        <f aca="false">Бюджет!J445</f>
        <v>0</v>
      </c>
      <c r="K178" s="175" t="n">
        <f aca="false">Бюджет!K445</f>
        <v>1.5</v>
      </c>
      <c r="L178" s="175" t="n">
        <f aca="false">Бюджет!L445</f>
        <v>0</v>
      </c>
      <c r="M178" s="175" t="n">
        <f aca="false">Бюджет!M445</f>
        <v>0</v>
      </c>
      <c r="N178" s="175" t="n">
        <f aca="false">Бюджет!N445</f>
        <v>0</v>
      </c>
      <c r="O178" s="175" t="n">
        <f aca="false">Бюджет!O445</f>
        <v>0</v>
      </c>
      <c r="P178" s="175" t="n">
        <f aca="false">Бюджет!P445</f>
        <v>0</v>
      </c>
      <c r="Q178" s="175" t="n">
        <f aca="false">Бюджет!Q445</f>
        <v>1.8</v>
      </c>
      <c r="R178" s="175" t="n">
        <f aca="false">Бюджет!R445</f>
        <v>0</v>
      </c>
      <c r="S178" s="175" t="n">
        <f aca="false">Бюджет!S445</f>
        <v>0</v>
      </c>
      <c r="T178" s="175" t="n">
        <f aca="false">Бюджет!T445</f>
        <v>0</v>
      </c>
      <c r="U178" s="175" t="n">
        <f aca="false">Бюджет!U445</f>
        <v>0</v>
      </c>
      <c r="V178" s="175" t="n">
        <f aca="false">Бюджет!V445</f>
        <v>0</v>
      </c>
      <c r="W178" s="175" t="n">
        <f aca="false">Бюджет!W445</f>
        <v>0</v>
      </c>
      <c r="X178" s="175" t="n">
        <f aca="false">Бюджет!X445</f>
        <v>0</v>
      </c>
      <c r="Y178" s="175" t="n">
        <f aca="false">Бюджет!Y445</f>
        <v>0</v>
      </c>
      <c r="Z178" s="175" t="n">
        <f aca="false">Бюджет!Z445</f>
        <v>0</v>
      </c>
      <c r="AA178" s="175" t="n">
        <f aca="false">Бюджет!AA445</f>
        <v>0</v>
      </c>
      <c r="AB178" s="175" t="n">
        <f aca="false">Бюджет!AB445</f>
        <v>0</v>
      </c>
      <c r="AC178" s="175" t="n">
        <f aca="false">Бюджет!AC445</f>
        <v>0</v>
      </c>
      <c r="AD178" s="175" t="n">
        <f aca="false">Бюджет!AD445</f>
        <v>0</v>
      </c>
      <c r="AE178" s="175" t="n">
        <f aca="false">Бюджет!AE445</f>
        <v>0</v>
      </c>
      <c r="AF178" s="175" t="n">
        <f aca="false">Бюджет!AF445</f>
        <v>0</v>
      </c>
      <c r="AG178" s="175" t="n">
        <f aca="false">Бюджет!AG445</f>
        <v>0</v>
      </c>
      <c r="AH178" s="175" t="n">
        <f aca="false">Бюджет!AH445</f>
        <v>0</v>
      </c>
      <c r="AI178" s="175" t="n">
        <f aca="false">Бюджет!AI445</f>
        <v>0</v>
      </c>
      <c r="AJ178" s="172" t="n">
        <f aca="false">SUM(G178,I178:AI178)</f>
        <v>75.3</v>
      </c>
      <c r="AK178" s="168"/>
    </row>
    <row r="179" customFormat="false" ht="15" hidden="false" customHeight="false" outlineLevel="0" collapsed="false">
      <c r="A179" s="173" t="str">
        <f aca="false">Бюджет!A446</f>
        <v>Б1.В.04</v>
      </c>
      <c r="B179" s="174" t="str">
        <f aca="false">Бюджет!B446</f>
        <v>Введение в нанотехнологии</v>
      </c>
      <c r="C179" s="168" t="str">
        <f aca="false">Бюджет!C446</f>
        <v>1\1</v>
      </c>
      <c r="D179" s="168" t="n">
        <f aca="false">Бюджет!D446</f>
        <v>5</v>
      </c>
      <c r="E179" s="168" t="n">
        <f aca="false">Бюджет!E446</f>
        <v>1</v>
      </c>
      <c r="F179" s="175" t="n">
        <f aca="false">Бюджет!F446</f>
        <v>18</v>
      </c>
      <c r="G179" s="175" t="n">
        <f aca="false">Бюджет!G446</f>
        <v>18</v>
      </c>
      <c r="H179" s="175" t="n">
        <f aca="false">Бюджет!H446</f>
        <v>18</v>
      </c>
      <c r="I179" s="175" t="n">
        <f aca="false">Бюджет!I446</f>
        <v>18</v>
      </c>
      <c r="J179" s="175" t="n">
        <f aca="false">Бюджет!J446</f>
        <v>0</v>
      </c>
      <c r="K179" s="175" t="n">
        <f aca="false">Бюджет!K446</f>
        <v>1.5</v>
      </c>
      <c r="L179" s="175" t="n">
        <f aca="false">Бюджет!L446</f>
        <v>0</v>
      </c>
      <c r="M179" s="175" t="n">
        <f aca="false">Бюджет!M446</f>
        <v>0</v>
      </c>
      <c r="N179" s="175" t="n">
        <f aca="false">Бюджет!N446</f>
        <v>0</v>
      </c>
      <c r="O179" s="175" t="n">
        <f aca="false">Бюджет!O446</f>
        <v>0</v>
      </c>
      <c r="P179" s="175" t="n">
        <f aca="false">Бюджет!P446</f>
        <v>0</v>
      </c>
      <c r="Q179" s="175" t="n">
        <f aca="false">Бюджет!Q446</f>
        <v>0.9</v>
      </c>
      <c r="R179" s="175" t="n">
        <f aca="false">Бюджет!R446</f>
        <v>0</v>
      </c>
      <c r="S179" s="175" t="n">
        <f aca="false">Бюджет!S446</f>
        <v>0</v>
      </c>
      <c r="T179" s="175" t="n">
        <f aca="false">Бюджет!T446</f>
        <v>0</v>
      </c>
      <c r="U179" s="175" t="n">
        <f aca="false">Бюджет!U446</f>
        <v>0</v>
      </c>
      <c r="V179" s="175" t="n">
        <f aca="false">Бюджет!V446</f>
        <v>0</v>
      </c>
      <c r="W179" s="175" t="n">
        <f aca="false">Бюджет!W446</f>
        <v>0</v>
      </c>
      <c r="X179" s="175" t="n">
        <f aca="false">Бюджет!X446</f>
        <v>0</v>
      </c>
      <c r="Y179" s="175" t="n">
        <f aca="false">Бюджет!Y446</f>
        <v>0</v>
      </c>
      <c r="Z179" s="175" t="n">
        <f aca="false">Бюджет!Z446</f>
        <v>0</v>
      </c>
      <c r="AA179" s="175" t="n">
        <f aca="false">Бюджет!AA446</f>
        <v>0</v>
      </c>
      <c r="AB179" s="175" t="n">
        <f aca="false">Бюджет!AB446</f>
        <v>0</v>
      </c>
      <c r="AC179" s="175" t="n">
        <f aca="false">Бюджет!AC446</f>
        <v>0</v>
      </c>
      <c r="AD179" s="175" t="n">
        <f aca="false">Бюджет!AD446</f>
        <v>0</v>
      </c>
      <c r="AE179" s="175" t="n">
        <f aca="false">Бюджет!AE446</f>
        <v>0</v>
      </c>
      <c r="AF179" s="175" t="n">
        <f aca="false">Бюджет!AF446</f>
        <v>0</v>
      </c>
      <c r="AG179" s="175" t="n">
        <f aca="false">Бюджет!AG446</f>
        <v>0</v>
      </c>
      <c r="AH179" s="175" t="n">
        <f aca="false">Бюджет!AH446</f>
        <v>0</v>
      </c>
      <c r="AI179" s="175" t="n">
        <f aca="false">Бюджет!AI446</f>
        <v>0</v>
      </c>
      <c r="AJ179" s="172" t="n">
        <f aca="false">SUM(G179,I179:AI179)</f>
        <v>38.4</v>
      </c>
      <c r="AK179" s="168"/>
    </row>
    <row r="180" customFormat="false" ht="40.3" hidden="false" customHeight="false" outlineLevel="0" collapsed="false">
      <c r="A180" s="173" t="str">
        <f aca="false">Бюджет!A448</f>
        <v>Б1.В.06</v>
      </c>
      <c r="B180" s="174" t="str">
        <f aca="false">Бюджет!B448</f>
        <v>Организация и контроль процессов измерений параметров и модификации свойств наноматериалов  и наноструктур</v>
      </c>
      <c r="C180" s="168" t="str">
        <f aca="false">Бюджет!C448</f>
        <v>1\2</v>
      </c>
      <c r="D180" s="168" t="n">
        <f aca="false">Бюджет!D448</f>
        <v>5</v>
      </c>
      <c r="E180" s="168" t="n">
        <f aca="false">Бюджет!E448</f>
        <v>1</v>
      </c>
      <c r="F180" s="175" t="n">
        <f aca="false">Бюджет!F448</f>
        <v>40</v>
      </c>
      <c r="G180" s="175" t="n">
        <f aca="false">Бюджет!G448</f>
        <v>40</v>
      </c>
      <c r="H180" s="175" t="n">
        <f aca="false">Бюджет!H448</f>
        <v>0</v>
      </c>
      <c r="I180" s="175" t="n">
        <f aca="false">Бюджет!I448</f>
        <v>0</v>
      </c>
      <c r="J180" s="175" t="n">
        <f aca="false">Бюджет!J448</f>
        <v>40</v>
      </c>
      <c r="K180" s="175" t="n">
        <f aca="false">Бюджет!K448</f>
        <v>1.5</v>
      </c>
      <c r="L180" s="175" t="n">
        <f aca="false">Бюджет!L448</f>
        <v>0</v>
      </c>
      <c r="M180" s="175" t="n">
        <f aca="false">Бюджет!M448</f>
        <v>0</v>
      </c>
      <c r="N180" s="175" t="n">
        <f aca="false">Бюджет!N448</f>
        <v>0</v>
      </c>
      <c r="O180" s="175" t="n">
        <f aca="false">Бюджет!O448</f>
        <v>0</v>
      </c>
      <c r="P180" s="175" t="n">
        <f aca="false">Бюджет!P448</f>
        <v>0</v>
      </c>
      <c r="Q180" s="175" t="n">
        <f aca="false">Бюджет!Q448</f>
        <v>2</v>
      </c>
      <c r="R180" s="175" t="n">
        <f aca="false">Бюджет!R448</f>
        <v>0</v>
      </c>
      <c r="S180" s="175" t="n">
        <f aca="false">Бюджет!S448</f>
        <v>0</v>
      </c>
      <c r="T180" s="175" t="n">
        <f aca="false">Бюджет!T448</f>
        <v>0</v>
      </c>
      <c r="U180" s="175" t="n">
        <f aca="false">Бюджет!U448</f>
        <v>0</v>
      </c>
      <c r="V180" s="175" t="n">
        <f aca="false">Бюджет!V448</f>
        <v>0</v>
      </c>
      <c r="W180" s="175" t="n">
        <f aca="false">Бюджет!W448</f>
        <v>0</v>
      </c>
      <c r="X180" s="175" t="n">
        <f aca="false">Бюджет!X448</f>
        <v>0</v>
      </c>
      <c r="Y180" s="175" t="n">
        <f aca="false">Бюджет!Y448</f>
        <v>0</v>
      </c>
      <c r="Z180" s="175" t="n">
        <f aca="false">Бюджет!Z448</f>
        <v>0</v>
      </c>
      <c r="AA180" s="175" t="n">
        <f aca="false">Бюджет!AA448</f>
        <v>0</v>
      </c>
      <c r="AB180" s="175" t="n">
        <f aca="false">Бюджет!AB448</f>
        <v>0</v>
      </c>
      <c r="AC180" s="175" t="n">
        <f aca="false">Бюджет!AC448</f>
        <v>0</v>
      </c>
      <c r="AD180" s="175" t="n">
        <f aca="false">Бюджет!AD448</f>
        <v>0</v>
      </c>
      <c r="AE180" s="175" t="n">
        <f aca="false">Бюджет!AE448</f>
        <v>0</v>
      </c>
      <c r="AF180" s="175" t="n">
        <f aca="false">Бюджет!AF448</f>
        <v>0</v>
      </c>
      <c r="AG180" s="175" t="n">
        <f aca="false">Бюджет!AG448</f>
        <v>0</v>
      </c>
      <c r="AH180" s="175" t="n">
        <f aca="false">Бюджет!AH448</f>
        <v>0</v>
      </c>
      <c r="AI180" s="175" t="n">
        <f aca="false">Бюджет!AI448</f>
        <v>0</v>
      </c>
      <c r="AJ180" s="172" t="n">
        <f aca="false">SUM(G180,I180:AI180)</f>
        <v>83.5</v>
      </c>
      <c r="AK180" s="168"/>
    </row>
    <row r="181" customFormat="false" ht="40.3" hidden="false" customHeight="false" outlineLevel="0" collapsed="false">
      <c r="A181" s="173" t="str">
        <f aca="false">Бюджет!A449</f>
        <v>Б2.О.01(У)</v>
      </c>
      <c r="B181" s="174" t="str">
        <f aca="false">Бюджет!B449</f>
        <v>Научно-исследовательская работа (получение первичных навыков научно-исследовательской работы)</v>
      </c>
      <c r="C181" s="168" t="str">
        <f aca="false">Бюджет!C449</f>
        <v>1\2</v>
      </c>
      <c r="D181" s="168" t="n">
        <f aca="false">Бюджет!D449</f>
        <v>5</v>
      </c>
      <c r="E181" s="168" t="n">
        <f aca="false">Бюджет!E449</f>
        <v>1</v>
      </c>
      <c r="F181" s="175" t="n">
        <f aca="false">Бюджет!F449</f>
        <v>0</v>
      </c>
      <c r="G181" s="175" t="n">
        <f aca="false">Бюджет!G449</f>
        <v>0</v>
      </c>
      <c r="H181" s="175" t="n">
        <f aca="false">Бюджет!H449</f>
        <v>20</v>
      </c>
      <c r="I181" s="175" t="n">
        <f aca="false">Бюджет!I449</f>
        <v>20</v>
      </c>
      <c r="J181" s="175" t="n">
        <f aca="false">Бюджет!J449</f>
        <v>0</v>
      </c>
      <c r="K181" s="175" t="n">
        <f aca="false">Бюджет!K449</f>
        <v>1.5</v>
      </c>
      <c r="L181" s="175" t="n">
        <f aca="false">Бюджет!L449</f>
        <v>0</v>
      </c>
      <c r="M181" s="175" t="n">
        <f aca="false">Бюджет!M449</f>
        <v>0</v>
      </c>
      <c r="N181" s="175" t="n">
        <f aca="false">Бюджет!N449</f>
        <v>0</v>
      </c>
      <c r="O181" s="175" t="n">
        <f aca="false">Бюджет!O449</f>
        <v>0</v>
      </c>
      <c r="P181" s="175" t="n">
        <f aca="false">Бюджет!P449</f>
        <v>0</v>
      </c>
      <c r="Q181" s="175" t="n">
        <f aca="false">Бюджет!Q449</f>
        <v>0</v>
      </c>
      <c r="R181" s="175" t="n">
        <f aca="false">Бюджет!R449</f>
        <v>0</v>
      </c>
      <c r="S181" s="175" t="n">
        <f aca="false">Бюджет!S449</f>
        <v>0</v>
      </c>
      <c r="T181" s="175" t="n">
        <f aca="false">Бюджет!T449</f>
        <v>0</v>
      </c>
      <c r="U181" s="175" t="n">
        <f aca="false">Бюджет!U449</f>
        <v>0</v>
      </c>
      <c r="V181" s="175" t="n">
        <f aca="false">Бюджет!V449</f>
        <v>0</v>
      </c>
      <c r="W181" s="175" t="n">
        <f aca="false">Бюджет!W449</f>
        <v>0</v>
      </c>
      <c r="X181" s="175" t="n">
        <f aca="false">Бюджет!X449</f>
        <v>0</v>
      </c>
      <c r="Y181" s="175" t="n">
        <f aca="false">Бюджет!Y449</f>
        <v>0</v>
      </c>
      <c r="Z181" s="175" t="n">
        <f aca="false">Бюджет!Z449</f>
        <v>0</v>
      </c>
      <c r="AA181" s="175" t="n">
        <f aca="false">Бюджет!AA449</f>
        <v>0</v>
      </c>
      <c r="AB181" s="175" t="n">
        <f aca="false">Бюджет!AB449</f>
        <v>0</v>
      </c>
      <c r="AC181" s="175" t="n">
        <f aca="false">Бюджет!AC449</f>
        <v>0</v>
      </c>
      <c r="AD181" s="175" t="n">
        <f aca="false">Бюджет!AD449</f>
        <v>0</v>
      </c>
      <c r="AE181" s="175" t="n">
        <f aca="false">Бюджет!AE449</f>
        <v>0</v>
      </c>
      <c r="AF181" s="175" t="n">
        <f aca="false">Бюджет!AF449</f>
        <v>0</v>
      </c>
      <c r="AG181" s="175" t="n">
        <f aca="false">Бюджет!AG449</f>
        <v>0</v>
      </c>
      <c r="AH181" s="175" t="n">
        <f aca="false">Бюджет!AH449</f>
        <v>0</v>
      </c>
      <c r="AI181" s="175" t="n">
        <f aca="false">Бюджет!AI449</f>
        <v>0</v>
      </c>
      <c r="AJ181" s="172" t="n">
        <f aca="false">SUM(G181,I181:AI181)</f>
        <v>21.5</v>
      </c>
      <c r="AK181" s="168"/>
    </row>
    <row r="182" customFormat="false" ht="15" hidden="false" customHeight="false" outlineLevel="0" collapsed="false">
      <c r="A182" s="181"/>
      <c r="B182" s="176" t="s">
        <v>553</v>
      </c>
      <c r="C182" s="185"/>
      <c r="D182" s="185"/>
      <c r="E182" s="185"/>
      <c r="F182" s="178" t="n">
        <f aca="false">SUM(F168:F181)</f>
        <v>338</v>
      </c>
      <c r="G182" s="178" t="n">
        <f aca="false">SUM(G168:G181)</f>
        <v>318</v>
      </c>
      <c r="H182" s="178" t="n">
        <f aca="false">SUM(H168:H181)</f>
        <v>266</v>
      </c>
      <c r="I182" s="178" t="n">
        <f aca="false">SUM(I168:I181)</f>
        <v>246</v>
      </c>
      <c r="J182" s="178" t="n">
        <f aca="false">SUM(J168:J181)</f>
        <v>170</v>
      </c>
      <c r="K182" s="178" t="n">
        <f aca="false">SUM(K168:K181)</f>
        <v>10.5</v>
      </c>
      <c r="L182" s="178" t="n">
        <f aca="false">SUM(L168:L181)</f>
        <v>0</v>
      </c>
      <c r="M182" s="178" t="n">
        <f aca="false">SUM(M168:M181)</f>
        <v>10</v>
      </c>
      <c r="N182" s="178" t="n">
        <f aca="false">SUM(N168:N181)</f>
        <v>0</v>
      </c>
      <c r="O182" s="178" t="n">
        <f aca="false">SUM(O168:O181)</f>
        <v>0</v>
      </c>
      <c r="P182" s="178" t="n">
        <f aca="false">SUM(P168:P181)</f>
        <v>0</v>
      </c>
      <c r="Q182" s="178" t="n">
        <f aca="false">SUM(Q168:Q181)</f>
        <v>20.9</v>
      </c>
      <c r="R182" s="178" t="n">
        <f aca="false">SUM(R168:R181)</f>
        <v>0</v>
      </c>
      <c r="S182" s="178" t="n">
        <f aca="false">SUM(S168:S181)</f>
        <v>0</v>
      </c>
      <c r="T182" s="178" t="n">
        <f aca="false">SUM(T168:T181)</f>
        <v>0</v>
      </c>
      <c r="U182" s="178" t="n">
        <f aca="false">SUM(U168:U181)</f>
        <v>0</v>
      </c>
      <c r="V182" s="178" t="n">
        <f aca="false">SUM(V168:V181)</f>
        <v>0</v>
      </c>
      <c r="W182" s="178" t="n">
        <f aca="false">SUM(W168:W181)</f>
        <v>0</v>
      </c>
      <c r="X182" s="178" t="n">
        <f aca="false">SUM(X168:X181)</f>
        <v>0</v>
      </c>
      <c r="Y182" s="178" t="n">
        <f aca="false">SUM(Y168:Y181)</f>
        <v>0</v>
      </c>
      <c r="Z182" s="178" t="n">
        <f aca="false">SUM(Z168:Z181)</f>
        <v>0</v>
      </c>
      <c r="AA182" s="178" t="n">
        <f aca="false">SUM(AA168:AA181)</f>
        <v>0</v>
      </c>
      <c r="AB182" s="178" t="n">
        <f aca="false">SUM(AB168:AB181)</f>
        <v>0</v>
      </c>
      <c r="AC182" s="178" t="n">
        <f aca="false">SUM(AC168:AC181)</f>
        <v>0</v>
      </c>
      <c r="AD182" s="178" t="n">
        <f aca="false">SUM(AD168:AD181)</f>
        <v>0</v>
      </c>
      <c r="AE182" s="178" t="n">
        <f aca="false">SUM(AE168:AE181)</f>
        <v>30</v>
      </c>
      <c r="AF182" s="178" t="n">
        <f aca="false">SUM(AF168:AF181)</f>
        <v>0</v>
      </c>
      <c r="AG182" s="178" t="n">
        <f aca="false">SUM(AG168:AG181)</f>
        <v>0</v>
      </c>
      <c r="AH182" s="178" t="n">
        <f aca="false">SUM(AH168:AH181)</f>
        <v>0</v>
      </c>
      <c r="AI182" s="178" t="n">
        <f aca="false">SUM(AI168:AI181)</f>
        <v>0</v>
      </c>
      <c r="AJ182" s="178" t="n">
        <f aca="false">SUM(AJ168:AJ181)</f>
        <v>805.4</v>
      </c>
      <c r="AK182" s="175"/>
    </row>
    <row r="183" customFormat="false" ht="15" hidden="false" customHeight="false" outlineLevel="0" collapsed="false">
      <c r="A183" s="168"/>
      <c r="B183" s="168"/>
      <c r="C183" s="168"/>
      <c r="D183" s="168"/>
      <c r="E183" s="168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75"/>
      <c r="AH183" s="175"/>
      <c r="AI183" s="175"/>
      <c r="AJ183" s="175"/>
      <c r="AK183" s="168"/>
    </row>
    <row r="184" customFormat="false" ht="15" hidden="false" customHeight="false" outlineLevel="0" collapsed="false">
      <c r="A184" s="186"/>
      <c r="B184" s="187" t="s">
        <v>554</v>
      </c>
      <c r="C184" s="187"/>
      <c r="D184" s="187"/>
      <c r="E184" s="187"/>
      <c r="F184" s="188" t="n">
        <f aca="false">SUM(F32,F67,F103,F123,F139,F164,F113,F182,F131)</f>
        <v>2624</v>
      </c>
      <c r="G184" s="188" t="n">
        <f aca="false">SUM(G32,G67,G103,G123,G139,G164,G113,G182,G131)</f>
        <v>1980</v>
      </c>
      <c r="H184" s="188" t="n">
        <f aca="false">SUM(H32,H67,H103,H123,H139,H164,H113,H182,H131)</f>
        <v>2348</v>
      </c>
      <c r="I184" s="188" t="n">
        <f aca="false">SUM(I32,I67,I103,I123,I139,I164,I113,I182,I131)</f>
        <v>2216</v>
      </c>
      <c r="J184" s="188" t="n">
        <f aca="false">SUM(J32,J67,J103,J123,J139,J164,J113,J182,J131)</f>
        <v>2112</v>
      </c>
      <c r="K184" s="188" t="n">
        <f aca="false">SUM(K32,K67,K103,K123,K139,K164,K113,K182,K131)</f>
        <v>225.3</v>
      </c>
      <c r="L184" s="188" t="n">
        <f aca="false">SUM(L32,L67,L103,L123,L139,L164,L113,L182,L131)</f>
        <v>0</v>
      </c>
      <c r="M184" s="188" t="n">
        <f aca="false">SUM(M32,M67,M103,M123,M139,M164,M113,M182,M131)</f>
        <v>242.8</v>
      </c>
      <c r="N184" s="188" t="n">
        <f aca="false">SUM(N32,N67,N103,N123,N139,N164,N113,N182,N131)</f>
        <v>0</v>
      </c>
      <c r="O184" s="188" t="n">
        <f aca="false">SUM(O32,O67,O103,O123,O139,O164,O113,O182,O131)</f>
        <v>0</v>
      </c>
      <c r="P184" s="188" t="n">
        <f aca="false">SUM(P32,P67,P103,P123,P139,P164,P113,P182,P131)</f>
        <v>0</v>
      </c>
      <c r="Q184" s="188" t="n">
        <f aca="false">SUM(Q32,Q67,Q103,Q123,Q139,Q164,Q113,Q182,Q131)</f>
        <v>124</v>
      </c>
      <c r="R184" s="188" t="n">
        <f aca="false">SUM(R32,R67,R103,R123,R139,R164,R113,R182,R131)</f>
        <v>0</v>
      </c>
      <c r="S184" s="188" t="n">
        <f aca="false">SUM(S32,S67,S103,S123,S139,S164,S113,S182,S131)</f>
        <v>102</v>
      </c>
      <c r="T184" s="188" t="n">
        <f aca="false">SUM(T32,T67,T103,T123,T139,T164,T113,T182,T131)</f>
        <v>458</v>
      </c>
      <c r="U184" s="188" t="n">
        <f aca="false">SUM(U32,U67,U103,U123,U139,U164,U113,U182,U131)</f>
        <v>6.9</v>
      </c>
      <c r="V184" s="188" t="n">
        <f aca="false">SUM(V32,V67,V103,V123,V139,V164,V113,V182,V131)</f>
        <v>24</v>
      </c>
      <c r="W184" s="188" t="n">
        <f aca="false">SUM(W32,W67,W103,W123,W139,W164,W113,W182,W131)</f>
        <v>654</v>
      </c>
      <c r="X184" s="188" t="n">
        <f aca="false">SUM(X32,X67,X103,X123,X139,X164,X113,X182,X131)</f>
        <v>45</v>
      </c>
      <c r="Y184" s="188" t="n">
        <f aca="false">SUM(Y32,Y67,Y103,Y123,Y139,Y164,Y113,Y182,Y131)</f>
        <v>0</v>
      </c>
      <c r="Z184" s="188" t="n">
        <f aca="false">SUM(Z32,Z67,Z103,Z123,Z139,Z164,Z113,Z182,Z131)</f>
        <v>0</v>
      </c>
      <c r="AA184" s="188" t="n">
        <f aca="false">SUM(AA32,AA67,AA103,AA123,AA139,AA164,AA113,AA182,AA131)</f>
        <v>0</v>
      </c>
      <c r="AB184" s="188" t="n">
        <f aca="false">SUM(AB32,AB67,AB103,AB123,AB139,AB164,AB113,AB182,AB131)</f>
        <v>172.5</v>
      </c>
      <c r="AC184" s="188" t="n">
        <f aca="false">SUM(AC32,AC67,AC103,AC123,AC139,AC164,AC113,AC182,AC131)</f>
        <v>0</v>
      </c>
      <c r="AD184" s="188" t="n">
        <f aca="false">SUM(AD32,AD67,AD103,AD123,AD139,AD164,AD113,AD182,AD131)</f>
        <v>0</v>
      </c>
      <c r="AE184" s="188" t="n">
        <f aca="false">SUM(AE32,AE67,AE103,AE123,AE139,AE164,AE113,AE182,AE131)</f>
        <v>90</v>
      </c>
      <c r="AF184" s="188" t="n">
        <f aca="false">SUM(AF32,AF67,AF103,AF123,AF139,AF164,AF113,AF182,AF131)</f>
        <v>0</v>
      </c>
      <c r="AG184" s="188" t="n">
        <f aca="false">SUM(AG32,AG67,AG103,AG123,AG139,AG164,AG113,AG182,AG131)</f>
        <v>0</v>
      </c>
      <c r="AH184" s="188" t="n">
        <f aca="false">SUM(AH32,AH67,AH103,AH123,AH139,AH164,AH113,AH182,AH131)</f>
        <v>0</v>
      </c>
      <c r="AI184" s="188" t="n">
        <f aca="false">SUM(AI32,AI67,AI103,AI123,AI139,AI164,AI113,AI182,AI131)</f>
        <v>158</v>
      </c>
      <c r="AJ184" s="188" t="n">
        <f aca="false">SUM(AJ32,AJ67,AJ103,AJ123,AJ139,AJ164,AJ113,AJ182,AJ131)</f>
        <v>8610.5</v>
      </c>
      <c r="AK184" s="189"/>
    </row>
    <row r="185" customFormat="false" ht="15" hidden="false" customHeight="false" outlineLevel="0" collapsed="false">
      <c r="A185" s="186"/>
      <c r="B185" s="190"/>
      <c r="C185" s="190"/>
      <c r="D185" s="190"/>
      <c r="E185" s="190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89"/>
    </row>
    <row r="186" customFormat="false" ht="15" hidden="false" customHeight="false" outlineLevel="0" collapsed="false">
      <c r="A186" s="186"/>
      <c r="B186" s="186"/>
      <c r="C186" s="186"/>
      <c r="D186" s="186"/>
      <c r="E186" s="186"/>
      <c r="F186" s="189"/>
      <c r="G186" s="189"/>
      <c r="H186" s="189"/>
      <c r="I186" s="189"/>
      <c r="J186" s="189"/>
      <c r="K186" s="189"/>
      <c r="L186" s="189"/>
      <c r="M186" s="189"/>
      <c r="N186" s="180" t="s">
        <v>60</v>
      </c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6"/>
    </row>
    <row r="187" customFormat="false" ht="15" hidden="false" customHeight="false" outlineLevel="0" collapsed="false">
      <c r="A187" s="186"/>
      <c r="B187" s="168"/>
      <c r="C187" s="168"/>
      <c r="D187" s="168"/>
      <c r="E187" s="168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86"/>
    </row>
    <row r="188" customFormat="false" ht="15" hidden="false" customHeight="false" outlineLevel="0" collapsed="false">
      <c r="A188" s="186"/>
      <c r="B188" s="192" t="s">
        <v>555</v>
      </c>
      <c r="C188" s="192"/>
      <c r="D188" s="192"/>
      <c r="E188" s="192"/>
      <c r="F188" s="188" t="n">
        <f aca="false">SUM(F187)</f>
        <v>0</v>
      </c>
      <c r="G188" s="188" t="n">
        <f aca="false">SUM(G187)</f>
        <v>0</v>
      </c>
      <c r="H188" s="188" t="n">
        <f aca="false">SUM(H187)</f>
        <v>0</v>
      </c>
      <c r="I188" s="188" t="n">
        <f aca="false">SUM(I187)</f>
        <v>0</v>
      </c>
      <c r="J188" s="188" t="n">
        <f aca="false">SUM(J187)</f>
        <v>0</v>
      </c>
      <c r="K188" s="188" t="n">
        <f aca="false">SUM(K187)</f>
        <v>0</v>
      </c>
      <c r="L188" s="188" t="n">
        <f aca="false">SUM(L187)</f>
        <v>0</v>
      </c>
      <c r="M188" s="188" t="n">
        <f aca="false">SUM(M187)</f>
        <v>0</v>
      </c>
      <c r="N188" s="188" t="n">
        <f aca="false">SUM(N187)</f>
        <v>0</v>
      </c>
      <c r="O188" s="188" t="n">
        <f aca="false">SUM(O187)</f>
        <v>0</v>
      </c>
      <c r="P188" s="188" t="n">
        <f aca="false">SUM(P187)</f>
        <v>0</v>
      </c>
      <c r="Q188" s="188" t="n">
        <f aca="false">SUM(Q187)</f>
        <v>0</v>
      </c>
      <c r="R188" s="188" t="n">
        <f aca="false">SUM(R187)</f>
        <v>0</v>
      </c>
      <c r="S188" s="188" t="n">
        <f aca="false">SUM(S187)</f>
        <v>0</v>
      </c>
      <c r="T188" s="188" t="n">
        <f aca="false">SUM(T187)</f>
        <v>0</v>
      </c>
      <c r="U188" s="188" t="n">
        <f aca="false">SUM(U187)</f>
        <v>0</v>
      </c>
      <c r="V188" s="188" t="n">
        <f aca="false">SUM(V187)</f>
        <v>0</v>
      </c>
      <c r="W188" s="188" t="n">
        <f aca="false">SUM(W187)</f>
        <v>0</v>
      </c>
      <c r="X188" s="188" t="n">
        <f aca="false">SUM(X187)</f>
        <v>0</v>
      </c>
      <c r="Y188" s="188" t="n">
        <f aca="false">SUM(Y187)</f>
        <v>0</v>
      </c>
      <c r="Z188" s="188" t="n">
        <f aca="false">SUM(Z187)</f>
        <v>0</v>
      </c>
      <c r="AA188" s="188" t="n">
        <f aca="false">SUM(AA187)</f>
        <v>0</v>
      </c>
      <c r="AB188" s="188" t="n">
        <f aca="false">SUM(AB187)</f>
        <v>0</v>
      </c>
      <c r="AC188" s="188" t="n">
        <f aca="false">SUM(AC187)</f>
        <v>0</v>
      </c>
      <c r="AD188" s="188" t="n">
        <f aca="false">SUM(AD187)</f>
        <v>0</v>
      </c>
      <c r="AE188" s="188" t="n">
        <f aca="false">SUM(AE187)</f>
        <v>0</v>
      </c>
      <c r="AF188" s="188" t="n">
        <f aca="false">SUM(AF187)</f>
        <v>0</v>
      </c>
      <c r="AG188" s="188" t="n">
        <f aca="false">SUM(AG187)</f>
        <v>0</v>
      </c>
      <c r="AH188" s="188" t="n">
        <f aca="false">SUM(AH187)</f>
        <v>0</v>
      </c>
      <c r="AI188" s="188" t="n">
        <f aca="false">SUM(AI187)</f>
        <v>0</v>
      </c>
      <c r="AJ188" s="188" t="n">
        <f aca="false">SUM(AJ187)</f>
        <v>0</v>
      </c>
      <c r="AK188" s="186"/>
    </row>
    <row r="189" customFormat="false" ht="15" hidden="false" customHeight="false" outlineLevel="0" collapsed="false">
      <c r="A189" s="186"/>
      <c r="B189" s="179"/>
      <c r="C189" s="179"/>
      <c r="D189" s="179"/>
      <c r="E189" s="179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6"/>
    </row>
    <row r="190" customFormat="false" ht="15" hidden="false" customHeight="false" outlineLevel="0" collapsed="false">
      <c r="A190" s="193"/>
      <c r="B190" s="194" t="s">
        <v>556</v>
      </c>
      <c r="C190" s="194"/>
      <c r="D190" s="194"/>
      <c r="E190" s="194"/>
      <c r="F190" s="195" t="n">
        <f aca="false">SUM(F188,F184)</f>
        <v>2624</v>
      </c>
      <c r="G190" s="195" t="n">
        <f aca="false">SUM(G188,G184)</f>
        <v>1980</v>
      </c>
      <c r="H190" s="195" t="n">
        <f aca="false">SUM(H188,H184)</f>
        <v>2348</v>
      </c>
      <c r="I190" s="195" t="n">
        <f aca="false">SUM(I188,I184)</f>
        <v>2216</v>
      </c>
      <c r="J190" s="195" t="n">
        <f aca="false">SUM(J188,J184)</f>
        <v>2112</v>
      </c>
      <c r="K190" s="195" t="n">
        <f aca="false">SUM(K188,K184)</f>
        <v>225.3</v>
      </c>
      <c r="L190" s="195" t="n">
        <f aca="false">SUM(L188,L184)</f>
        <v>0</v>
      </c>
      <c r="M190" s="195" t="n">
        <f aca="false">SUM(M188,M184)</f>
        <v>242.8</v>
      </c>
      <c r="N190" s="195" t="n">
        <f aca="false">SUM(N188,N184)</f>
        <v>0</v>
      </c>
      <c r="O190" s="195" t="n">
        <f aca="false">SUM(O188,O184)</f>
        <v>0</v>
      </c>
      <c r="P190" s="195" t="n">
        <f aca="false">SUM(P188,P184)</f>
        <v>0</v>
      </c>
      <c r="Q190" s="195" t="n">
        <f aca="false">SUM(Q188,Q184)</f>
        <v>124</v>
      </c>
      <c r="R190" s="195" t="n">
        <f aca="false">SUM(R188,R184)</f>
        <v>0</v>
      </c>
      <c r="S190" s="195" t="n">
        <f aca="false">SUM(S188,S184)</f>
        <v>102</v>
      </c>
      <c r="T190" s="195" t="n">
        <f aca="false">SUM(T188,T184)</f>
        <v>458</v>
      </c>
      <c r="U190" s="195" t="n">
        <f aca="false">SUM(U188,U184)</f>
        <v>6.9</v>
      </c>
      <c r="V190" s="195" t="n">
        <f aca="false">SUM(V188,V184)</f>
        <v>24</v>
      </c>
      <c r="W190" s="195" t="n">
        <f aca="false">SUM(W188,W184)</f>
        <v>654</v>
      </c>
      <c r="X190" s="195" t="n">
        <f aca="false">SUM(X188,X184)</f>
        <v>45</v>
      </c>
      <c r="Y190" s="195" t="n">
        <f aca="false">SUM(Y188,Y184)</f>
        <v>0</v>
      </c>
      <c r="Z190" s="195" t="n">
        <f aca="false">SUM(Z188,Z184)</f>
        <v>0</v>
      </c>
      <c r="AA190" s="195" t="n">
        <f aca="false">SUM(AA188,AA184)</f>
        <v>0</v>
      </c>
      <c r="AB190" s="195" t="n">
        <f aca="false">SUM(AB188,AB184)</f>
        <v>172.5</v>
      </c>
      <c r="AC190" s="195" t="n">
        <f aca="false">SUM(AC188,AC184)</f>
        <v>0</v>
      </c>
      <c r="AD190" s="195" t="n">
        <f aca="false">SUM(AD188,AD184)</f>
        <v>0</v>
      </c>
      <c r="AE190" s="195" t="n">
        <f aca="false">SUM(AE188,AE184)</f>
        <v>90</v>
      </c>
      <c r="AF190" s="195" t="n">
        <f aca="false">SUM(AF188,AF184)</f>
        <v>0</v>
      </c>
      <c r="AG190" s="195" t="n">
        <f aca="false">SUM(AG188,AG184)</f>
        <v>0</v>
      </c>
      <c r="AH190" s="195" t="n">
        <f aca="false">SUM(AH188,AH184)</f>
        <v>0</v>
      </c>
      <c r="AI190" s="195" t="n">
        <f aca="false">SUM(AI188,AI184)</f>
        <v>158</v>
      </c>
      <c r="AJ190" s="195" t="n">
        <f aca="false">SUM(AJ188,AJ184)</f>
        <v>8610.5</v>
      </c>
      <c r="AK190" s="193"/>
    </row>
    <row r="191" customFormat="false" ht="15" hidden="false" customHeight="false" outlineLevel="0" collapsed="false">
      <c r="A191" s="186"/>
      <c r="B191" s="186"/>
      <c r="C191" s="186"/>
      <c r="D191" s="186"/>
      <c r="E191" s="186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75" t="n">
        <f aca="false">SUM(G190,I190:AI190)-AJ190</f>
        <v>0</v>
      </c>
      <c r="AK191" s="186"/>
    </row>
    <row r="193" customFormat="false" ht="15" hidden="false" customHeight="false" outlineLevel="0" collapsed="false">
      <c r="A193" s="3" t="s">
        <v>557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</sheetData>
  <mergeCells count="74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J21:AC21"/>
    <mergeCell ref="J22:AC22"/>
    <mergeCell ref="J23:AC23"/>
    <mergeCell ref="J26:AC26"/>
    <mergeCell ref="J27:AC27"/>
    <mergeCell ref="J34:AC34"/>
    <mergeCell ref="J35:AC35"/>
    <mergeCell ref="J36:AC36"/>
    <mergeCell ref="J39:AC39"/>
    <mergeCell ref="J40:AC40"/>
    <mergeCell ref="J41:AC41"/>
    <mergeCell ref="J44:AC44"/>
    <mergeCell ref="J45:AC45"/>
    <mergeCell ref="J46:AC46"/>
    <mergeCell ref="J50:AC50"/>
    <mergeCell ref="J69:AC69"/>
    <mergeCell ref="J70:AC70"/>
    <mergeCell ref="L105:AA105"/>
    <mergeCell ref="K106:AB106"/>
    <mergeCell ref="K107:AB107"/>
    <mergeCell ref="J115:AC115"/>
    <mergeCell ref="J116:AC116"/>
    <mergeCell ref="J125:AC125"/>
    <mergeCell ref="J126:AC126"/>
    <mergeCell ref="L133:AA133"/>
    <mergeCell ref="K134:AB134"/>
    <mergeCell ref="L141:AA141"/>
    <mergeCell ref="K143:AB143"/>
    <mergeCell ref="K152:AB152"/>
    <mergeCell ref="K162:AB162"/>
    <mergeCell ref="L166:AA166"/>
    <mergeCell ref="K167:AB167"/>
    <mergeCell ref="N186:Y186"/>
  </mergeCells>
  <conditionalFormatting sqref="A114:AI115 A123:AK123 AK124:AK138 A127:AI130 A117:AI122 AJ114:AK122 A124:AI125 A131:AJ138 A1:AK113 A139:AK65577 B116:AI116 B126:AI126 AJ124:AJ130">
    <cfRule type="cellIs" priority="2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K20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48.42"/>
    <col collapsed="false" customWidth="true" hidden="false" outlineLevel="0" max="3" min="3" style="1" width="5.57"/>
    <col collapsed="false" customWidth="true" hidden="false" outlineLevel="0" max="4" min="4" style="1" width="8.42"/>
    <col collapsed="false" customWidth="true" hidden="false" outlineLevel="0" max="5" min="5" style="1" width="5.57"/>
    <col collapsed="false" customWidth="true" hidden="false" outlineLevel="0" max="6" min="6" style="1" width="12.15"/>
    <col collapsed="false" customWidth="true" hidden="false" outlineLevel="0" max="7" min="7" style="1" width="11.14"/>
    <col collapsed="false" customWidth="true" hidden="false" outlineLevel="0" max="8" min="8" style="1" width="13.15"/>
    <col collapsed="false" customWidth="true" hidden="false" outlineLevel="0" max="9" min="9" style="1" width="11.43"/>
    <col collapsed="false" customWidth="true" hidden="false" outlineLevel="0" max="10" min="10" style="1" width="13.15"/>
    <col collapsed="false" customWidth="true" hidden="false" outlineLevel="0" max="11" min="11" style="1" width="13.42"/>
    <col collapsed="false" customWidth="true" hidden="false" outlineLevel="0" max="12" min="12" style="1" width="7.57"/>
    <col collapsed="false" customWidth="true" hidden="false" outlineLevel="0" max="13" min="13" style="1" width="10.14"/>
    <col collapsed="false" customWidth="true" hidden="false" outlineLevel="0" max="14" min="14" style="1" width="10"/>
    <col collapsed="false" customWidth="true" hidden="false" outlineLevel="0" max="15" min="15" style="1" width="7.57"/>
    <col collapsed="false" customWidth="true" hidden="false" outlineLevel="0" max="16" min="16" style="1" width="8.57"/>
    <col collapsed="false" customWidth="true" hidden="false" outlineLevel="0" max="17" min="17" style="1" width="10.42"/>
    <col collapsed="false" customWidth="true" hidden="false" outlineLevel="0" max="18" min="18" style="1" width="6.57"/>
    <col collapsed="false" customWidth="true" hidden="false" outlineLevel="0" max="19" min="19" style="1" width="9"/>
    <col collapsed="false" customWidth="true" hidden="false" outlineLevel="0" max="20" min="20" style="1" width="9.42"/>
    <col collapsed="false" customWidth="true" hidden="false" outlineLevel="0" max="21" min="21" style="1" width="6.85"/>
    <col collapsed="false" customWidth="true" hidden="false" outlineLevel="0" max="22" min="22" style="1" width="7.57"/>
    <col collapsed="false" customWidth="true" hidden="false" outlineLevel="0" max="23" min="23" style="1" width="9.42"/>
    <col collapsed="false" customWidth="true" hidden="false" outlineLevel="0" max="24" min="24" style="1" width="8.15"/>
    <col collapsed="false" customWidth="true" hidden="false" outlineLevel="0" max="26" min="25" style="1" width="6.43"/>
    <col collapsed="false" customWidth="true" hidden="false" outlineLevel="0" max="27" min="27" style="1" width="7.42"/>
    <col collapsed="false" customWidth="true" hidden="false" outlineLevel="0" max="28" min="28" style="1" width="8.42"/>
    <col collapsed="false" customWidth="true" hidden="false" outlineLevel="0" max="30" min="29" style="1" width="6.14"/>
    <col collapsed="false" customWidth="true" hidden="false" outlineLevel="0" max="31" min="31" style="1" width="8"/>
    <col collapsed="false" customWidth="true" hidden="false" outlineLevel="0" max="32" min="32" style="1" width="6.43"/>
    <col collapsed="false" customWidth="true" hidden="false" outlineLevel="0" max="33" min="33" style="1" width="7.57"/>
    <col collapsed="false" customWidth="true" hidden="false" outlineLevel="0" max="34" min="34" style="1" width="8.57"/>
    <col collapsed="false" customWidth="true" hidden="false" outlineLevel="0" max="35" min="35" style="1" width="11.85"/>
    <col collapsed="false" customWidth="true" hidden="false" outlineLevel="0" max="36" min="36" style="1" width="12.15"/>
    <col collapsed="false" customWidth="true" hidden="false" outlineLevel="0" max="37" min="37" style="1" width="24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540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558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" hidden="false" customHeight="true" outlineLevel="0" collapsed="false">
      <c r="A9" s="3"/>
      <c r="B9" s="153" t="s">
        <v>542</v>
      </c>
      <c r="C9" s="6"/>
      <c r="D9" s="6"/>
      <c r="E9" s="6"/>
      <c r="F9" s="6"/>
      <c r="G9" s="6"/>
      <c r="H9" s="6"/>
      <c r="I9" s="154" t="s">
        <v>559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/>
      <c r="Z11" s="7"/>
      <c r="AA11" s="7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15" hidden="false" customHeight="false" outlineLevel="0" collapsed="false">
      <c r="A12" s="3"/>
      <c r="B12" s="6"/>
      <c r="C12" s="6"/>
      <c r="D12" s="6"/>
      <c r="E12" s="6"/>
      <c r="F12" s="6"/>
      <c r="G12" s="6"/>
      <c r="H12" s="6"/>
      <c r="I12" s="6"/>
      <c r="J12" s="9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6"/>
      <c r="Z12" s="156"/>
      <c r="AA12" s="156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customFormat="false" ht="57.95" hidden="false" customHeight="true" outlineLevel="0" collapsed="false">
      <c r="A13" s="157" t="s">
        <v>14</v>
      </c>
      <c r="B13" s="158" t="s">
        <v>15</v>
      </c>
      <c r="C13" s="159" t="s">
        <v>16</v>
      </c>
      <c r="D13" s="160" t="s">
        <v>17</v>
      </c>
      <c r="E13" s="159" t="s">
        <v>18</v>
      </c>
      <c r="F13" s="161" t="s">
        <v>19</v>
      </c>
      <c r="G13" s="161"/>
      <c r="H13" s="161" t="s">
        <v>20</v>
      </c>
      <c r="I13" s="161"/>
      <c r="J13" s="157" t="s">
        <v>21</v>
      </c>
      <c r="K13" s="157" t="s">
        <v>22</v>
      </c>
      <c r="L13" s="161" t="s">
        <v>23</v>
      </c>
      <c r="M13" s="161"/>
      <c r="N13" s="161"/>
      <c r="O13" s="161"/>
      <c r="P13" s="157" t="s">
        <v>24</v>
      </c>
      <c r="Q13" s="161" t="s">
        <v>25</v>
      </c>
      <c r="R13" s="161"/>
      <c r="S13" s="161" t="s">
        <v>26</v>
      </c>
      <c r="T13" s="161"/>
      <c r="U13" s="157" t="s">
        <v>27</v>
      </c>
      <c r="V13" s="157" t="s">
        <v>28</v>
      </c>
      <c r="W13" s="161" t="s">
        <v>29</v>
      </c>
      <c r="X13" s="161"/>
      <c r="Y13" s="157" t="s">
        <v>30</v>
      </c>
      <c r="Z13" s="157" t="s">
        <v>31</v>
      </c>
      <c r="AA13" s="157" t="s">
        <v>32</v>
      </c>
      <c r="AB13" s="157" t="s">
        <v>33</v>
      </c>
      <c r="AC13" s="161" t="s">
        <v>34</v>
      </c>
      <c r="AD13" s="161"/>
      <c r="AE13" s="161" t="s">
        <v>35</v>
      </c>
      <c r="AF13" s="161"/>
      <c r="AG13" s="161" t="s">
        <v>36</v>
      </c>
      <c r="AH13" s="161"/>
      <c r="AI13" s="157" t="s">
        <v>37</v>
      </c>
      <c r="AJ13" s="157" t="s">
        <v>38</v>
      </c>
      <c r="AK13" s="157" t="s">
        <v>544</v>
      </c>
    </row>
    <row r="14" customFormat="false" ht="225" hidden="false" customHeight="false" outlineLevel="0" collapsed="false">
      <c r="A14" s="157"/>
      <c r="B14" s="158"/>
      <c r="C14" s="159"/>
      <c r="D14" s="160"/>
      <c r="E14" s="159"/>
      <c r="F14" s="162" t="s">
        <v>40</v>
      </c>
      <c r="G14" s="160" t="s">
        <v>41</v>
      </c>
      <c r="H14" s="160" t="s">
        <v>40</v>
      </c>
      <c r="I14" s="160" t="s">
        <v>41</v>
      </c>
      <c r="J14" s="157"/>
      <c r="K14" s="157"/>
      <c r="L14" s="157" t="s">
        <v>42</v>
      </c>
      <c r="M14" s="157" t="s">
        <v>43</v>
      </c>
      <c r="N14" s="157" t="s">
        <v>44</v>
      </c>
      <c r="O14" s="157" t="s">
        <v>45</v>
      </c>
      <c r="P14" s="157"/>
      <c r="Q14" s="157" t="s">
        <v>46</v>
      </c>
      <c r="R14" s="157" t="s">
        <v>47</v>
      </c>
      <c r="S14" s="157" t="s">
        <v>48</v>
      </c>
      <c r="T14" s="157" t="s">
        <v>49</v>
      </c>
      <c r="U14" s="157"/>
      <c r="V14" s="157"/>
      <c r="W14" s="157" t="s">
        <v>35</v>
      </c>
      <c r="X14" s="157" t="s">
        <v>50</v>
      </c>
      <c r="Y14" s="157"/>
      <c r="Z14" s="157"/>
      <c r="AA14" s="157"/>
      <c r="AB14" s="157"/>
      <c r="AC14" s="157" t="s">
        <v>51</v>
      </c>
      <c r="AD14" s="157" t="s">
        <v>52</v>
      </c>
      <c r="AE14" s="157" t="s">
        <v>53</v>
      </c>
      <c r="AF14" s="157" t="s">
        <v>54</v>
      </c>
      <c r="AG14" s="157" t="s">
        <v>55</v>
      </c>
      <c r="AH14" s="157" t="s">
        <v>545</v>
      </c>
      <c r="AI14" s="157"/>
      <c r="AJ14" s="157"/>
      <c r="AK14" s="157"/>
    </row>
    <row r="15" customFormat="false" ht="15" hidden="false" customHeight="false" outlineLevel="0" collapsed="false">
      <c r="A15" s="23" t="n">
        <v>1</v>
      </c>
      <c r="B15" s="23" t="n">
        <v>2</v>
      </c>
      <c r="C15" s="23" t="n">
        <v>3</v>
      </c>
      <c r="D15" s="23" t="n">
        <v>4</v>
      </c>
      <c r="E15" s="23" t="n">
        <v>5</v>
      </c>
      <c r="F15" s="23" t="n">
        <v>6</v>
      </c>
      <c r="G15" s="23" t="n">
        <v>7</v>
      </c>
      <c r="H15" s="23" t="n">
        <v>8</v>
      </c>
      <c r="I15" s="23" t="n">
        <v>9</v>
      </c>
      <c r="J15" s="23" t="n">
        <v>10</v>
      </c>
      <c r="K15" s="23" t="n">
        <v>11</v>
      </c>
      <c r="L15" s="23" t="n">
        <v>12</v>
      </c>
      <c r="M15" s="23" t="n">
        <v>13</v>
      </c>
      <c r="N15" s="23" t="n">
        <v>14</v>
      </c>
      <c r="O15" s="23" t="n">
        <v>15</v>
      </c>
      <c r="P15" s="23" t="n">
        <v>16</v>
      </c>
      <c r="Q15" s="23" t="n">
        <v>17</v>
      </c>
      <c r="R15" s="23" t="n">
        <v>18</v>
      </c>
      <c r="S15" s="23" t="n">
        <v>19</v>
      </c>
      <c r="T15" s="23" t="n">
        <v>20</v>
      </c>
      <c r="U15" s="23" t="n">
        <v>21</v>
      </c>
      <c r="V15" s="23" t="n">
        <v>22</v>
      </c>
      <c r="W15" s="23" t="n">
        <v>23</v>
      </c>
      <c r="X15" s="23" t="n">
        <v>24</v>
      </c>
      <c r="Y15" s="23" t="n">
        <v>25</v>
      </c>
      <c r="Z15" s="23" t="n">
        <v>26</v>
      </c>
      <c r="AA15" s="23" t="n">
        <v>27</v>
      </c>
      <c r="AB15" s="23" t="n">
        <v>28</v>
      </c>
      <c r="AC15" s="23" t="n">
        <v>29</v>
      </c>
      <c r="AD15" s="23" t="n">
        <v>30</v>
      </c>
      <c r="AE15" s="23" t="n">
        <v>31</v>
      </c>
      <c r="AF15" s="23" t="n">
        <v>32</v>
      </c>
      <c r="AG15" s="23" t="n">
        <v>33</v>
      </c>
      <c r="AH15" s="23" t="n">
        <v>34</v>
      </c>
      <c r="AI15" s="23" t="n">
        <v>35</v>
      </c>
      <c r="AJ15" s="23" t="n">
        <v>36</v>
      </c>
      <c r="AK15" s="23" t="n">
        <v>37</v>
      </c>
    </row>
    <row r="16" customFormat="false" ht="15" hidden="false" customHeight="false" outlineLevel="0" collapsed="false">
      <c r="A16" s="163"/>
      <c r="B16" s="164" t="s">
        <v>57</v>
      </c>
      <c r="C16" s="164"/>
      <c r="D16" s="164"/>
      <c r="E16" s="164"/>
      <c r="F16" s="165" t="n">
        <f aca="false">F162</f>
        <v>1094</v>
      </c>
      <c r="G16" s="165" t="n">
        <f aca="false">G162</f>
        <v>904</v>
      </c>
      <c r="H16" s="165" t="n">
        <f aca="false">H162</f>
        <v>692</v>
      </c>
      <c r="I16" s="165" t="n">
        <f aca="false">I162</f>
        <v>658</v>
      </c>
      <c r="J16" s="165" t="n">
        <f aca="false">J162</f>
        <v>2702</v>
      </c>
      <c r="K16" s="165" t="n">
        <f aca="false">K162</f>
        <v>217.2</v>
      </c>
      <c r="L16" s="165" t="n">
        <f aca="false">L162</f>
        <v>0</v>
      </c>
      <c r="M16" s="165" t="n">
        <f aca="false">M162</f>
        <v>44.8</v>
      </c>
      <c r="N16" s="165" t="n">
        <f aca="false">N162</f>
        <v>0</v>
      </c>
      <c r="O16" s="165" t="n">
        <f aca="false">O162</f>
        <v>0</v>
      </c>
      <c r="P16" s="165" t="n">
        <f aca="false">P162</f>
        <v>0</v>
      </c>
      <c r="Q16" s="165" t="n">
        <f aca="false">Q162</f>
        <v>53.2</v>
      </c>
      <c r="R16" s="165" t="n">
        <f aca="false">R162</f>
        <v>0</v>
      </c>
      <c r="S16" s="165" t="n">
        <f aca="false">S162</f>
        <v>56</v>
      </c>
      <c r="T16" s="165" t="n">
        <f aca="false">T162</f>
        <v>252.666666666667</v>
      </c>
      <c r="U16" s="165" t="n">
        <f aca="false">U162</f>
        <v>0</v>
      </c>
      <c r="V16" s="165" t="n">
        <f aca="false">V162</f>
        <v>24</v>
      </c>
      <c r="W16" s="165" t="n">
        <f aca="false">W162</f>
        <v>358</v>
      </c>
      <c r="X16" s="165" t="n">
        <f aca="false">X162</f>
        <v>25</v>
      </c>
      <c r="Y16" s="165" t="n">
        <f aca="false">Y162</f>
        <v>0</v>
      </c>
      <c r="Z16" s="165" t="n">
        <f aca="false">Z162</f>
        <v>0</v>
      </c>
      <c r="AA16" s="165" t="n">
        <f aca="false">AA162</f>
        <v>0</v>
      </c>
      <c r="AB16" s="165" t="n">
        <f aca="false">AB162</f>
        <v>13.5</v>
      </c>
      <c r="AC16" s="165" t="n">
        <f aca="false">AC162</f>
        <v>0</v>
      </c>
      <c r="AD16" s="165" t="n">
        <f aca="false">AD162</f>
        <v>0</v>
      </c>
      <c r="AE16" s="165" t="n">
        <f aca="false">AE162</f>
        <v>30</v>
      </c>
      <c r="AF16" s="165" t="n">
        <f aca="false">AF162</f>
        <v>0</v>
      </c>
      <c r="AG16" s="165" t="n">
        <f aca="false">AG162</f>
        <v>0</v>
      </c>
      <c r="AH16" s="165" t="n">
        <f aca="false">AH162</f>
        <v>0</v>
      </c>
      <c r="AI16" s="165" t="n">
        <f aca="false">AI162</f>
        <v>106</v>
      </c>
      <c r="AJ16" s="165" t="n">
        <f aca="false">AJ162</f>
        <v>5444.36666666667</v>
      </c>
      <c r="AK16" s="165"/>
    </row>
    <row r="17" customFormat="false" ht="15" hidden="false" customHeight="false" outlineLevel="0" collapsed="false">
      <c r="A17" s="163"/>
      <c r="B17" s="164" t="s">
        <v>58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</row>
    <row r="18" customFormat="false" ht="15" hidden="false" customHeight="false" outlineLevel="0" collapsed="false">
      <c r="A18" s="163"/>
      <c r="B18" s="164" t="s">
        <v>59</v>
      </c>
      <c r="C18" s="164"/>
      <c r="D18" s="164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</row>
    <row r="19" customFormat="false" ht="15" hidden="false" customHeight="false" outlineLevel="0" collapsed="false">
      <c r="A19" s="163"/>
      <c r="B19" s="164" t="s">
        <v>60</v>
      </c>
      <c r="C19" s="164"/>
      <c r="D19" s="164"/>
      <c r="E19" s="164"/>
      <c r="F19" s="165" t="n">
        <f aca="false">F203</f>
        <v>348</v>
      </c>
      <c r="G19" s="165" t="n">
        <f aca="false">G203</f>
        <v>266</v>
      </c>
      <c r="H19" s="165" t="n">
        <f aca="false">H203</f>
        <v>20</v>
      </c>
      <c r="I19" s="165" t="n">
        <f aca="false">I203</f>
        <v>20</v>
      </c>
      <c r="J19" s="165" t="n">
        <f aca="false">J203</f>
        <v>485</v>
      </c>
      <c r="K19" s="165" t="n">
        <f aca="false">K203</f>
        <v>63.6</v>
      </c>
      <c r="L19" s="165" t="n">
        <f aca="false">L203</f>
        <v>0</v>
      </c>
      <c r="M19" s="165" t="n">
        <f aca="false">M203</f>
        <v>40</v>
      </c>
      <c r="N19" s="165" t="n">
        <f aca="false">N203</f>
        <v>0</v>
      </c>
      <c r="O19" s="165" t="n">
        <f aca="false">O203</f>
        <v>0</v>
      </c>
      <c r="P19" s="165" t="n">
        <f aca="false">P203</f>
        <v>0</v>
      </c>
      <c r="Q19" s="165" t="n">
        <f aca="false">Q203</f>
        <v>18.3</v>
      </c>
      <c r="R19" s="165" t="n">
        <f aca="false">R203</f>
        <v>0</v>
      </c>
      <c r="S19" s="165" t="n">
        <f aca="false">S203</f>
        <v>0</v>
      </c>
      <c r="T19" s="165" t="n">
        <f aca="false">T203</f>
        <v>0</v>
      </c>
      <c r="U19" s="165" t="n">
        <f aca="false">U203</f>
        <v>0</v>
      </c>
      <c r="V19" s="165" t="n">
        <f aca="false">V203</f>
        <v>0</v>
      </c>
      <c r="W19" s="165" t="n">
        <f aca="false">W203</f>
        <v>0</v>
      </c>
      <c r="X19" s="165" t="n">
        <f aca="false">X203</f>
        <v>0</v>
      </c>
      <c r="Y19" s="165" t="n">
        <f aca="false">Y203</f>
        <v>0</v>
      </c>
      <c r="Z19" s="165" t="n">
        <f aca="false">Z203</f>
        <v>0</v>
      </c>
      <c r="AA19" s="165" t="n">
        <f aca="false">AA203</f>
        <v>0</v>
      </c>
      <c r="AB19" s="165" t="n">
        <f aca="false">AB203</f>
        <v>0</v>
      </c>
      <c r="AC19" s="165" t="n">
        <f aca="false">AC203</f>
        <v>0</v>
      </c>
      <c r="AD19" s="165" t="n">
        <f aca="false">AD203</f>
        <v>0</v>
      </c>
      <c r="AE19" s="165" t="n">
        <f aca="false">AE203</f>
        <v>0</v>
      </c>
      <c r="AF19" s="165" t="n">
        <f aca="false">AF203</f>
        <v>0</v>
      </c>
      <c r="AG19" s="165" t="n">
        <f aca="false">AG203</f>
        <v>0</v>
      </c>
      <c r="AH19" s="165" t="n">
        <f aca="false">AH203</f>
        <v>0</v>
      </c>
      <c r="AI19" s="165" t="n">
        <f aca="false">AI203</f>
        <v>29</v>
      </c>
      <c r="AJ19" s="165" t="n">
        <f aca="false">AJ203</f>
        <v>921.9</v>
      </c>
      <c r="AK19" s="165"/>
    </row>
    <row r="20" customFormat="false" ht="15" hidden="false" customHeight="false" outlineLevel="0" collapsed="false">
      <c r="A20" s="166"/>
      <c r="B20" s="166" t="s">
        <v>61</v>
      </c>
      <c r="C20" s="166"/>
      <c r="D20" s="166"/>
      <c r="E20" s="166"/>
      <c r="F20" s="167" t="n">
        <f aca="false">SUM(F16:F19)</f>
        <v>1442</v>
      </c>
      <c r="G20" s="167" t="n">
        <f aca="false">SUM(G16:G19)</f>
        <v>1170</v>
      </c>
      <c r="H20" s="167" t="n">
        <f aca="false">SUM(H16:H19)</f>
        <v>712</v>
      </c>
      <c r="I20" s="167" t="n">
        <f aca="false">SUM(I16:I19)</f>
        <v>678</v>
      </c>
      <c r="J20" s="167" t="n">
        <f aca="false">SUM(J16:J19)</f>
        <v>3187</v>
      </c>
      <c r="K20" s="167" t="n">
        <f aca="false">SUM(K16:K19)</f>
        <v>280.8</v>
      </c>
      <c r="L20" s="167" t="n">
        <f aca="false">SUM(L16:L19)</f>
        <v>0</v>
      </c>
      <c r="M20" s="167" t="n">
        <f aca="false">SUM(M16:M19)</f>
        <v>84.8</v>
      </c>
      <c r="N20" s="167" t="n">
        <f aca="false">SUM(N16:N19)</f>
        <v>0</v>
      </c>
      <c r="O20" s="167" t="n">
        <f aca="false">SUM(O16:O19)</f>
        <v>0</v>
      </c>
      <c r="P20" s="167" t="n">
        <f aca="false">SUM(P16:P19)</f>
        <v>0</v>
      </c>
      <c r="Q20" s="167" t="n">
        <f aca="false">SUM(Q16:Q19)</f>
        <v>71.5</v>
      </c>
      <c r="R20" s="167" t="n">
        <f aca="false">SUM(R16:R19)</f>
        <v>0</v>
      </c>
      <c r="S20" s="167" t="n">
        <f aca="false">SUM(S16:S19)</f>
        <v>56</v>
      </c>
      <c r="T20" s="167" t="n">
        <f aca="false">SUM(T16:T19)</f>
        <v>252.666666666667</v>
      </c>
      <c r="U20" s="167" t="n">
        <f aca="false">SUM(U16:U19)</f>
        <v>0</v>
      </c>
      <c r="V20" s="167" t="n">
        <f aca="false">SUM(V16:V19)</f>
        <v>24</v>
      </c>
      <c r="W20" s="167" t="n">
        <f aca="false">SUM(W16:W19)</f>
        <v>358</v>
      </c>
      <c r="X20" s="167" t="n">
        <f aca="false">SUM(X16:X19)</f>
        <v>25</v>
      </c>
      <c r="Y20" s="167" t="n">
        <f aca="false">SUM(Y16:Y19)</f>
        <v>0</v>
      </c>
      <c r="Z20" s="167" t="n">
        <f aca="false">SUM(Z16:Z19)</f>
        <v>0</v>
      </c>
      <c r="AA20" s="167" t="n">
        <f aca="false">SUM(AA16:AA19)</f>
        <v>0</v>
      </c>
      <c r="AB20" s="167" t="n">
        <f aca="false">SUM(AB16:AB19)</f>
        <v>13.5</v>
      </c>
      <c r="AC20" s="167" t="n">
        <f aca="false">SUM(AC16:AC19)</f>
        <v>0</v>
      </c>
      <c r="AD20" s="167" t="n">
        <f aca="false">SUM(AD16:AD19)</f>
        <v>0</v>
      </c>
      <c r="AE20" s="167" t="n">
        <f aca="false">SUM(AE16:AE19)</f>
        <v>30</v>
      </c>
      <c r="AF20" s="167" t="n">
        <f aca="false">SUM(AF16:AF19)</f>
        <v>0</v>
      </c>
      <c r="AG20" s="167" t="n">
        <f aca="false">SUM(AG16:AG19)</f>
        <v>0</v>
      </c>
      <c r="AH20" s="167" t="n">
        <f aca="false">SUM(AH16:AH19)</f>
        <v>0</v>
      </c>
      <c r="AI20" s="167" t="n">
        <f aca="false">SUM(AI16:AI19)</f>
        <v>135</v>
      </c>
      <c r="AJ20" s="167" t="n">
        <f aca="false">SUM(AJ16:AJ19)</f>
        <v>6366.26666666667</v>
      </c>
      <c r="AK20" s="167"/>
    </row>
    <row r="21" customFormat="false" ht="15" hidden="false" customHeight="false" outlineLevel="0" collapsed="false">
      <c r="A21" s="168"/>
      <c r="B21" s="168"/>
      <c r="C21" s="168"/>
      <c r="D21" s="168"/>
      <c r="E21" s="168"/>
      <c r="F21" s="175"/>
      <c r="G21" s="175"/>
      <c r="H21" s="175"/>
      <c r="I21" s="175"/>
      <c r="J21" s="175"/>
      <c r="K21" s="175"/>
      <c r="L21" s="175"/>
      <c r="M21" s="175"/>
      <c r="N21" s="180" t="s">
        <v>57</v>
      </c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</row>
    <row r="22" customFormat="false" ht="15" hidden="false" customHeight="false" outlineLevel="0" collapsed="false">
      <c r="A22" s="168"/>
      <c r="B22" s="168"/>
      <c r="C22" s="168"/>
      <c r="D22" s="168"/>
      <c r="E22" s="168"/>
      <c r="F22" s="175"/>
      <c r="G22" s="175"/>
      <c r="H22" s="175"/>
      <c r="I22" s="175"/>
      <c r="J22" s="175"/>
      <c r="K22" s="175"/>
      <c r="L22" s="175"/>
      <c r="M22" s="175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</row>
    <row r="23" customFormat="false" ht="15" hidden="false" customHeight="false" outlineLevel="0" collapsed="false">
      <c r="A23" s="168"/>
      <c r="B23" s="168"/>
      <c r="C23" s="168"/>
      <c r="D23" s="168"/>
      <c r="E23" s="168"/>
      <c r="F23" s="175"/>
      <c r="G23" s="175"/>
      <c r="H23" s="175"/>
      <c r="I23" s="175"/>
      <c r="J23" s="175"/>
      <c r="K23" s="180"/>
      <c r="L23" s="182" t="str">
        <f aca="false">Бюджет!L23</f>
        <v>03.03.03 Радиофизика</v>
      </c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0"/>
      <c r="AC23" s="175"/>
      <c r="AD23" s="175"/>
      <c r="AE23" s="175"/>
      <c r="AF23" s="175"/>
      <c r="AG23" s="175"/>
      <c r="AH23" s="175"/>
      <c r="AI23" s="175"/>
      <c r="AJ23" s="175"/>
      <c r="AK23" s="168"/>
    </row>
    <row r="24" customFormat="false" ht="15" hidden="false" customHeight="false" outlineLevel="0" collapsed="false">
      <c r="A24" s="168"/>
      <c r="B24" s="168"/>
      <c r="C24" s="168"/>
      <c r="D24" s="168"/>
      <c r="E24" s="168"/>
      <c r="F24" s="175"/>
      <c r="G24" s="175"/>
      <c r="H24" s="175"/>
      <c r="I24" s="175"/>
      <c r="J24" s="175"/>
      <c r="K24" s="183" t="str">
        <f aca="false">Бюджет!K24</f>
        <v>профиль "Радиоинжиниринг и телекоммуникации" </v>
      </c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75"/>
      <c r="AD24" s="175"/>
      <c r="AE24" s="175"/>
      <c r="AF24" s="175"/>
      <c r="AG24" s="175"/>
      <c r="AH24" s="175"/>
      <c r="AI24" s="175"/>
      <c r="AJ24" s="175"/>
      <c r="AK24" s="168"/>
    </row>
    <row r="25" customFormat="false" ht="15" hidden="false" customHeight="false" outlineLevel="0" collapsed="false">
      <c r="A25" s="173" t="str">
        <f aca="false">Бюджет!A25</f>
        <v>Б1.О.09</v>
      </c>
      <c r="B25" s="174" t="str">
        <f aca="false">Бюджет!B25</f>
        <v>Безопасность жизнедеятельности</v>
      </c>
      <c r="C25" s="168" t="str">
        <f aca="false">Бюджет!C25</f>
        <v>1\1</v>
      </c>
      <c r="D25" s="168" t="n">
        <f aca="false">Бюджет!D25</f>
        <v>21</v>
      </c>
      <c r="E25" s="168" t="n">
        <f aca="false">Бюджет!E25</f>
        <v>1</v>
      </c>
      <c r="F25" s="175" t="n">
        <f aca="false">Бюджет!F25</f>
        <v>0</v>
      </c>
      <c r="G25" s="175" t="n">
        <f aca="false">Бюджет!G25</f>
        <v>0</v>
      </c>
      <c r="H25" s="175" t="n">
        <f aca="false">Бюджет!H25</f>
        <v>16</v>
      </c>
      <c r="I25" s="175" t="n">
        <f aca="false">Бюджет!I25</f>
        <v>16</v>
      </c>
      <c r="J25" s="175" t="n">
        <f aca="false">Бюджет!J25</f>
        <v>0</v>
      </c>
      <c r="K25" s="175" t="n">
        <f aca="false">Бюджет!K25</f>
        <v>6.3</v>
      </c>
      <c r="L25" s="175" t="n">
        <f aca="false">Бюджет!L25</f>
        <v>0</v>
      </c>
      <c r="M25" s="175" t="n">
        <f aca="false">Бюджет!M25</f>
        <v>0</v>
      </c>
      <c r="N25" s="175" t="n">
        <f aca="false">Бюджет!N25</f>
        <v>0</v>
      </c>
      <c r="O25" s="175" t="n">
        <f aca="false">Бюджет!O25</f>
        <v>0</v>
      </c>
      <c r="P25" s="175" t="n">
        <f aca="false">Бюджет!P25</f>
        <v>0</v>
      </c>
      <c r="Q25" s="175" t="n">
        <f aca="false">Бюджет!Q25</f>
        <v>0</v>
      </c>
      <c r="R25" s="175" t="n">
        <f aca="false">Бюджет!R25</f>
        <v>0</v>
      </c>
      <c r="S25" s="175" t="n">
        <f aca="false">Бюджет!S25</f>
        <v>0</v>
      </c>
      <c r="T25" s="175" t="n">
        <f aca="false">Бюджет!T25</f>
        <v>0</v>
      </c>
      <c r="U25" s="175" t="n">
        <f aca="false">Бюджет!U25</f>
        <v>0</v>
      </c>
      <c r="V25" s="175" t="n">
        <f aca="false">Бюджет!V25</f>
        <v>0</v>
      </c>
      <c r="W25" s="175" t="n">
        <f aca="false">Бюджет!W25</f>
        <v>0</v>
      </c>
      <c r="X25" s="175" t="n">
        <f aca="false">Бюджет!X25</f>
        <v>0</v>
      </c>
      <c r="Y25" s="175" t="n">
        <f aca="false">Бюджет!Y25</f>
        <v>0</v>
      </c>
      <c r="Z25" s="175" t="n">
        <f aca="false">Бюджет!Z25</f>
        <v>0</v>
      </c>
      <c r="AA25" s="175" t="n">
        <f aca="false">Бюджет!AA25</f>
        <v>0</v>
      </c>
      <c r="AB25" s="175" t="n">
        <f aca="false">Бюджет!AB25</f>
        <v>0</v>
      </c>
      <c r="AC25" s="175" t="n">
        <f aca="false">Бюджет!AC25</f>
        <v>0</v>
      </c>
      <c r="AD25" s="175" t="n">
        <f aca="false">Бюджет!AD25</f>
        <v>0</v>
      </c>
      <c r="AE25" s="175" t="n">
        <f aca="false">Бюджет!AE25</f>
        <v>0</v>
      </c>
      <c r="AF25" s="175" t="n">
        <f aca="false">Бюджет!AF25</f>
        <v>0</v>
      </c>
      <c r="AG25" s="175" t="n">
        <f aca="false">Бюджет!AG25</f>
        <v>0</v>
      </c>
      <c r="AH25" s="175" t="n">
        <f aca="false">Бюджет!AH25</f>
        <v>0</v>
      </c>
      <c r="AI25" s="175" t="n">
        <f aca="false">Бюджет!AI25</f>
        <v>0</v>
      </c>
      <c r="AJ25" s="172" t="n">
        <f aca="false">SUM(G25,I25:AI25)</f>
        <v>22.3</v>
      </c>
      <c r="AK25" s="168"/>
    </row>
    <row r="26" customFormat="false" ht="15" hidden="false" customHeight="false" outlineLevel="0" collapsed="false">
      <c r="A26" s="173" t="str">
        <f aca="false">Бюджет!A26</f>
        <v>Б1.О.12.01</v>
      </c>
      <c r="B26" s="174" t="str">
        <f aca="false">Бюджет!B26</f>
        <v>Механика (поток РФ, ФИЗ)</v>
      </c>
      <c r="C26" s="168" t="str">
        <f aca="false">Бюджет!C26</f>
        <v>1\1</v>
      </c>
      <c r="D26" s="168" t="n">
        <f aca="false">Бюджет!D26</f>
        <v>21</v>
      </c>
      <c r="E26" s="168" t="n">
        <f aca="false">Бюджет!E26</f>
        <v>1</v>
      </c>
      <c r="F26" s="175"/>
      <c r="G26" s="175"/>
      <c r="H26" s="175" t="n">
        <f aca="false">Бюджет!H26</f>
        <v>44</v>
      </c>
      <c r="I26" s="175" t="n">
        <f aca="false">Бюджет!I26</f>
        <v>44</v>
      </c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2" t="n">
        <f aca="false">SUM(G26,I26:AI26)</f>
        <v>44</v>
      </c>
      <c r="AK26" s="168"/>
    </row>
    <row r="27" customFormat="false" ht="15" hidden="false" customHeight="false" outlineLevel="0" collapsed="false">
      <c r="A27" s="168"/>
      <c r="B27" s="168"/>
      <c r="C27" s="168"/>
      <c r="D27" s="168"/>
      <c r="E27" s="168"/>
      <c r="F27" s="175"/>
      <c r="G27" s="175"/>
      <c r="H27" s="175"/>
      <c r="I27" s="175"/>
      <c r="J27" s="175"/>
      <c r="K27" s="183" t="str">
        <f aca="false">Бюджет!K35</f>
        <v>профиль "Радиофизика в области связи, информационных и телекоммуникационных технологий"</v>
      </c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75"/>
      <c r="AD27" s="175"/>
      <c r="AE27" s="175"/>
      <c r="AF27" s="175"/>
      <c r="AG27" s="175"/>
      <c r="AH27" s="175"/>
      <c r="AI27" s="175"/>
      <c r="AJ27" s="175"/>
      <c r="AK27" s="168"/>
    </row>
    <row r="28" customFormat="false" ht="15" hidden="false" customHeight="false" outlineLevel="0" collapsed="false">
      <c r="A28" s="168"/>
      <c r="B28" s="168"/>
      <c r="C28" s="168"/>
      <c r="D28" s="168"/>
      <c r="E28" s="168"/>
      <c r="F28" s="175"/>
      <c r="G28" s="175"/>
      <c r="H28" s="175"/>
      <c r="I28" s="175"/>
      <c r="J28" s="175"/>
      <c r="K28" s="183" t="str">
        <f aca="false">Бюджет!K36</f>
        <v>профиль "Радиофизика: радиоэлектронные устройства, обработка сигналов и автоматизация" 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75"/>
      <c r="AD28" s="175"/>
      <c r="AE28" s="175"/>
      <c r="AF28" s="175"/>
      <c r="AG28" s="175"/>
      <c r="AH28" s="175"/>
      <c r="AI28" s="175"/>
      <c r="AJ28" s="175"/>
      <c r="AK28" s="168"/>
    </row>
    <row r="29" customFormat="false" ht="27.25" hidden="false" customHeight="false" outlineLevel="0" collapsed="false">
      <c r="A29" s="173" t="str">
        <f aca="false">Бюджет!A71</f>
        <v>Б1.О.31</v>
      </c>
      <c r="B29" s="174" t="str">
        <f aca="false">Бюджет!B71</f>
        <v>Технологии искусственного интелекта (поток РФ, ФИЗ, НЭ, ИБ)</v>
      </c>
      <c r="C29" s="168" t="str">
        <f aca="false">Бюджет!C71</f>
        <v>4\8</v>
      </c>
      <c r="D29" s="168" t="n">
        <f aca="false">Бюджет!D71</f>
        <v>26</v>
      </c>
      <c r="E29" s="168" t="n">
        <f aca="false">Бюджет!E71</f>
        <v>1</v>
      </c>
      <c r="F29" s="175" t="n">
        <f aca="false">Бюджет!F71</f>
        <v>22</v>
      </c>
      <c r="G29" s="175" t="n">
        <f aca="false">Бюджет!G71</f>
        <v>22</v>
      </c>
      <c r="H29" s="175" t="n">
        <f aca="false">Бюджет!H71</f>
        <v>0</v>
      </c>
      <c r="I29" s="175" t="n">
        <f aca="false">Бюджет!I71</f>
        <v>0</v>
      </c>
      <c r="J29" s="175" t="n">
        <f aca="false">Бюджет!J71</f>
        <v>44</v>
      </c>
      <c r="K29" s="175" t="n">
        <f aca="false">Бюджет!K71</f>
        <v>7.8</v>
      </c>
      <c r="L29" s="175" t="n">
        <f aca="false">Бюджет!L71</f>
        <v>0</v>
      </c>
      <c r="M29" s="175" t="n">
        <f aca="false">Бюджет!M71</f>
        <v>0</v>
      </c>
      <c r="N29" s="175" t="n">
        <f aca="false">Бюджет!N71</f>
        <v>0</v>
      </c>
      <c r="O29" s="175" t="n">
        <f aca="false">Бюджет!O71</f>
        <v>0</v>
      </c>
      <c r="P29" s="175" t="n">
        <f aca="false">Бюджет!P71</f>
        <v>0</v>
      </c>
      <c r="Q29" s="175" t="n">
        <f aca="false">Бюджет!Q71</f>
        <v>1.1</v>
      </c>
      <c r="R29" s="175" t="n">
        <f aca="false">Бюджет!R71</f>
        <v>0</v>
      </c>
      <c r="S29" s="175" t="n">
        <f aca="false">Бюджет!S71</f>
        <v>0</v>
      </c>
      <c r="T29" s="175" t="n">
        <f aca="false">Бюджет!T71</f>
        <v>0</v>
      </c>
      <c r="U29" s="175" t="n">
        <f aca="false">Бюджет!U71</f>
        <v>0</v>
      </c>
      <c r="V29" s="175" t="n">
        <f aca="false">Бюджет!V71</f>
        <v>0</v>
      </c>
      <c r="W29" s="175" t="n">
        <f aca="false">Бюджет!W71</f>
        <v>0</v>
      </c>
      <c r="X29" s="175" t="n">
        <f aca="false">Бюджет!X71</f>
        <v>0</v>
      </c>
      <c r="Y29" s="175" t="n">
        <f aca="false">Бюджет!Y71</f>
        <v>0</v>
      </c>
      <c r="Z29" s="175" t="n">
        <f aca="false">Бюджет!Z71</f>
        <v>0</v>
      </c>
      <c r="AA29" s="175" t="n">
        <f aca="false">Бюджет!AA71</f>
        <v>0</v>
      </c>
      <c r="AB29" s="175" t="n">
        <f aca="false">Бюджет!AB71</f>
        <v>0</v>
      </c>
      <c r="AC29" s="175" t="n">
        <f aca="false">Бюджет!AC71</f>
        <v>0</v>
      </c>
      <c r="AD29" s="175" t="n">
        <f aca="false">Бюджет!AD71</f>
        <v>0</v>
      </c>
      <c r="AE29" s="175" t="n">
        <f aca="false">Бюджет!AE71</f>
        <v>0</v>
      </c>
      <c r="AF29" s="175" t="n">
        <f aca="false">Бюджет!AF71</f>
        <v>0</v>
      </c>
      <c r="AG29" s="175" t="n">
        <f aca="false">Бюджет!AG71</f>
        <v>0</v>
      </c>
      <c r="AH29" s="175" t="n">
        <f aca="false">Бюджет!AH71</f>
        <v>0</v>
      </c>
      <c r="AI29" s="175" t="n">
        <f aca="false">Бюджет!AI71</f>
        <v>0</v>
      </c>
      <c r="AJ29" s="172" t="n">
        <f aca="false">SUM(G29,I29:AI29)</f>
        <v>74.9</v>
      </c>
      <c r="AK29" s="168"/>
    </row>
    <row r="30" customFormat="false" ht="15" hidden="false" customHeight="false" outlineLevel="0" collapsed="false">
      <c r="A30" s="173" t="str">
        <f aca="false">Бюджет!A78</f>
        <v>Б1.В.09</v>
      </c>
      <c r="B30" s="174" t="str">
        <f aca="false">Бюджет!B78</f>
        <v>Волоконно-оптические линии связи</v>
      </c>
      <c r="C30" s="168" t="str">
        <f aca="false">Бюджет!C78</f>
        <v>4\8</v>
      </c>
      <c r="D30" s="168" t="n">
        <f aca="false">Бюджет!D78</f>
        <v>26</v>
      </c>
      <c r="E30" s="168" t="n">
        <f aca="false">Бюджет!E78</f>
        <v>1</v>
      </c>
      <c r="F30" s="175"/>
      <c r="G30" s="175"/>
      <c r="H30" s="175"/>
      <c r="I30" s="175"/>
      <c r="J30" s="175" t="n">
        <f aca="false">Бюджет!J78/2</f>
        <v>24</v>
      </c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2" t="n">
        <f aca="false">SUM(G30,I30:AI30)</f>
        <v>24</v>
      </c>
      <c r="AK30" s="168"/>
    </row>
    <row r="31" customFormat="false" ht="15" hidden="false" customHeight="false" outlineLevel="0" collapsed="false">
      <c r="A31" s="173"/>
      <c r="B31" s="196" t="s">
        <v>180</v>
      </c>
      <c r="C31" s="177"/>
      <c r="D31" s="177"/>
      <c r="E31" s="177"/>
      <c r="F31" s="178" t="n">
        <f aca="false">SUM(F25:F30)</f>
        <v>22</v>
      </c>
      <c r="G31" s="178" t="n">
        <f aca="false">SUM(G25:G30)</f>
        <v>22</v>
      </c>
      <c r="H31" s="178" t="n">
        <f aca="false">SUM(H25:H30)</f>
        <v>60</v>
      </c>
      <c r="I31" s="178" t="n">
        <f aca="false">SUM(I25:I30)</f>
        <v>60</v>
      </c>
      <c r="J31" s="178" t="n">
        <f aca="false">SUM(J25:J30)</f>
        <v>68</v>
      </c>
      <c r="K31" s="178" t="n">
        <f aca="false">SUM(K25:K30)</f>
        <v>14.1</v>
      </c>
      <c r="L31" s="178" t="n">
        <f aca="false">SUM(L25:L30)</f>
        <v>0</v>
      </c>
      <c r="M31" s="178" t="n">
        <f aca="false">SUM(M25:M30)</f>
        <v>0</v>
      </c>
      <c r="N31" s="178" t="n">
        <f aca="false">SUM(N25:N30)</f>
        <v>0</v>
      </c>
      <c r="O31" s="178" t="n">
        <f aca="false">SUM(O25:O30)</f>
        <v>0</v>
      </c>
      <c r="P31" s="178" t="n">
        <f aca="false">SUM(P25:P30)</f>
        <v>0</v>
      </c>
      <c r="Q31" s="178" t="n">
        <f aca="false">SUM(Q25:Q30)</f>
        <v>1.1</v>
      </c>
      <c r="R31" s="178" t="n">
        <f aca="false">SUM(R25:R30)</f>
        <v>0</v>
      </c>
      <c r="S31" s="178" t="n">
        <f aca="false">SUM(S25:S30)</f>
        <v>0</v>
      </c>
      <c r="T31" s="178" t="n">
        <f aca="false">SUM(T25:T30)</f>
        <v>0</v>
      </c>
      <c r="U31" s="178" t="n">
        <f aca="false">SUM(U25:U30)</f>
        <v>0</v>
      </c>
      <c r="V31" s="178" t="n">
        <f aca="false">SUM(V25:V30)</f>
        <v>0</v>
      </c>
      <c r="W31" s="178" t="n">
        <f aca="false">SUM(W25:W30)</f>
        <v>0</v>
      </c>
      <c r="X31" s="178" t="n">
        <f aca="false">SUM(X25:X30)</f>
        <v>0</v>
      </c>
      <c r="Y31" s="178" t="n">
        <f aca="false">SUM(Y25:Y30)</f>
        <v>0</v>
      </c>
      <c r="Z31" s="178" t="n">
        <f aca="false">SUM(Z25:Z30)</f>
        <v>0</v>
      </c>
      <c r="AA31" s="178" t="n">
        <f aca="false">SUM(AA25:AA30)</f>
        <v>0</v>
      </c>
      <c r="AB31" s="178" t="n">
        <f aca="false">SUM(AB25:AB30)</f>
        <v>0</v>
      </c>
      <c r="AC31" s="178" t="n">
        <f aca="false">SUM(AC25:AC30)</f>
        <v>0</v>
      </c>
      <c r="AD31" s="178" t="n">
        <f aca="false">SUM(AD25:AD30)</f>
        <v>0</v>
      </c>
      <c r="AE31" s="178" t="n">
        <f aca="false">SUM(AE25:AE30)</f>
        <v>0</v>
      </c>
      <c r="AF31" s="178" t="n">
        <f aca="false">SUM(AF25:AF30)</f>
        <v>0</v>
      </c>
      <c r="AG31" s="178" t="n">
        <f aca="false">SUM(AG25:AG30)</f>
        <v>0</v>
      </c>
      <c r="AH31" s="178" t="n">
        <f aca="false">SUM(AH25:AH30)</f>
        <v>0</v>
      </c>
      <c r="AI31" s="178" t="n">
        <f aca="false">SUM(AI25:AI30)</f>
        <v>0</v>
      </c>
      <c r="AJ31" s="178" t="n">
        <f aca="false">SUM(AJ25:AJ30)</f>
        <v>165.2</v>
      </c>
      <c r="AK31" s="168"/>
    </row>
    <row r="32" customFormat="false" ht="15" hidden="false" customHeight="false" outlineLevel="0" collapsed="false">
      <c r="A32" s="173"/>
      <c r="B32" s="197"/>
      <c r="C32" s="168"/>
      <c r="D32" s="168"/>
      <c r="E32" s="168"/>
      <c r="F32" s="175"/>
      <c r="G32" s="175"/>
      <c r="H32" s="175"/>
      <c r="I32" s="175"/>
      <c r="J32" s="175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75"/>
      <c r="AD32" s="175"/>
      <c r="AE32" s="175"/>
      <c r="AF32" s="175"/>
      <c r="AG32" s="175"/>
      <c r="AH32" s="175"/>
      <c r="AI32" s="175"/>
      <c r="AJ32" s="175"/>
      <c r="AK32" s="168"/>
    </row>
    <row r="33" customFormat="false" ht="15" hidden="false" customHeight="false" outlineLevel="0" collapsed="false">
      <c r="A33" s="173"/>
      <c r="B33" s="197"/>
      <c r="C33" s="175"/>
      <c r="D33" s="175"/>
      <c r="E33" s="175"/>
      <c r="F33" s="175"/>
      <c r="G33" s="175"/>
      <c r="H33" s="175"/>
      <c r="I33" s="175"/>
      <c r="J33" s="170" t="str">
        <f aca="false">Бюджет!L90</f>
        <v>03.03.02 Физика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5"/>
      <c r="AE33" s="175"/>
      <c r="AF33" s="175"/>
      <c r="AG33" s="175"/>
      <c r="AH33" s="175"/>
      <c r="AI33" s="175"/>
      <c r="AJ33" s="175"/>
      <c r="AK33" s="175"/>
    </row>
    <row r="34" customFormat="false" ht="15" hidden="false" customHeight="false" outlineLevel="0" collapsed="false">
      <c r="A34" s="173"/>
      <c r="B34" s="197"/>
      <c r="C34" s="175"/>
      <c r="D34" s="175"/>
      <c r="E34" s="175"/>
      <c r="F34" s="175"/>
      <c r="G34" s="175"/>
      <c r="H34" s="175"/>
      <c r="I34" s="175"/>
      <c r="J34" s="171" t="str">
        <f aca="false">Бюджет!K91</f>
        <v>профиль "Фундаментальная физика и физика Космоса"</v>
      </c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5"/>
      <c r="AE34" s="175"/>
      <c r="AF34" s="175"/>
      <c r="AG34" s="175"/>
      <c r="AH34" s="175"/>
      <c r="AI34" s="175"/>
      <c r="AJ34" s="175"/>
      <c r="AK34" s="175"/>
    </row>
    <row r="35" customFormat="false" ht="15" hidden="false" customHeight="false" outlineLevel="0" collapsed="false">
      <c r="A35" s="173"/>
      <c r="B35" s="197"/>
      <c r="C35" s="175"/>
      <c r="D35" s="175"/>
      <c r="E35" s="175"/>
      <c r="F35" s="175"/>
      <c r="G35" s="175"/>
      <c r="H35" s="175"/>
      <c r="I35" s="175"/>
      <c r="J35" s="171" t="str">
        <f aca="false">Бюджет!K92</f>
        <v>профиль "Экспериментальная физика"</v>
      </c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5"/>
      <c r="AE35" s="175"/>
      <c r="AF35" s="175"/>
      <c r="AG35" s="175"/>
      <c r="AH35" s="175"/>
      <c r="AI35" s="175"/>
      <c r="AJ35" s="175"/>
      <c r="AK35" s="175"/>
    </row>
    <row r="36" customFormat="false" ht="15" hidden="false" customHeight="false" outlineLevel="0" collapsed="false">
      <c r="A36" s="173" t="str">
        <f aca="false">Бюджет!A94</f>
        <v>Б1.О.09</v>
      </c>
      <c r="B36" s="173" t="str">
        <f aca="false">Бюджет!B94</f>
        <v>Безопасность жизнедеятельности</v>
      </c>
      <c r="C36" s="168" t="str">
        <f aca="false">Бюджет!C94</f>
        <v>1\1</v>
      </c>
      <c r="D36" s="168" t="n">
        <f aca="false">Бюджет!D94</f>
        <v>23</v>
      </c>
      <c r="E36" s="168" t="n">
        <f aca="false">Бюджет!E94</f>
        <v>1</v>
      </c>
      <c r="F36" s="175" t="n">
        <f aca="false">Бюджет!F94</f>
        <v>0</v>
      </c>
      <c r="G36" s="175" t="n">
        <f aca="false">Бюджет!G94</f>
        <v>0</v>
      </c>
      <c r="H36" s="175" t="n">
        <f aca="false">Бюджет!H94</f>
        <v>16</v>
      </c>
      <c r="I36" s="175" t="n">
        <f aca="false">Бюджет!I94</f>
        <v>16</v>
      </c>
      <c r="J36" s="175" t="n">
        <f aca="false">Бюджет!J94</f>
        <v>0</v>
      </c>
      <c r="K36" s="175" t="n">
        <f aca="false">Бюджет!K94</f>
        <v>6.9</v>
      </c>
      <c r="L36" s="175" t="n">
        <f aca="false">Бюджет!L94</f>
        <v>0</v>
      </c>
      <c r="M36" s="175" t="n">
        <f aca="false">Бюджет!M94</f>
        <v>0</v>
      </c>
      <c r="N36" s="175" t="n">
        <f aca="false">Бюджет!N94</f>
        <v>0</v>
      </c>
      <c r="O36" s="175" t="n">
        <f aca="false">Бюджет!O94</f>
        <v>0</v>
      </c>
      <c r="P36" s="175" t="n">
        <f aca="false">Бюджет!P94</f>
        <v>0</v>
      </c>
      <c r="Q36" s="175" t="n">
        <f aca="false">Бюджет!Q94</f>
        <v>0</v>
      </c>
      <c r="R36" s="175" t="n">
        <f aca="false">Бюджет!R94</f>
        <v>0</v>
      </c>
      <c r="S36" s="175" t="n">
        <f aca="false">Бюджет!S94</f>
        <v>0</v>
      </c>
      <c r="T36" s="175" t="n">
        <f aca="false">Бюджет!T94</f>
        <v>0</v>
      </c>
      <c r="U36" s="175" t="n">
        <f aca="false">Бюджет!U94</f>
        <v>0</v>
      </c>
      <c r="V36" s="175" t="n">
        <f aca="false">Бюджет!V94</f>
        <v>0</v>
      </c>
      <c r="W36" s="175" t="n">
        <f aca="false">Бюджет!W94</f>
        <v>0</v>
      </c>
      <c r="X36" s="175" t="n">
        <f aca="false">Бюджет!X94</f>
        <v>0</v>
      </c>
      <c r="Y36" s="175" t="n">
        <f aca="false">Бюджет!Y94</f>
        <v>0</v>
      </c>
      <c r="Z36" s="175" t="n">
        <f aca="false">Бюджет!Z94</f>
        <v>0</v>
      </c>
      <c r="AA36" s="175" t="n">
        <f aca="false">Бюджет!AA94</f>
        <v>0</v>
      </c>
      <c r="AB36" s="175" t="n">
        <f aca="false">Бюджет!AB94</f>
        <v>0</v>
      </c>
      <c r="AC36" s="175" t="n">
        <f aca="false">Бюджет!AC94</f>
        <v>0</v>
      </c>
      <c r="AD36" s="175" t="n">
        <f aca="false">Бюджет!AD94</f>
        <v>0</v>
      </c>
      <c r="AE36" s="175" t="n">
        <f aca="false">Бюджет!AE94</f>
        <v>0</v>
      </c>
      <c r="AF36" s="175" t="n">
        <f aca="false">Бюджет!AF94</f>
        <v>0</v>
      </c>
      <c r="AG36" s="175" t="n">
        <f aca="false">Бюджет!AG94</f>
        <v>0</v>
      </c>
      <c r="AH36" s="175" t="n">
        <f aca="false">Бюджет!AH94</f>
        <v>0</v>
      </c>
      <c r="AI36" s="175" t="n">
        <f aca="false">Бюджет!AI94</f>
        <v>0</v>
      </c>
      <c r="AJ36" s="172" t="n">
        <f aca="false">SUM(G36,I36:AI36)</f>
        <v>22.9</v>
      </c>
      <c r="AK36" s="175"/>
    </row>
    <row r="37" customFormat="false" ht="15" hidden="false" customHeight="false" outlineLevel="0" collapsed="false">
      <c r="A37" s="174" t="str">
        <f aca="false">Бюджет!A101</f>
        <v>Б1.О.14.01</v>
      </c>
      <c r="B37" s="174" t="str">
        <f aca="false">Бюджет!B101</f>
        <v>Программирование (поток ФИЗ и НЭ)</v>
      </c>
      <c r="C37" s="181" t="str">
        <f aca="false">Бюджет!C101</f>
        <v>1\2</v>
      </c>
      <c r="D37" s="181" t="n">
        <f aca="false">Бюджет!D101</f>
        <v>23</v>
      </c>
      <c r="E37" s="181" t="n">
        <f aca="false">Бюджет!E101</f>
        <v>1</v>
      </c>
      <c r="F37" s="172" t="n">
        <f aca="false">Бюджет!F101</f>
        <v>20</v>
      </c>
      <c r="G37" s="172" t="n">
        <f aca="false">Бюджет!G101</f>
        <v>20</v>
      </c>
      <c r="H37" s="172" t="n">
        <f aca="false">Бюджет!H101</f>
        <v>0</v>
      </c>
      <c r="I37" s="172" t="n">
        <f aca="false">Бюджет!I101</f>
        <v>0</v>
      </c>
      <c r="J37" s="172" t="n">
        <f aca="false">Бюджет!J101</f>
        <v>120</v>
      </c>
      <c r="K37" s="172" t="n">
        <f aca="false">Бюджет!K101</f>
        <v>6.9</v>
      </c>
      <c r="L37" s="172" t="n">
        <f aca="false">Бюджет!L101</f>
        <v>0</v>
      </c>
      <c r="M37" s="172" t="n">
        <f aca="false">Бюджет!M101</f>
        <v>0</v>
      </c>
      <c r="N37" s="172" t="n">
        <f aca="false">Бюджет!N101</f>
        <v>0</v>
      </c>
      <c r="O37" s="172" t="n">
        <f aca="false">Бюджет!O101</f>
        <v>0</v>
      </c>
      <c r="P37" s="172" t="n">
        <f aca="false">Бюджет!P101</f>
        <v>0</v>
      </c>
      <c r="Q37" s="172" t="n">
        <f aca="false">Бюджет!Q101</f>
        <v>1</v>
      </c>
      <c r="R37" s="172" t="n">
        <f aca="false">Бюджет!R101</f>
        <v>0</v>
      </c>
      <c r="S37" s="172" t="n">
        <f aca="false">Бюджет!S101</f>
        <v>0</v>
      </c>
      <c r="T37" s="172" t="n">
        <f aca="false">Бюджет!T101</f>
        <v>0</v>
      </c>
      <c r="U37" s="172" t="n">
        <f aca="false">Бюджет!U101</f>
        <v>0</v>
      </c>
      <c r="V37" s="172" t="n">
        <f aca="false">Бюджет!V101</f>
        <v>0</v>
      </c>
      <c r="W37" s="172" t="n">
        <f aca="false">Бюджет!W101</f>
        <v>0</v>
      </c>
      <c r="X37" s="172" t="n">
        <f aca="false">Бюджет!X101</f>
        <v>0</v>
      </c>
      <c r="Y37" s="172" t="n">
        <f aca="false">Бюджет!Y101</f>
        <v>0</v>
      </c>
      <c r="Z37" s="172" t="n">
        <f aca="false">Бюджет!Z101</f>
        <v>0</v>
      </c>
      <c r="AA37" s="172" t="n">
        <f aca="false">Бюджет!AA101</f>
        <v>0</v>
      </c>
      <c r="AB37" s="172" t="n">
        <f aca="false">Бюджет!AB101</f>
        <v>0</v>
      </c>
      <c r="AC37" s="172" t="n">
        <f aca="false">Бюджет!AC101</f>
        <v>0</v>
      </c>
      <c r="AD37" s="172" t="n">
        <f aca="false">Бюджет!AD101</f>
        <v>0</v>
      </c>
      <c r="AE37" s="172" t="n">
        <f aca="false">Бюджет!AE101</f>
        <v>0</v>
      </c>
      <c r="AF37" s="172" t="n">
        <f aca="false">Бюджет!AF101</f>
        <v>0</v>
      </c>
      <c r="AG37" s="172" t="n">
        <f aca="false">Бюджет!AG101</f>
        <v>0</v>
      </c>
      <c r="AH37" s="172" t="n">
        <f aca="false">Бюджет!AH101</f>
        <v>0</v>
      </c>
      <c r="AI37" s="172" t="n">
        <f aca="false">Бюджет!AI101</f>
        <v>0</v>
      </c>
      <c r="AJ37" s="172" t="n">
        <f aca="false">SUM(G37,I37:AI37)</f>
        <v>147.9</v>
      </c>
      <c r="AK37" s="199"/>
    </row>
    <row r="38" customFormat="false" ht="15" hidden="false" customHeight="false" outlineLevel="0" collapsed="false">
      <c r="A38" s="174" t="str">
        <f aca="false">Бюджет!A102</f>
        <v>Б1.О.16</v>
      </c>
      <c r="B38" s="174" t="str">
        <f aca="false">Бюджет!B102</f>
        <v>Астрономия</v>
      </c>
      <c r="C38" s="181" t="str">
        <f aca="false">Бюджет!C102</f>
        <v>1\2</v>
      </c>
      <c r="D38" s="181" t="n">
        <f aca="false">Бюджет!D102</f>
        <v>23</v>
      </c>
      <c r="E38" s="181" t="n">
        <f aca="false">Бюджет!E102</f>
        <v>1</v>
      </c>
      <c r="F38" s="172" t="n">
        <f aca="false">Бюджет!F102</f>
        <v>40</v>
      </c>
      <c r="G38" s="172" t="n">
        <f aca="false">Бюджет!G102</f>
        <v>40</v>
      </c>
      <c r="H38" s="172" t="n">
        <f aca="false">Бюджет!H102</f>
        <v>20</v>
      </c>
      <c r="I38" s="172" t="n">
        <f aca="false">Бюджет!I102</f>
        <v>20</v>
      </c>
      <c r="J38" s="172" t="n">
        <f aca="false">Бюджет!J102</f>
        <v>0</v>
      </c>
      <c r="K38" s="172" t="n">
        <f aca="false">Бюджет!K102</f>
        <v>6.9</v>
      </c>
      <c r="L38" s="172" t="n">
        <f aca="false">Бюджет!L102</f>
        <v>0</v>
      </c>
      <c r="M38" s="172" t="n">
        <f aca="false">Бюджет!M102</f>
        <v>0</v>
      </c>
      <c r="N38" s="172" t="n">
        <f aca="false">Бюджет!N102</f>
        <v>0</v>
      </c>
      <c r="O38" s="172" t="n">
        <f aca="false">Бюджет!O102</f>
        <v>0</v>
      </c>
      <c r="P38" s="172" t="n">
        <f aca="false">Бюджет!P102</f>
        <v>0</v>
      </c>
      <c r="Q38" s="172" t="n">
        <f aca="false">Бюджет!Q102</f>
        <v>2</v>
      </c>
      <c r="R38" s="172" t="n">
        <f aca="false">Бюджет!R102</f>
        <v>0</v>
      </c>
      <c r="S38" s="172" t="n">
        <f aca="false">Бюджет!S102</f>
        <v>0</v>
      </c>
      <c r="T38" s="172" t="n">
        <f aca="false">Бюджет!T102</f>
        <v>0</v>
      </c>
      <c r="U38" s="172" t="n">
        <f aca="false">Бюджет!U102</f>
        <v>0</v>
      </c>
      <c r="V38" s="172" t="n">
        <f aca="false">Бюджет!V102</f>
        <v>0</v>
      </c>
      <c r="W38" s="172" t="n">
        <f aca="false">Бюджет!W102</f>
        <v>0</v>
      </c>
      <c r="X38" s="172" t="n">
        <f aca="false">Бюджет!X102</f>
        <v>0</v>
      </c>
      <c r="Y38" s="172" t="n">
        <f aca="false">Бюджет!Y102</f>
        <v>0</v>
      </c>
      <c r="Z38" s="172" t="n">
        <f aca="false">Бюджет!Z102</f>
        <v>0</v>
      </c>
      <c r="AA38" s="172" t="n">
        <f aca="false">Бюджет!AA102</f>
        <v>0</v>
      </c>
      <c r="AB38" s="172" t="n">
        <f aca="false">Бюджет!AB102</f>
        <v>0</v>
      </c>
      <c r="AC38" s="172" t="n">
        <f aca="false">Бюджет!AC102</f>
        <v>0</v>
      </c>
      <c r="AD38" s="172" t="n">
        <f aca="false">Бюджет!AD102</f>
        <v>0</v>
      </c>
      <c r="AE38" s="172" t="n">
        <f aca="false">Бюджет!AE102</f>
        <v>0</v>
      </c>
      <c r="AF38" s="172" t="n">
        <f aca="false">Бюджет!AF102</f>
        <v>0</v>
      </c>
      <c r="AG38" s="172" t="n">
        <f aca="false">Бюджет!AG102</f>
        <v>0</v>
      </c>
      <c r="AH38" s="172" t="n">
        <f aca="false">Бюджет!AH102</f>
        <v>0</v>
      </c>
      <c r="AI38" s="172" t="n">
        <f aca="false">Бюджет!AI102</f>
        <v>4</v>
      </c>
      <c r="AJ38" s="172" t="n">
        <f aca="false">SUM(G38,I38:AI38)</f>
        <v>72.9</v>
      </c>
      <c r="AK38" s="199"/>
    </row>
    <row r="39" customFormat="false" ht="15" hidden="false" customHeight="false" outlineLevel="0" collapsed="false">
      <c r="A39" s="173"/>
      <c r="B39" s="197"/>
      <c r="C39" s="175"/>
      <c r="D39" s="175"/>
      <c r="E39" s="175"/>
      <c r="F39" s="175"/>
      <c r="G39" s="175"/>
      <c r="H39" s="175"/>
      <c r="I39" s="175"/>
      <c r="J39" s="171" t="str">
        <f aca="false">Бюджет!K103</f>
        <v>профиль "Солнечно-земная физика"</v>
      </c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5"/>
      <c r="AE39" s="175"/>
      <c r="AF39" s="175"/>
      <c r="AG39" s="175"/>
      <c r="AH39" s="175"/>
      <c r="AI39" s="175"/>
      <c r="AJ39" s="175"/>
      <c r="AK39" s="175"/>
    </row>
    <row r="40" customFormat="false" ht="15" hidden="false" customHeight="false" outlineLevel="0" collapsed="false">
      <c r="A40" s="173"/>
      <c r="B40" s="197"/>
      <c r="C40" s="175"/>
      <c r="D40" s="175"/>
      <c r="E40" s="175"/>
      <c r="F40" s="175"/>
      <c r="G40" s="175"/>
      <c r="H40" s="175"/>
      <c r="I40" s="175"/>
      <c r="J40" s="171" t="str">
        <f aca="false">Бюджет!K104</f>
        <v>профиль "Физика материалов твердотельной электроники и фотоники"</v>
      </c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5"/>
      <c r="AE40" s="175"/>
      <c r="AF40" s="175"/>
      <c r="AG40" s="175"/>
      <c r="AH40" s="175"/>
      <c r="AI40" s="175"/>
      <c r="AJ40" s="175"/>
      <c r="AK40" s="175"/>
    </row>
    <row r="41" customFormat="false" ht="15" hidden="false" customHeight="false" outlineLevel="0" collapsed="false">
      <c r="A41" s="173"/>
      <c r="B41" s="197"/>
      <c r="C41" s="175"/>
      <c r="D41" s="175"/>
      <c r="E41" s="175"/>
      <c r="F41" s="175"/>
      <c r="G41" s="175"/>
      <c r="H41" s="175"/>
      <c r="I41" s="175"/>
      <c r="J41" s="171" t="str">
        <f aca="false">Бюджет!K105</f>
        <v>профиль "Фундаментальная физика"</v>
      </c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5"/>
      <c r="AE41" s="175"/>
      <c r="AF41" s="175"/>
      <c r="AG41" s="175"/>
      <c r="AH41" s="175"/>
      <c r="AI41" s="175"/>
      <c r="AJ41" s="175"/>
      <c r="AK41" s="175"/>
    </row>
    <row r="42" customFormat="false" ht="27.25" hidden="false" customHeight="false" outlineLevel="0" collapsed="false">
      <c r="A42" s="174" t="str">
        <f aca="false">Бюджет!A106</f>
        <v>Б1.О.12.02</v>
      </c>
      <c r="B42" s="174" t="str">
        <f aca="false">Бюджет!B106</f>
        <v>Электричество и магнетизм (поток РФ, ФИЗ лекц+пз)</v>
      </c>
      <c r="C42" s="181" t="str">
        <f aca="false">Бюджет!C106</f>
        <v>2\3</v>
      </c>
      <c r="D42" s="181" t="n">
        <f aca="false">Бюджет!D106</f>
        <v>18</v>
      </c>
      <c r="E42" s="181" t="n">
        <f aca="false">Бюджет!E106</f>
        <v>1</v>
      </c>
      <c r="F42" s="172"/>
      <c r="G42" s="172"/>
      <c r="H42" s="172"/>
      <c r="I42" s="172"/>
      <c r="J42" s="172" t="n">
        <f aca="false">Бюджет!J106</f>
        <v>64</v>
      </c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 t="n">
        <f aca="false">SUM(G42,I42:AI42)</f>
        <v>64</v>
      </c>
      <c r="AK42" s="199"/>
    </row>
    <row r="43" customFormat="false" ht="27.25" hidden="false" customHeight="false" outlineLevel="0" collapsed="false">
      <c r="A43" s="174" t="str">
        <f aca="false">Бюджет!A111</f>
        <v>Б1.О.14.02</v>
      </c>
      <c r="B43" s="174" t="str">
        <f aca="false">Бюджет!B111</f>
        <v>Численные методы и математическое моделирование (поток ФИЗ, НЭ)</v>
      </c>
      <c r="C43" s="181" t="str">
        <f aca="false">Бюджет!C111</f>
        <v>2\3</v>
      </c>
      <c r="D43" s="181" t="n">
        <f aca="false">Бюджет!D111</f>
        <v>18</v>
      </c>
      <c r="E43" s="181" t="n">
        <f aca="false">Бюджет!E111</f>
        <v>1</v>
      </c>
      <c r="F43" s="172" t="n">
        <f aca="false">Бюджет!F111</f>
        <v>16</v>
      </c>
      <c r="G43" s="172" t="n">
        <f aca="false">Бюджет!G111</f>
        <v>16</v>
      </c>
      <c r="H43" s="172" t="n">
        <f aca="false">Бюджет!H111</f>
        <v>0</v>
      </c>
      <c r="I43" s="172" t="n">
        <f aca="false">Бюджет!I111</f>
        <v>0</v>
      </c>
      <c r="J43" s="172" t="n">
        <f aca="false">Бюджет!J111</f>
        <v>108</v>
      </c>
      <c r="K43" s="172" t="n">
        <f aca="false">Бюджет!K111</f>
        <v>5.4</v>
      </c>
      <c r="L43" s="172" t="n">
        <f aca="false">Бюджет!L111</f>
        <v>0</v>
      </c>
      <c r="M43" s="172" t="n">
        <f aca="false">Бюджет!M111</f>
        <v>0</v>
      </c>
      <c r="N43" s="172" t="n">
        <f aca="false">Бюджет!N111</f>
        <v>0</v>
      </c>
      <c r="O43" s="172" t="n">
        <f aca="false">Бюджет!O111</f>
        <v>0</v>
      </c>
      <c r="P43" s="172" t="n">
        <f aca="false">Бюджет!P111</f>
        <v>0</v>
      </c>
      <c r="Q43" s="172" t="n">
        <f aca="false">Бюджет!Q111</f>
        <v>0.8</v>
      </c>
      <c r="R43" s="172" t="n">
        <f aca="false">Бюджет!R111</f>
        <v>0</v>
      </c>
      <c r="S43" s="172" t="n">
        <f aca="false">Бюджет!S111</f>
        <v>0</v>
      </c>
      <c r="T43" s="172" t="n">
        <f aca="false">Бюджет!T111</f>
        <v>0</v>
      </c>
      <c r="U43" s="172" t="n">
        <f aca="false">Бюджет!U111</f>
        <v>0</v>
      </c>
      <c r="V43" s="172" t="n">
        <f aca="false">Бюджет!V111</f>
        <v>0</v>
      </c>
      <c r="W43" s="172" t="n">
        <f aca="false">Бюджет!W111</f>
        <v>0</v>
      </c>
      <c r="X43" s="172" t="n">
        <f aca="false">Бюджет!X111</f>
        <v>0</v>
      </c>
      <c r="Y43" s="172" t="n">
        <f aca="false">Бюджет!Y111</f>
        <v>0</v>
      </c>
      <c r="Z43" s="172" t="n">
        <f aca="false">Бюджет!Z111</f>
        <v>0</v>
      </c>
      <c r="AA43" s="172" t="n">
        <f aca="false">Бюджет!AA111</f>
        <v>0</v>
      </c>
      <c r="AB43" s="172" t="n">
        <f aca="false">Бюджет!AB111</f>
        <v>0</v>
      </c>
      <c r="AC43" s="172" t="n">
        <f aca="false">Бюджет!AC111</f>
        <v>0</v>
      </c>
      <c r="AD43" s="172" t="n">
        <f aca="false">Бюджет!AD111</f>
        <v>0</v>
      </c>
      <c r="AE43" s="172" t="n">
        <f aca="false">Бюджет!AE111</f>
        <v>0</v>
      </c>
      <c r="AF43" s="172" t="n">
        <f aca="false">Бюджет!AF111</f>
        <v>0</v>
      </c>
      <c r="AG43" s="172" t="n">
        <f aca="false">Бюджет!AG111</f>
        <v>0</v>
      </c>
      <c r="AH43" s="172" t="n">
        <f aca="false">Бюджет!AH111</f>
        <v>0</v>
      </c>
      <c r="AI43" s="172" t="n">
        <f aca="false">Бюджет!AI111</f>
        <v>6</v>
      </c>
      <c r="AJ43" s="172" t="n">
        <f aca="false">SUM(G43,I43:AI43)</f>
        <v>136.2</v>
      </c>
      <c r="AK43" s="175"/>
    </row>
    <row r="44" customFormat="false" ht="27.25" hidden="false" customHeight="false" outlineLevel="0" collapsed="false">
      <c r="A44" s="174" t="str">
        <f aca="false">Бюджет!A112</f>
        <v>Б1.О.14.03</v>
      </c>
      <c r="B44" s="174" t="str">
        <f aca="false">Бюджет!B112</f>
        <v>Вычислительная физика (практикум на ЭВМ) (поток ФИЗ, НЭ)</v>
      </c>
      <c r="C44" s="181" t="str">
        <f aca="false">Бюджет!C112</f>
        <v>2\4</v>
      </c>
      <c r="D44" s="181" t="n">
        <f aca="false">Бюджет!D112</f>
        <v>18</v>
      </c>
      <c r="E44" s="181" t="n">
        <f aca="false">Бюджет!E112</f>
        <v>1</v>
      </c>
      <c r="F44" s="172" t="n">
        <f aca="false">Бюджет!F112</f>
        <v>20</v>
      </c>
      <c r="G44" s="172" t="n">
        <f aca="false">Бюджет!G112</f>
        <v>20</v>
      </c>
      <c r="H44" s="172" t="n">
        <f aca="false">Бюджет!H112</f>
        <v>0</v>
      </c>
      <c r="I44" s="172" t="n">
        <f aca="false">Бюджет!I112</f>
        <v>0</v>
      </c>
      <c r="J44" s="172" t="n">
        <f aca="false">Бюджет!J112</f>
        <v>120</v>
      </c>
      <c r="K44" s="172" t="n">
        <f aca="false">Бюджет!K112</f>
        <v>5.4</v>
      </c>
      <c r="L44" s="172" t="n">
        <f aca="false">Бюджет!L112</f>
        <v>0</v>
      </c>
      <c r="M44" s="172" t="n">
        <f aca="false">Бюджет!M112</f>
        <v>0</v>
      </c>
      <c r="N44" s="172" t="n">
        <f aca="false">Бюджет!N112</f>
        <v>0</v>
      </c>
      <c r="O44" s="172" t="n">
        <f aca="false">Бюджет!O112</f>
        <v>0</v>
      </c>
      <c r="P44" s="172" t="n">
        <f aca="false">Бюджет!P112</f>
        <v>0</v>
      </c>
      <c r="Q44" s="172" t="n">
        <f aca="false">Бюджет!Q112</f>
        <v>1</v>
      </c>
      <c r="R44" s="172" t="n">
        <f aca="false">Бюджет!R112</f>
        <v>0</v>
      </c>
      <c r="S44" s="172" t="n">
        <f aca="false">Бюджет!S112</f>
        <v>0</v>
      </c>
      <c r="T44" s="172" t="n">
        <f aca="false">Бюджет!T112</f>
        <v>0</v>
      </c>
      <c r="U44" s="172" t="n">
        <f aca="false">Бюджет!U112</f>
        <v>0</v>
      </c>
      <c r="V44" s="172" t="n">
        <f aca="false">Бюджет!V112</f>
        <v>0</v>
      </c>
      <c r="W44" s="172" t="n">
        <f aca="false">Бюджет!W112</f>
        <v>0</v>
      </c>
      <c r="X44" s="172" t="n">
        <f aca="false">Бюджет!X112</f>
        <v>0</v>
      </c>
      <c r="Y44" s="172" t="n">
        <f aca="false">Бюджет!Y112</f>
        <v>0</v>
      </c>
      <c r="Z44" s="172" t="n">
        <f aca="false">Бюджет!Z112</f>
        <v>0</v>
      </c>
      <c r="AA44" s="172" t="n">
        <f aca="false">Бюджет!AA112</f>
        <v>0</v>
      </c>
      <c r="AB44" s="172" t="n">
        <f aca="false">Бюджет!AB112</f>
        <v>0</v>
      </c>
      <c r="AC44" s="172" t="n">
        <f aca="false">Бюджет!AC112</f>
        <v>0</v>
      </c>
      <c r="AD44" s="172" t="n">
        <f aca="false">Бюджет!AD112</f>
        <v>0</v>
      </c>
      <c r="AE44" s="172" t="n">
        <f aca="false">Бюджет!AE112</f>
        <v>0</v>
      </c>
      <c r="AF44" s="172" t="n">
        <f aca="false">Бюджет!AF112</f>
        <v>0</v>
      </c>
      <c r="AG44" s="172" t="n">
        <f aca="false">Бюджет!AG112</f>
        <v>0</v>
      </c>
      <c r="AH44" s="172" t="n">
        <f aca="false">Бюджет!AH112</f>
        <v>0</v>
      </c>
      <c r="AI44" s="172" t="n">
        <f aca="false">Бюджет!AI112</f>
        <v>16</v>
      </c>
      <c r="AJ44" s="172" t="n">
        <f aca="false">SUM(G44,I44:AI44)</f>
        <v>162.4</v>
      </c>
      <c r="AK44" s="175"/>
    </row>
    <row r="45" customFormat="false" ht="40.3" hidden="false" customHeight="false" outlineLevel="0" collapsed="false">
      <c r="A45" s="174" t="str">
        <f aca="false">Бюджет!A115</f>
        <v>Б2.О.01.01(У)</v>
      </c>
      <c r="B45" s="174" t="str">
        <f aca="false">Бюджет!B115</f>
        <v>Учебная практика. Научно-исследовательская работа (получение первичных навыков научно-исследовательской работы)</v>
      </c>
      <c r="C45" s="181" t="str">
        <f aca="false">Бюджет!C115</f>
        <v>2\3</v>
      </c>
      <c r="D45" s="181" t="n">
        <f aca="false">Бюджет!D115</f>
        <v>18</v>
      </c>
      <c r="E45" s="181" t="n">
        <f aca="false">Бюджет!E115</f>
        <v>1</v>
      </c>
      <c r="F45" s="172" t="n">
        <f aca="false">Бюджет!F115</f>
        <v>0</v>
      </c>
      <c r="G45" s="172" t="n">
        <f aca="false">Бюджет!G115</f>
        <v>0</v>
      </c>
      <c r="H45" s="172" t="n">
        <f aca="false">Бюджет!H115</f>
        <v>0</v>
      </c>
      <c r="I45" s="172" t="n">
        <f aca="false">Бюджет!I115</f>
        <v>0</v>
      </c>
      <c r="J45" s="172" t="n">
        <f aca="false">Бюджет!J115</f>
        <v>0</v>
      </c>
      <c r="K45" s="172" t="n">
        <f aca="false">Бюджет!K115</f>
        <v>0</v>
      </c>
      <c r="L45" s="172" t="n">
        <f aca="false">Бюджет!L115</f>
        <v>0</v>
      </c>
      <c r="M45" s="172" t="n">
        <f aca="false">Бюджет!M115</f>
        <v>0</v>
      </c>
      <c r="N45" s="172" t="n">
        <f aca="false">Бюджет!N115</f>
        <v>0</v>
      </c>
      <c r="O45" s="172" t="n">
        <f aca="false">Бюджет!O115</f>
        <v>0</v>
      </c>
      <c r="P45" s="172" t="n">
        <f aca="false">Бюджет!P115</f>
        <v>0</v>
      </c>
      <c r="Q45" s="172" t="n">
        <f aca="false">Бюджет!Q115</f>
        <v>0</v>
      </c>
      <c r="R45" s="172" t="n">
        <f aca="false">Бюджет!R115</f>
        <v>0</v>
      </c>
      <c r="S45" s="172" t="n">
        <f aca="false">Бюджет!S115</f>
        <v>36</v>
      </c>
      <c r="T45" s="172" t="n">
        <f aca="false">Бюджет!T115</f>
        <v>0</v>
      </c>
      <c r="U45" s="172" t="n">
        <f aca="false">Бюджет!U115</f>
        <v>0</v>
      </c>
      <c r="V45" s="172" t="n">
        <f aca="false">Бюджет!V115</f>
        <v>0</v>
      </c>
      <c r="W45" s="172" t="n">
        <f aca="false">Бюджет!W115</f>
        <v>0</v>
      </c>
      <c r="X45" s="172" t="n">
        <f aca="false">Бюджет!X115</f>
        <v>0</v>
      </c>
      <c r="Y45" s="172" t="n">
        <f aca="false">Бюджет!Y115</f>
        <v>0</v>
      </c>
      <c r="Z45" s="172" t="n">
        <f aca="false">Бюджет!Z115</f>
        <v>0</v>
      </c>
      <c r="AA45" s="172" t="n">
        <f aca="false">Бюджет!AA115</f>
        <v>0</v>
      </c>
      <c r="AB45" s="172" t="n">
        <f aca="false">Бюджет!AB115</f>
        <v>0</v>
      </c>
      <c r="AC45" s="172" t="n">
        <f aca="false">Бюджет!AC115</f>
        <v>0</v>
      </c>
      <c r="AD45" s="172" t="n">
        <f aca="false">Бюджет!AD115</f>
        <v>0</v>
      </c>
      <c r="AE45" s="172" t="n">
        <f aca="false">Бюджет!AE115</f>
        <v>0</v>
      </c>
      <c r="AF45" s="172" t="n">
        <f aca="false">Бюджет!AF115</f>
        <v>0</v>
      </c>
      <c r="AG45" s="172" t="n">
        <f aca="false">Бюджет!AG115</f>
        <v>0</v>
      </c>
      <c r="AH45" s="172" t="n">
        <f aca="false">Бюджет!AH115</f>
        <v>0</v>
      </c>
      <c r="AI45" s="172" t="n">
        <f aca="false">Бюджет!AI115</f>
        <v>0</v>
      </c>
      <c r="AJ45" s="172" t="n">
        <f aca="false">SUM(G45,I45:AI45)</f>
        <v>36</v>
      </c>
      <c r="AK45" s="175"/>
    </row>
    <row r="46" customFormat="false" ht="40.3" hidden="false" customHeight="false" outlineLevel="0" collapsed="false">
      <c r="A46" s="174" t="str">
        <f aca="false">Бюджет!A116</f>
        <v>Б2.О.01.02(У)</v>
      </c>
      <c r="B46" s="174" t="str">
        <f aca="false">Бюджет!B116</f>
        <v>Учебная практика. Научно-исследовательская работа (получение первичных навыков научно-исследовательской работы)</v>
      </c>
      <c r="C46" s="181" t="str">
        <f aca="false">Бюджет!C116</f>
        <v>2\4</v>
      </c>
      <c r="D46" s="181" t="n">
        <f aca="false">Бюджет!D116</f>
        <v>18</v>
      </c>
      <c r="E46" s="181" t="n">
        <f aca="false">Бюджет!E116</f>
        <v>1</v>
      </c>
      <c r="F46" s="172" t="n">
        <f aca="false">Бюджет!F116</f>
        <v>0</v>
      </c>
      <c r="G46" s="172" t="n">
        <f aca="false">Бюджет!G116</f>
        <v>0</v>
      </c>
      <c r="H46" s="172" t="n">
        <f aca="false">Бюджет!H116</f>
        <v>0</v>
      </c>
      <c r="I46" s="172" t="n">
        <f aca="false">Бюджет!I116</f>
        <v>0</v>
      </c>
      <c r="J46" s="172" t="n">
        <f aca="false">Бюджет!J116</f>
        <v>80</v>
      </c>
      <c r="K46" s="172" t="n">
        <f aca="false">Бюджет!K116</f>
        <v>5.4</v>
      </c>
      <c r="L46" s="172" t="n">
        <f aca="false">Бюджет!L116</f>
        <v>0</v>
      </c>
      <c r="M46" s="172" t="n">
        <f aca="false">Бюджет!M116</f>
        <v>0</v>
      </c>
      <c r="N46" s="172" t="n">
        <f aca="false">Бюджет!N116</f>
        <v>0</v>
      </c>
      <c r="O46" s="172" t="n">
        <f aca="false">Бюджет!O116</f>
        <v>0</v>
      </c>
      <c r="P46" s="172" t="n">
        <f aca="false">Бюджет!P116</f>
        <v>0</v>
      </c>
      <c r="Q46" s="172" t="n">
        <f aca="false">Бюджет!Q116</f>
        <v>0</v>
      </c>
      <c r="R46" s="172" t="n">
        <f aca="false">Бюджет!R116</f>
        <v>0</v>
      </c>
      <c r="S46" s="172" t="n">
        <f aca="false">Бюджет!S116</f>
        <v>0</v>
      </c>
      <c r="T46" s="172" t="n">
        <f aca="false">Бюджет!T116</f>
        <v>0</v>
      </c>
      <c r="U46" s="172" t="n">
        <f aca="false">Бюджет!U116</f>
        <v>0</v>
      </c>
      <c r="V46" s="172" t="n">
        <f aca="false">Бюджет!V116</f>
        <v>0</v>
      </c>
      <c r="W46" s="172" t="n">
        <f aca="false">Бюджет!W116</f>
        <v>0</v>
      </c>
      <c r="X46" s="172" t="n">
        <f aca="false">Бюджет!X116</f>
        <v>0</v>
      </c>
      <c r="Y46" s="172" t="n">
        <f aca="false">Бюджет!Y116</f>
        <v>0</v>
      </c>
      <c r="Z46" s="172" t="n">
        <f aca="false">Бюджет!Z116</f>
        <v>0</v>
      </c>
      <c r="AA46" s="172" t="n">
        <f aca="false">Бюджет!AA116</f>
        <v>0</v>
      </c>
      <c r="AB46" s="172" t="n">
        <f aca="false">Бюджет!AB116</f>
        <v>0</v>
      </c>
      <c r="AC46" s="172" t="n">
        <f aca="false">Бюджет!AC116</f>
        <v>0</v>
      </c>
      <c r="AD46" s="172" t="n">
        <f aca="false">Бюджет!AD116</f>
        <v>0</v>
      </c>
      <c r="AE46" s="172" t="n">
        <f aca="false">Бюджет!AE116</f>
        <v>0</v>
      </c>
      <c r="AF46" s="172" t="n">
        <f aca="false">Бюджет!AF116</f>
        <v>0</v>
      </c>
      <c r="AG46" s="172" t="n">
        <f aca="false">Бюджет!AG116</f>
        <v>0</v>
      </c>
      <c r="AH46" s="172" t="n">
        <f aca="false">Бюджет!AH116</f>
        <v>0</v>
      </c>
      <c r="AI46" s="172" t="n">
        <f aca="false">Бюджет!AI116</f>
        <v>0</v>
      </c>
      <c r="AJ46" s="172" t="n">
        <f aca="false">SUM(G46,I46:AI46)</f>
        <v>85.4</v>
      </c>
      <c r="AK46" s="175"/>
    </row>
    <row r="47" customFormat="false" ht="15" hidden="false" customHeight="false" outlineLevel="0" collapsed="false">
      <c r="A47" s="173"/>
      <c r="B47" s="197"/>
      <c r="C47" s="175"/>
      <c r="D47" s="175"/>
      <c r="E47" s="175"/>
      <c r="F47" s="175"/>
      <c r="G47" s="175"/>
      <c r="H47" s="175"/>
      <c r="I47" s="175"/>
      <c r="J47" s="171" t="str">
        <f aca="false">Бюджет!K117</f>
        <v>профиль "Солнечно-земная физика"</v>
      </c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5"/>
      <c r="AE47" s="175"/>
      <c r="AF47" s="175"/>
      <c r="AG47" s="175"/>
      <c r="AH47" s="175"/>
      <c r="AI47" s="175"/>
      <c r="AJ47" s="175"/>
      <c r="AK47" s="175"/>
    </row>
    <row r="48" customFormat="false" ht="15" hidden="false" customHeight="false" outlineLevel="0" collapsed="false">
      <c r="A48" s="173"/>
      <c r="B48" s="197"/>
      <c r="C48" s="175"/>
      <c r="D48" s="175"/>
      <c r="E48" s="175"/>
      <c r="F48" s="175"/>
      <c r="G48" s="175"/>
      <c r="H48" s="175"/>
      <c r="I48" s="175"/>
      <c r="J48" s="171" t="str">
        <f aca="false">Бюджет!K118</f>
        <v>профиль "Физика конденсированного состояния"</v>
      </c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5"/>
      <c r="AE48" s="175"/>
      <c r="AF48" s="175"/>
      <c r="AG48" s="175"/>
      <c r="AH48" s="175"/>
      <c r="AI48" s="175"/>
      <c r="AJ48" s="175"/>
      <c r="AK48" s="175"/>
    </row>
    <row r="49" customFormat="false" ht="15" hidden="false" customHeight="false" outlineLevel="0" collapsed="false">
      <c r="A49" s="173"/>
      <c r="B49" s="197"/>
      <c r="C49" s="175"/>
      <c r="D49" s="175"/>
      <c r="E49" s="175"/>
      <c r="F49" s="175"/>
      <c r="G49" s="175"/>
      <c r="H49" s="175"/>
      <c r="I49" s="175"/>
      <c r="J49" s="171" t="str">
        <f aca="false">Бюджет!K119</f>
        <v>профиль "Фундаментальная физика"</v>
      </c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5"/>
      <c r="AE49" s="175"/>
      <c r="AF49" s="175"/>
      <c r="AG49" s="175"/>
      <c r="AH49" s="175"/>
      <c r="AI49" s="175"/>
      <c r="AJ49" s="175"/>
      <c r="AK49" s="175"/>
    </row>
    <row r="50" customFormat="false" ht="27.25" hidden="false" customHeight="false" outlineLevel="0" collapsed="false">
      <c r="A50" s="174" t="str">
        <f aca="false">Бюджет!A125</f>
        <v>Б1.В.02.02</v>
      </c>
      <c r="B50" s="174" t="str">
        <f aca="false">Бюджет!B125</f>
        <v>Специальный практикум по методам обработки сигналов (поток СЗФ и ФКС)</v>
      </c>
      <c r="C50" s="181" t="str">
        <f aca="false">Бюджет!C125</f>
        <v>3\6</v>
      </c>
      <c r="D50" s="181" t="n">
        <f aca="false">Бюджет!D125</f>
        <v>11</v>
      </c>
      <c r="E50" s="181" t="n">
        <f aca="false">Бюджет!E125</f>
        <v>1</v>
      </c>
      <c r="F50" s="172" t="n">
        <f aca="false">Бюджет!F125</f>
        <v>0</v>
      </c>
      <c r="G50" s="172" t="n">
        <f aca="false">Бюджет!G125</f>
        <v>0</v>
      </c>
      <c r="H50" s="172" t="n">
        <f aca="false">Бюджет!H125</f>
        <v>0</v>
      </c>
      <c r="I50" s="172" t="n">
        <f aca="false">Бюджет!I125</f>
        <v>0</v>
      </c>
      <c r="J50" s="172" t="n">
        <f aca="false">Бюджет!J125</f>
        <v>54</v>
      </c>
      <c r="K50" s="172" t="n">
        <f aca="false">Бюджет!K125</f>
        <v>3.3</v>
      </c>
      <c r="L50" s="172" t="n">
        <f aca="false">Бюджет!L125</f>
        <v>0</v>
      </c>
      <c r="M50" s="172" t="n">
        <f aca="false">Бюджет!M125</f>
        <v>0</v>
      </c>
      <c r="N50" s="172" t="n">
        <f aca="false">Бюджет!N125</f>
        <v>0</v>
      </c>
      <c r="O50" s="172" t="n">
        <f aca="false">Бюджет!O125</f>
        <v>0</v>
      </c>
      <c r="P50" s="172" t="n">
        <f aca="false">Бюджет!P125</f>
        <v>0</v>
      </c>
      <c r="Q50" s="172" t="n">
        <f aca="false">Бюджет!Q125</f>
        <v>0</v>
      </c>
      <c r="R50" s="172" t="n">
        <f aca="false">Бюджет!R125</f>
        <v>0</v>
      </c>
      <c r="S50" s="172" t="n">
        <f aca="false">Бюджет!S125</f>
        <v>0</v>
      </c>
      <c r="T50" s="172" t="n">
        <f aca="false">Бюджет!T125</f>
        <v>0</v>
      </c>
      <c r="U50" s="172" t="n">
        <f aca="false">Бюджет!U125</f>
        <v>0</v>
      </c>
      <c r="V50" s="172" t="n">
        <f aca="false">Бюджет!V125</f>
        <v>0</v>
      </c>
      <c r="W50" s="172" t="n">
        <f aca="false">Бюджет!W125</f>
        <v>0</v>
      </c>
      <c r="X50" s="172" t="n">
        <f aca="false">Бюджет!X125</f>
        <v>0</v>
      </c>
      <c r="Y50" s="172" t="n">
        <f aca="false">Бюджет!Y125</f>
        <v>0</v>
      </c>
      <c r="Z50" s="172" t="n">
        <f aca="false">Бюджет!Z125</f>
        <v>0</v>
      </c>
      <c r="AA50" s="172" t="n">
        <f aca="false">Бюджет!AA125</f>
        <v>0</v>
      </c>
      <c r="AB50" s="172" t="n">
        <f aca="false">Бюджет!AB125</f>
        <v>0</v>
      </c>
      <c r="AC50" s="172" t="n">
        <f aca="false">Бюджет!AC125</f>
        <v>0</v>
      </c>
      <c r="AD50" s="172" t="n">
        <f aca="false">Бюджет!AD125</f>
        <v>0</v>
      </c>
      <c r="AE50" s="172" t="n">
        <f aca="false">Бюджет!AE125</f>
        <v>0</v>
      </c>
      <c r="AF50" s="172" t="n">
        <f aca="false">Бюджет!AF125</f>
        <v>0</v>
      </c>
      <c r="AG50" s="172" t="n">
        <f aca="false">Бюджет!AG125</f>
        <v>0</v>
      </c>
      <c r="AH50" s="172" t="n">
        <f aca="false">Бюджет!AH125</f>
        <v>0</v>
      </c>
      <c r="AI50" s="172" t="n">
        <f aca="false">Бюджет!AI125</f>
        <v>0</v>
      </c>
      <c r="AJ50" s="172" t="n">
        <f aca="false">SUM(G50,I50:AI50)</f>
        <v>57.3</v>
      </c>
      <c r="AK50" s="175"/>
    </row>
    <row r="51" customFormat="false" ht="15" hidden="false" customHeight="false" outlineLevel="0" collapsed="false">
      <c r="A51" s="174" t="str">
        <f aca="false">Бюджет!A126</f>
        <v>Б1.В.06</v>
      </c>
      <c r="B51" s="174" t="str">
        <f aca="false">Бюджет!B126</f>
        <v>Основы сетевых технологий (поток СЗФ и ФКС)</v>
      </c>
      <c r="C51" s="181" t="str">
        <f aca="false">Бюджет!C126</f>
        <v>3\6</v>
      </c>
      <c r="D51" s="181" t="n">
        <f aca="false">Бюджет!D126</f>
        <v>11</v>
      </c>
      <c r="E51" s="181" t="n">
        <f aca="false">Бюджет!E126</f>
        <v>1</v>
      </c>
      <c r="F51" s="172" t="n">
        <f aca="false">Бюджет!F126</f>
        <v>18</v>
      </c>
      <c r="G51" s="172" t="n">
        <f aca="false">Бюджет!G126</f>
        <v>18</v>
      </c>
      <c r="H51" s="172" t="n">
        <f aca="false">Бюджет!H126</f>
        <v>18</v>
      </c>
      <c r="I51" s="172" t="n">
        <f aca="false">Бюджет!I126</f>
        <v>18</v>
      </c>
      <c r="J51" s="172" t="n">
        <f aca="false">Бюджет!J126</f>
        <v>0</v>
      </c>
      <c r="K51" s="172" t="n">
        <f aca="false">Бюджет!K126</f>
        <v>3.3</v>
      </c>
      <c r="L51" s="172" t="n">
        <f aca="false">Бюджет!L126</f>
        <v>0</v>
      </c>
      <c r="M51" s="172" t="n">
        <f aca="false">Бюджет!M126</f>
        <v>0</v>
      </c>
      <c r="N51" s="172" t="n">
        <f aca="false">Бюджет!N126</f>
        <v>0</v>
      </c>
      <c r="O51" s="172" t="n">
        <f aca="false">Бюджет!O126</f>
        <v>0</v>
      </c>
      <c r="P51" s="172" t="n">
        <f aca="false">Бюджет!P126</f>
        <v>0</v>
      </c>
      <c r="Q51" s="172" t="n">
        <f aca="false">Бюджет!Q126</f>
        <v>0.9</v>
      </c>
      <c r="R51" s="172" t="n">
        <f aca="false">Бюджет!R126</f>
        <v>0</v>
      </c>
      <c r="S51" s="172" t="n">
        <f aca="false">Бюджет!S126</f>
        <v>0</v>
      </c>
      <c r="T51" s="172" t="n">
        <f aca="false">Бюджет!T126</f>
        <v>0</v>
      </c>
      <c r="U51" s="172" t="n">
        <f aca="false">Бюджет!U126</f>
        <v>0</v>
      </c>
      <c r="V51" s="172" t="n">
        <f aca="false">Бюджет!V126</f>
        <v>0</v>
      </c>
      <c r="W51" s="172" t="n">
        <f aca="false">Бюджет!W126</f>
        <v>0</v>
      </c>
      <c r="X51" s="172" t="n">
        <f aca="false">Бюджет!X126</f>
        <v>0</v>
      </c>
      <c r="Y51" s="172" t="n">
        <f aca="false">Бюджет!Y126</f>
        <v>0</v>
      </c>
      <c r="Z51" s="172" t="n">
        <f aca="false">Бюджет!Z126</f>
        <v>0</v>
      </c>
      <c r="AA51" s="172" t="n">
        <f aca="false">Бюджет!AA126</f>
        <v>0</v>
      </c>
      <c r="AB51" s="172" t="n">
        <f aca="false">Бюджет!AB126</f>
        <v>0</v>
      </c>
      <c r="AC51" s="172" t="n">
        <f aca="false">Бюджет!AC126</f>
        <v>0</v>
      </c>
      <c r="AD51" s="172" t="n">
        <f aca="false">Бюджет!AD126</f>
        <v>0</v>
      </c>
      <c r="AE51" s="172" t="n">
        <f aca="false">Бюджет!AE126</f>
        <v>0</v>
      </c>
      <c r="AF51" s="172" t="n">
        <f aca="false">Бюджет!AF126</f>
        <v>0</v>
      </c>
      <c r="AG51" s="172" t="n">
        <f aca="false">Бюджет!AG126</f>
        <v>0</v>
      </c>
      <c r="AH51" s="172" t="n">
        <f aca="false">Бюджет!AH126</f>
        <v>0</v>
      </c>
      <c r="AI51" s="172" t="n">
        <f aca="false">Бюджет!AI126</f>
        <v>0</v>
      </c>
      <c r="AJ51" s="172" t="n">
        <f aca="false">SUM(G51,I51:AI51)</f>
        <v>40.2</v>
      </c>
      <c r="AK51" s="175"/>
    </row>
    <row r="52" customFormat="false" ht="15" hidden="false" customHeight="false" outlineLevel="0" collapsed="false">
      <c r="A52" s="174" t="str">
        <f aca="false">Бюджет!A127</f>
        <v>Б1.В.08</v>
      </c>
      <c r="B52" s="174" t="str">
        <f aca="false">Бюджет!B127</f>
        <v>Методы обработки сигналов (поток СЗФ и ФКС)</v>
      </c>
      <c r="C52" s="181" t="str">
        <f aca="false">Бюджет!C127</f>
        <v>3\6</v>
      </c>
      <c r="D52" s="181" t="n">
        <f aca="false">Бюджет!D127</f>
        <v>11</v>
      </c>
      <c r="E52" s="181" t="n">
        <f aca="false">Бюджет!E127</f>
        <v>1</v>
      </c>
      <c r="F52" s="172" t="n">
        <f aca="false">Бюджет!F127</f>
        <v>18</v>
      </c>
      <c r="G52" s="172" t="n">
        <f aca="false">Бюджет!G127</f>
        <v>18</v>
      </c>
      <c r="H52" s="172" t="n">
        <f aca="false">Бюджет!H127</f>
        <v>0</v>
      </c>
      <c r="I52" s="172" t="n">
        <f aca="false">Бюджет!I127</f>
        <v>0</v>
      </c>
      <c r="J52" s="172" t="n">
        <f aca="false">Бюджет!J127</f>
        <v>36</v>
      </c>
      <c r="K52" s="172" t="n">
        <f aca="false">Бюджет!K127</f>
        <v>0</v>
      </c>
      <c r="L52" s="172" t="n">
        <f aca="false">Бюджет!L127</f>
        <v>0</v>
      </c>
      <c r="M52" s="172" t="n">
        <f aca="false">Бюджет!M127</f>
        <v>4.4</v>
      </c>
      <c r="N52" s="172" t="n">
        <f aca="false">Бюджет!N127</f>
        <v>0</v>
      </c>
      <c r="O52" s="172" t="n">
        <f aca="false">Бюджет!O127</f>
        <v>0</v>
      </c>
      <c r="P52" s="172" t="n">
        <f aca="false">Бюджет!P127</f>
        <v>0</v>
      </c>
      <c r="Q52" s="172" t="n">
        <f aca="false">Бюджет!Q127</f>
        <v>1.9</v>
      </c>
      <c r="R52" s="172" t="n">
        <f aca="false">Бюджет!R127</f>
        <v>0</v>
      </c>
      <c r="S52" s="172" t="n">
        <f aca="false">Бюджет!S127</f>
        <v>0</v>
      </c>
      <c r="T52" s="172" t="n">
        <f aca="false">Бюджет!T127</f>
        <v>0</v>
      </c>
      <c r="U52" s="172" t="n">
        <f aca="false">Бюджет!U127</f>
        <v>0</v>
      </c>
      <c r="V52" s="172" t="n">
        <f aca="false">Бюджет!V127</f>
        <v>0</v>
      </c>
      <c r="W52" s="172" t="n">
        <f aca="false">Бюджет!W127</f>
        <v>0</v>
      </c>
      <c r="X52" s="172" t="n">
        <f aca="false">Бюджет!X127</f>
        <v>0</v>
      </c>
      <c r="Y52" s="172" t="n">
        <f aca="false">Бюджет!Y127</f>
        <v>0</v>
      </c>
      <c r="Z52" s="172" t="n">
        <f aca="false">Бюджет!Z127</f>
        <v>0</v>
      </c>
      <c r="AA52" s="172" t="n">
        <f aca="false">Бюджет!AA127</f>
        <v>0</v>
      </c>
      <c r="AB52" s="172" t="n">
        <f aca="false">Бюджет!AB127</f>
        <v>0</v>
      </c>
      <c r="AC52" s="172" t="n">
        <f aca="false">Бюджет!AC127</f>
        <v>0</v>
      </c>
      <c r="AD52" s="172" t="n">
        <f aca="false">Бюджет!AD127</f>
        <v>0</v>
      </c>
      <c r="AE52" s="172" t="n">
        <f aca="false">Бюджет!AE127</f>
        <v>0</v>
      </c>
      <c r="AF52" s="172" t="n">
        <f aca="false">Бюджет!AF127</f>
        <v>0</v>
      </c>
      <c r="AG52" s="172" t="n">
        <f aca="false">Бюджет!AG127</f>
        <v>0</v>
      </c>
      <c r="AH52" s="172" t="n">
        <f aca="false">Бюджет!AH127</f>
        <v>0</v>
      </c>
      <c r="AI52" s="172" t="n">
        <f aca="false">Бюджет!AI127</f>
        <v>0</v>
      </c>
      <c r="AJ52" s="172" t="n">
        <f aca="false">SUM(G52,I52:AI52)</f>
        <v>60.3</v>
      </c>
      <c r="AK52" s="175"/>
    </row>
    <row r="53" customFormat="false" ht="15" hidden="false" customHeight="false" outlineLevel="0" collapsed="false">
      <c r="A53" s="174" t="str">
        <f aca="false">Бюджет!A128</f>
        <v>Б1.О.18</v>
      </c>
      <c r="B53" s="174" t="str">
        <f aca="false">Бюджет!B128</f>
        <v>Интернет-технологии обработки данных</v>
      </c>
      <c r="C53" s="181" t="str">
        <f aca="false">Бюджет!C128</f>
        <v>4\8</v>
      </c>
      <c r="D53" s="181" t="n">
        <f aca="false">Бюджет!D128</f>
        <v>14</v>
      </c>
      <c r="E53" s="181" t="n">
        <f aca="false">Бюджет!E128</f>
        <v>1</v>
      </c>
      <c r="F53" s="172" t="n">
        <f aca="false">Бюджет!F128</f>
        <v>24</v>
      </c>
      <c r="G53" s="172" t="n">
        <f aca="false">Бюджет!G128</f>
        <v>24</v>
      </c>
      <c r="H53" s="172" t="n">
        <f aca="false">Бюджет!H128</f>
        <v>48</v>
      </c>
      <c r="I53" s="172" t="n">
        <f aca="false">Бюджет!I128</f>
        <v>48</v>
      </c>
      <c r="J53" s="172" t="n">
        <f aca="false">Бюджет!J128</f>
        <v>0</v>
      </c>
      <c r="K53" s="172" t="n">
        <f aca="false">Бюджет!K128</f>
        <v>4.2</v>
      </c>
      <c r="L53" s="172" t="n">
        <f aca="false">Бюджет!L128</f>
        <v>0</v>
      </c>
      <c r="M53" s="172" t="n">
        <f aca="false">Бюджет!M128</f>
        <v>0</v>
      </c>
      <c r="N53" s="172" t="n">
        <f aca="false">Бюджет!N128</f>
        <v>0</v>
      </c>
      <c r="O53" s="172" t="n">
        <f aca="false">Бюджет!O128</f>
        <v>0</v>
      </c>
      <c r="P53" s="172" t="n">
        <f aca="false">Бюджет!P128</f>
        <v>0</v>
      </c>
      <c r="Q53" s="172" t="n">
        <f aca="false">Бюджет!Q128</f>
        <v>1.2</v>
      </c>
      <c r="R53" s="172" t="n">
        <f aca="false">Бюджет!R128</f>
        <v>0</v>
      </c>
      <c r="S53" s="172" t="n">
        <f aca="false">Бюджет!S128</f>
        <v>0</v>
      </c>
      <c r="T53" s="172" t="n">
        <f aca="false">Бюджет!T128</f>
        <v>0</v>
      </c>
      <c r="U53" s="172" t="n">
        <f aca="false">Бюджет!U128</f>
        <v>0</v>
      </c>
      <c r="V53" s="172" t="n">
        <f aca="false">Бюджет!V128</f>
        <v>0</v>
      </c>
      <c r="W53" s="172" t="n">
        <f aca="false">Бюджет!W128</f>
        <v>0</v>
      </c>
      <c r="X53" s="172" t="n">
        <f aca="false">Бюджет!X128</f>
        <v>0</v>
      </c>
      <c r="Y53" s="172" t="n">
        <f aca="false">Бюджет!Y128</f>
        <v>0</v>
      </c>
      <c r="Z53" s="172" t="n">
        <f aca="false">Бюджет!Z128</f>
        <v>0</v>
      </c>
      <c r="AA53" s="172" t="n">
        <f aca="false">Бюджет!AA128</f>
        <v>0</v>
      </c>
      <c r="AB53" s="172" t="n">
        <f aca="false">Бюджет!AB128</f>
        <v>0</v>
      </c>
      <c r="AC53" s="172" t="n">
        <f aca="false">Бюджет!AC128</f>
        <v>0</v>
      </c>
      <c r="AD53" s="172" t="n">
        <f aca="false">Бюджет!AD128</f>
        <v>0</v>
      </c>
      <c r="AE53" s="172" t="n">
        <f aca="false">Бюджет!AE128</f>
        <v>0</v>
      </c>
      <c r="AF53" s="172" t="n">
        <f aca="false">Бюджет!AF128</f>
        <v>0</v>
      </c>
      <c r="AG53" s="172" t="n">
        <f aca="false">Бюджет!AG128</f>
        <v>0</v>
      </c>
      <c r="AH53" s="172" t="n">
        <f aca="false">Бюджет!AH128</f>
        <v>0</v>
      </c>
      <c r="AI53" s="172" t="n">
        <f aca="false">Бюджет!AI128</f>
        <v>2</v>
      </c>
      <c r="AJ53" s="172" t="n">
        <f aca="false">SUM(G53,I53:AI53)</f>
        <v>79.4</v>
      </c>
      <c r="AK53" s="175"/>
    </row>
    <row r="54" customFormat="false" ht="27.25" hidden="false" customHeight="false" outlineLevel="0" collapsed="false">
      <c r="A54" s="174" t="str">
        <f aca="false">Бюджет!A129</f>
        <v>Б1.О.19</v>
      </c>
      <c r="B54" s="174" t="str">
        <f aca="false">Бюджет!B129</f>
        <v>Технологии искусственного интелекта (поток РФ, ФИЗ, НЭ, ИБ)</v>
      </c>
      <c r="C54" s="181" t="str">
        <f aca="false">Бюджет!C129</f>
        <v>4\8</v>
      </c>
      <c r="D54" s="181" t="n">
        <f aca="false">Бюджет!D129</f>
        <v>14</v>
      </c>
      <c r="E54" s="181" t="n">
        <f aca="false">Бюджет!E129</f>
        <v>1</v>
      </c>
      <c r="F54" s="172" t="n">
        <f aca="false">Бюджет!F129</f>
        <v>22</v>
      </c>
      <c r="G54" s="172" t="n">
        <f aca="false">Бюджет!G129</f>
        <v>0</v>
      </c>
      <c r="H54" s="172" t="n">
        <f aca="false">Бюджет!H129</f>
        <v>0</v>
      </c>
      <c r="I54" s="172" t="n">
        <f aca="false">Бюджет!I129</f>
        <v>0</v>
      </c>
      <c r="J54" s="172" t="n">
        <f aca="false">Бюджет!J129</f>
        <v>22</v>
      </c>
      <c r="K54" s="172" t="n">
        <f aca="false">Бюджет!K129</f>
        <v>4.2</v>
      </c>
      <c r="L54" s="172" t="n">
        <f aca="false">Бюджет!L129</f>
        <v>0</v>
      </c>
      <c r="M54" s="172" t="n">
        <f aca="false">Бюджет!M129</f>
        <v>0</v>
      </c>
      <c r="N54" s="172" t="n">
        <f aca="false">Бюджет!N129</f>
        <v>0</v>
      </c>
      <c r="O54" s="172" t="n">
        <f aca="false">Бюджет!O129</f>
        <v>0</v>
      </c>
      <c r="P54" s="172" t="n">
        <f aca="false">Бюджет!P129</f>
        <v>0</v>
      </c>
      <c r="Q54" s="172" t="n">
        <f aca="false">Бюджет!Q129</f>
        <v>0</v>
      </c>
      <c r="R54" s="172" t="n">
        <f aca="false">Бюджет!R129</f>
        <v>0</v>
      </c>
      <c r="S54" s="172" t="n">
        <f aca="false">Бюджет!S129</f>
        <v>0</v>
      </c>
      <c r="T54" s="172" t="n">
        <f aca="false">Бюджет!T129</f>
        <v>0</v>
      </c>
      <c r="U54" s="172" t="n">
        <f aca="false">Бюджет!U129</f>
        <v>0</v>
      </c>
      <c r="V54" s="172" t="n">
        <f aca="false">Бюджет!V129</f>
        <v>0</v>
      </c>
      <c r="W54" s="172" t="n">
        <f aca="false">Бюджет!W129</f>
        <v>0</v>
      </c>
      <c r="X54" s="172" t="n">
        <f aca="false">Бюджет!X129</f>
        <v>0</v>
      </c>
      <c r="Y54" s="172" t="n">
        <f aca="false">Бюджет!Y129</f>
        <v>0</v>
      </c>
      <c r="Z54" s="172" t="n">
        <f aca="false">Бюджет!Z129</f>
        <v>0</v>
      </c>
      <c r="AA54" s="172" t="n">
        <f aca="false">Бюджет!AA129</f>
        <v>0</v>
      </c>
      <c r="AB54" s="172" t="n">
        <f aca="false">Бюджет!AB129</f>
        <v>0</v>
      </c>
      <c r="AC54" s="172" t="n">
        <f aca="false">Бюджет!AC129</f>
        <v>0</v>
      </c>
      <c r="AD54" s="172" t="n">
        <f aca="false">Бюджет!AD129</f>
        <v>0</v>
      </c>
      <c r="AE54" s="172" t="n">
        <f aca="false">Бюджет!AE129</f>
        <v>0</v>
      </c>
      <c r="AF54" s="172" t="n">
        <f aca="false">Бюджет!AF129</f>
        <v>0</v>
      </c>
      <c r="AG54" s="172" t="n">
        <f aca="false">Бюджет!AG129</f>
        <v>0</v>
      </c>
      <c r="AH54" s="172" t="n">
        <f aca="false">Бюджет!AH129</f>
        <v>0</v>
      </c>
      <c r="AI54" s="172" t="n">
        <f aca="false">Бюджет!AI129</f>
        <v>0</v>
      </c>
      <c r="AJ54" s="172" t="n">
        <f aca="false">SUM(G54,I54:AI54)</f>
        <v>26.2</v>
      </c>
      <c r="AK54" s="175"/>
    </row>
    <row r="55" customFormat="false" ht="27.25" hidden="false" customHeight="false" outlineLevel="0" collapsed="false">
      <c r="A55" s="174" t="str">
        <f aca="false">Бюджет!A130</f>
        <v>Б1.О.20</v>
      </c>
      <c r="B55" s="174" t="str">
        <f aca="false">Бюджет!B130</f>
        <v>Основы проектирования микроконтроллерных устройств (профили СЗФ и ФКС)</v>
      </c>
      <c r="C55" s="181" t="str">
        <f aca="false">Бюджет!C130</f>
        <v>4\8</v>
      </c>
      <c r="D55" s="181" t="n">
        <f aca="false">Бюджет!D130</f>
        <v>7</v>
      </c>
      <c r="E55" s="181" t="n">
        <f aca="false">Бюджет!E130</f>
        <v>1</v>
      </c>
      <c r="F55" s="172" t="n">
        <f aca="false">Бюджет!F130</f>
        <v>0</v>
      </c>
      <c r="G55" s="172" t="n">
        <f aca="false">Бюджет!G130</f>
        <v>0</v>
      </c>
      <c r="H55" s="172" t="n">
        <f aca="false">Бюджет!H130</f>
        <v>0</v>
      </c>
      <c r="I55" s="172" t="n">
        <f aca="false">Бюджет!I130</f>
        <v>0</v>
      </c>
      <c r="J55" s="172" t="n">
        <f aca="false">Бюджет!J130</f>
        <v>48</v>
      </c>
      <c r="K55" s="172" t="n">
        <f aca="false">Бюджет!K130</f>
        <v>2.1</v>
      </c>
      <c r="L55" s="172" t="n">
        <f aca="false">Бюджет!L130</f>
        <v>0</v>
      </c>
      <c r="M55" s="172" t="n">
        <f aca="false">Бюджет!M130</f>
        <v>0</v>
      </c>
      <c r="N55" s="172" t="n">
        <f aca="false">Бюджет!N130</f>
        <v>0</v>
      </c>
      <c r="O55" s="172" t="n">
        <f aca="false">Бюджет!O130</f>
        <v>0</v>
      </c>
      <c r="P55" s="172" t="n">
        <f aca="false">Бюджет!P130</f>
        <v>0</v>
      </c>
      <c r="Q55" s="172" t="n">
        <f aca="false">Бюджет!Q130</f>
        <v>0</v>
      </c>
      <c r="R55" s="172" t="n">
        <f aca="false">Бюджет!R130</f>
        <v>0</v>
      </c>
      <c r="S55" s="172" t="n">
        <f aca="false">Бюджет!S130</f>
        <v>0</v>
      </c>
      <c r="T55" s="172" t="n">
        <f aca="false">Бюджет!T130</f>
        <v>0</v>
      </c>
      <c r="U55" s="172" t="n">
        <f aca="false">Бюджет!U130</f>
        <v>0</v>
      </c>
      <c r="V55" s="172" t="n">
        <f aca="false">Бюджет!V130</f>
        <v>0</v>
      </c>
      <c r="W55" s="172" t="n">
        <f aca="false">Бюджет!W130</f>
        <v>0</v>
      </c>
      <c r="X55" s="172" t="n">
        <f aca="false">Бюджет!X130</f>
        <v>0</v>
      </c>
      <c r="Y55" s="172" t="n">
        <f aca="false">Бюджет!Y130</f>
        <v>0</v>
      </c>
      <c r="Z55" s="172" t="n">
        <f aca="false">Бюджет!Z130</f>
        <v>0</v>
      </c>
      <c r="AA55" s="172" t="n">
        <f aca="false">Бюджет!AA130</f>
        <v>0</v>
      </c>
      <c r="AB55" s="172" t="n">
        <f aca="false">Бюджет!AB130</f>
        <v>0</v>
      </c>
      <c r="AC55" s="172" t="n">
        <f aca="false">Бюджет!AC130</f>
        <v>0</v>
      </c>
      <c r="AD55" s="172" t="n">
        <f aca="false">Бюджет!AD130</f>
        <v>0</v>
      </c>
      <c r="AE55" s="172" t="n">
        <f aca="false">Бюджет!AE130</f>
        <v>0</v>
      </c>
      <c r="AF55" s="172" t="n">
        <f aca="false">Бюджет!AF130</f>
        <v>0</v>
      </c>
      <c r="AG55" s="172" t="n">
        <f aca="false">Бюджет!AG130</f>
        <v>0</v>
      </c>
      <c r="AH55" s="172" t="n">
        <f aca="false">Бюджет!AH130</f>
        <v>0</v>
      </c>
      <c r="AI55" s="172" t="n">
        <f aca="false">Бюджет!AI130</f>
        <v>2</v>
      </c>
      <c r="AJ55" s="172" t="n">
        <f aca="false">SUM(G55,I55:AI55)</f>
        <v>52.1</v>
      </c>
      <c r="AK55" s="175"/>
    </row>
    <row r="56" customFormat="false" ht="15" hidden="false" customHeight="false" outlineLevel="0" collapsed="false">
      <c r="A56" s="174" t="str">
        <f aca="false">Бюджет!A132</f>
        <v>Б1.В.14</v>
      </c>
      <c r="B56" s="174" t="str">
        <f aca="false">Бюджет!B132</f>
        <v>Базы данных (поток СЗФ и ФКС)</v>
      </c>
      <c r="C56" s="181" t="str">
        <f aca="false">Бюджет!C132</f>
        <v>4\7</v>
      </c>
      <c r="D56" s="181" t="n">
        <f aca="false">Бюджет!D132</f>
        <v>7</v>
      </c>
      <c r="E56" s="181" t="n">
        <f aca="false">Бюджет!E132</f>
        <v>1</v>
      </c>
      <c r="F56" s="172" t="n">
        <f aca="false">Бюджет!F132</f>
        <v>16</v>
      </c>
      <c r="G56" s="172" t="n">
        <f aca="false">Бюджет!G132</f>
        <v>16</v>
      </c>
      <c r="H56" s="172" t="n">
        <f aca="false">Бюджет!H132</f>
        <v>0</v>
      </c>
      <c r="I56" s="172" t="n">
        <f aca="false">Бюджет!I132</f>
        <v>0</v>
      </c>
      <c r="J56" s="172" t="n">
        <f aca="false">Бюджет!J132</f>
        <v>34</v>
      </c>
      <c r="K56" s="172" t="n">
        <f aca="false">Бюджет!K132</f>
        <v>2.1</v>
      </c>
      <c r="L56" s="172" t="n">
        <f aca="false">Бюджет!L132</f>
        <v>0</v>
      </c>
      <c r="M56" s="172" t="n">
        <f aca="false">Бюджет!M132</f>
        <v>0</v>
      </c>
      <c r="N56" s="172" t="n">
        <f aca="false">Бюджет!N132</f>
        <v>0</v>
      </c>
      <c r="O56" s="172" t="n">
        <f aca="false">Бюджет!O132</f>
        <v>0</v>
      </c>
      <c r="P56" s="172" t="n">
        <f aca="false">Бюджет!P132</f>
        <v>0</v>
      </c>
      <c r="Q56" s="172" t="n">
        <f aca="false">Бюджет!Q132</f>
        <v>0.8</v>
      </c>
      <c r="R56" s="172" t="n">
        <f aca="false">Бюджет!R132</f>
        <v>0</v>
      </c>
      <c r="S56" s="172" t="n">
        <f aca="false">Бюджет!S132</f>
        <v>0</v>
      </c>
      <c r="T56" s="172" t="n">
        <f aca="false">Бюджет!T132</f>
        <v>0</v>
      </c>
      <c r="U56" s="172" t="n">
        <f aca="false">Бюджет!U132</f>
        <v>0</v>
      </c>
      <c r="V56" s="172" t="n">
        <f aca="false">Бюджет!V132</f>
        <v>0</v>
      </c>
      <c r="W56" s="172" t="n">
        <f aca="false">Бюджет!W132</f>
        <v>0</v>
      </c>
      <c r="X56" s="172" t="n">
        <f aca="false">Бюджет!X132</f>
        <v>0</v>
      </c>
      <c r="Y56" s="172" t="n">
        <f aca="false">Бюджет!Y132</f>
        <v>0</v>
      </c>
      <c r="Z56" s="172" t="n">
        <f aca="false">Бюджет!Z132</f>
        <v>0</v>
      </c>
      <c r="AA56" s="172" t="n">
        <f aca="false">Бюджет!AA132</f>
        <v>0</v>
      </c>
      <c r="AB56" s="172" t="n">
        <f aca="false">Бюджет!AB132</f>
        <v>0</v>
      </c>
      <c r="AC56" s="172" t="n">
        <f aca="false">Бюджет!AC132</f>
        <v>0</v>
      </c>
      <c r="AD56" s="172" t="n">
        <f aca="false">Бюджет!AD132</f>
        <v>0</v>
      </c>
      <c r="AE56" s="172" t="n">
        <f aca="false">Бюджет!AE132</f>
        <v>0</v>
      </c>
      <c r="AF56" s="172" t="n">
        <f aca="false">Бюджет!AF132</f>
        <v>0</v>
      </c>
      <c r="AG56" s="172" t="n">
        <f aca="false">Бюджет!AG132</f>
        <v>0</v>
      </c>
      <c r="AH56" s="172" t="n">
        <f aca="false">Бюджет!AH132</f>
        <v>0</v>
      </c>
      <c r="AI56" s="172" t="n">
        <f aca="false">Бюджет!AI132</f>
        <v>0</v>
      </c>
      <c r="AJ56" s="172" t="n">
        <f aca="false">SUM(G56,I56:AI56)</f>
        <v>52.9</v>
      </c>
      <c r="AK56" s="175"/>
    </row>
    <row r="57" customFormat="false" ht="27.25" hidden="false" customHeight="false" outlineLevel="0" collapsed="false">
      <c r="A57" s="174" t="str">
        <f aca="false">Бюджет!A133</f>
        <v>Б1.В.15</v>
      </c>
      <c r="B57" s="174" t="str">
        <f aca="false">Бюджет!B133</f>
        <v>Введение в физику космических лучей (поток СЗФ и ФФ)</v>
      </c>
      <c r="C57" s="181" t="str">
        <f aca="false">Бюджет!C133</f>
        <v>4\8</v>
      </c>
      <c r="D57" s="181" t="n">
        <f aca="false">Бюджет!D133</f>
        <v>10</v>
      </c>
      <c r="E57" s="181" t="n">
        <f aca="false">Бюджет!E133</f>
        <v>1</v>
      </c>
      <c r="F57" s="172" t="n">
        <f aca="false">Бюджет!F133</f>
        <v>24</v>
      </c>
      <c r="G57" s="172" t="n">
        <f aca="false">Бюджет!G133</f>
        <v>24</v>
      </c>
      <c r="H57" s="172" t="n">
        <f aca="false">Бюджет!H133</f>
        <v>0</v>
      </c>
      <c r="I57" s="172" t="n">
        <f aca="false">Бюджет!I133</f>
        <v>0</v>
      </c>
      <c r="J57" s="172" t="n">
        <f aca="false">Бюджет!J133</f>
        <v>0</v>
      </c>
      <c r="K57" s="172" t="n">
        <f aca="false">Бюджет!K133</f>
        <v>3</v>
      </c>
      <c r="L57" s="172" t="n">
        <f aca="false">Бюджет!L133</f>
        <v>0</v>
      </c>
      <c r="M57" s="172" t="n">
        <f aca="false">Бюджет!M133</f>
        <v>0</v>
      </c>
      <c r="N57" s="172" t="n">
        <f aca="false">Бюджет!N133</f>
        <v>0</v>
      </c>
      <c r="O57" s="172" t="n">
        <f aca="false">Бюджет!O133</f>
        <v>0</v>
      </c>
      <c r="P57" s="172" t="n">
        <f aca="false">Бюджет!P133</f>
        <v>0</v>
      </c>
      <c r="Q57" s="172" t="n">
        <f aca="false">Бюджет!Q133</f>
        <v>1.2</v>
      </c>
      <c r="R57" s="172" t="n">
        <f aca="false">Бюджет!R133</f>
        <v>0</v>
      </c>
      <c r="S57" s="172" t="n">
        <f aca="false">Бюджет!S133</f>
        <v>0</v>
      </c>
      <c r="T57" s="172" t="n">
        <f aca="false">Бюджет!T133</f>
        <v>0</v>
      </c>
      <c r="U57" s="172" t="n">
        <f aca="false">Бюджет!U133</f>
        <v>0</v>
      </c>
      <c r="V57" s="172" t="n">
        <f aca="false">Бюджет!V133</f>
        <v>0</v>
      </c>
      <c r="W57" s="172" t="n">
        <f aca="false">Бюджет!W133</f>
        <v>0</v>
      </c>
      <c r="X57" s="172" t="n">
        <f aca="false">Бюджет!X133</f>
        <v>0</v>
      </c>
      <c r="Y57" s="172" t="n">
        <f aca="false">Бюджет!Y133</f>
        <v>0</v>
      </c>
      <c r="Z57" s="172" t="n">
        <f aca="false">Бюджет!Z133</f>
        <v>0</v>
      </c>
      <c r="AA57" s="172" t="n">
        <f aca="false">Бюджет!AA133</f>
        <v>0</v>
      </c>
      <c r="AB57" s="172" t="n">
        <f aca="false">Бюджет!AB133</f>
        <v>0</v>
      </c>
      <c r="AC57" s="172" t="n">
        <f aca="false">Бюджет!AC133</f>
        <v>0</v>
      </c>
      <c r="AD57" s="172" t="n">
        <f aca="false">Бюджет!AD133</f>
        <v>0</v>
      </c>
      <c r="AE57" s="172" t="n">
        <f aca="false">Бюджет!AE133</f>
        <v>0</v>
      </c>
      <c r="AF57" s="172" t="n">
        <f aca="false">Бюджет!AF133</f>
        <v>0</v>
      </c>
      <c r="AG57" s="172" t="n">
        <f aca="false">Бюджет!AG133</f>
        <v>0</v>
      </c>
      <c r="AH57" s="172" t="n">
        <f aca="false">Бюджет!AH133</f>
        <v>0</v>
      </c>
      <c r="AI57" s="172" t="n">
        <f aca="false">Бюджет!AI133</f>
        <v>0</v>
      </c>
      <c r="AJ57" s="172" t="n">
        <f aca="false">SUM(G57,I57:AI57)</f>
        <v>28.2</v>
      </c>
      <c r="AK57" s="175"/>
    </row>
    <row r="58" customFormat="false" ht="27.25" hidden="false" customHeight="false" outlineLevel="0" collapsed="false">
      <c r="A58" s="174" t="str">
        <f aca="false">Бюджет!A134</f>
        <v>Б1.В.17</v>
      </c>
      <c r="B58" s="174" t="str">
        <f aca="false">Бюджет!B134</f>
        <v>Введение в экспериментальные методы астрофизики высоких энергий (поток СЗФ и ФФ)</v>
      </c>
      <c r="C58" s="181" t="str">
        <f aca="false">Бюджет!C134</f>
        <v>4\8</v>
      </c>
      <c r="D58" s="181" t="n">
        <f aca="false">Бюджет!D134</f>
        <v>10</v>
      </c>
      <c r="E58" s="181" t="n">
        <f aca="false">Бюджет!E134</f>
        <v>1</v>
      </c>
      <c r="F58" s="172" t="n">
        <f aca="false">Бюджет!F134</f>
        <v>0</v>
      </c>
      <c r="G58" s="172" t="n">
        <f aca="false">Бюджет!G134</f>
        <v>0</v>
      </c>
      <c r="H58" s="172" t="n">
        <f aca="false">Бюджет!H134</f>
        <v>0</v>
      </c>
      <c r="I58" s="172" t="n">
        <f aca="false">Бюджет!I134</f>
        <v>0</v>
      </c>
      <c r="J58" s="172" t="n">
        <f aca="false">Бюджет!J134</f>
        <v>48</v>
      </c>
      <c r="K58" s="172" t="n">
        <f aca="false">Бюджет!K134</f>
        <v>3</v>
      </c>
      <c r="L58" s="172" t="n">
        <f aca="false">Бюджет!L134</f>
        <v>0</v>
      </c>
      <c r="M58" s="172" t="n">
        <f aca="false">Бюджет!M134</f>
        <v>0</v>
      </c>
      <c r="N58" s="172" t="n">
        <f aca="false">Бюджет!N134</f>
        <v>0</v>
      </c>
      <c r="O58" s="172" t="n">
        <f aca="false">Бюджет!O134</f>
        <v>0</v>
      </c>
      <c r="P58" s="172" t="n">
        <f aca="false">Бюджет!P134</f>
        <v>0</v>
      </c>
      <c r="Q58" s="172" t="n">
        <f aca="false">Бюджет!Q134</f>
        <v>0</v>
      </c>
      <c r="R58" s="172" t="n">
        <f aca="false">Бюджет!R134</f>
        <v>0</v>
      </c>
      <c r="S58" s="172" t="n">
        <f aca="false">Бюджет!S134</f>
        <v>0</v>
      </c>
      <c r="T58" s="172" t="n">
        <f aca="false">Бюджет!T134</f>
        <v>0</v>
      </c>
      <c r="U58" s="172" t="n">
        <f aca="false">Бюджет!U134</f>
        <v>0</v>
      </c>
      <c r="V58" s="172" t="n">
        <f aca="false">Бюджет!V134</f>
        <v>0</v>
      </c>
      <c r="W58" s="172" t="n">
        <f aca="false">Бюджет!W134</f>
        <v>0</v>
      </c>
      <c r="X58" s="172" t="n">
        <f aca="false">Бюджет!X134</f>
        <v>0</v>
      </c>
      <c r="Y58" s="172" t="n">
        <f aca="false">Бюджет!Y134</f>
        <v>0</v>
      </c>
      <c r="Z58" s="172" t="n">
        <f aca="false">Бюджет!Z134</f>
        <v>0</v>
      </c>
      <c r="AA58" s="172" t="n">
        <f aca="false">Бюджет!AA134</f>
        <v>0</v>
      </c>
      <c r="AB58" s="172" t="n">
        <f aca="false">Бюджет!AB134</f>
        <v>0</v>
      </c>
      <c r="AC58" s="172" t="n">
        <f aca="false">Бюджет!AC134</f>
        <v>0</v>
      </c>
      <c r="AD58" s="172" t="n">
        <f aca="false">Бюджет!AD134</f>
        <v>0</v>
      </c>
      <c r="AE58" s="172" t="n">
        <f aca="false">Бюджет!AE134</f>
        <v>0</v>
      </c>
      <c r="AF58" s="172" t="n">
        <f aca="false">Бюджет!AF134</f>
        <v>0</v>
      </c>
      <c r="AG58" s="172" t="n">
        <f aca="false">Бюджет!AG134</f>
        <v>0</v>
      </c>
      <c r="AH58" s="172" t="n">
        <f aca="false">Бюджет!AH134</f>
        <v>0</v>
      </c>
      <c r="AI58" s="172" t="n">
        <f aca="false">Бюджет!AI134</f>
        <v>0</v>
      </c>
      <c r="AJ58" s="172" t="n">
        <f aca="false">SUM(G58,I58:AI58)</f>
        <v>51</v>
      </c>
      <c r="AK58" s="175"/>
    </row>
    <row r="59" customFormat="false" ht="27.25" hidden="false" customHeight="false" outlineLevel="0" collapsed="false">
      <c r="A59" s="174" t="str">
        <f aca="false">Бюджет!A135</f>
        <v>Б1.В.18</v>
      </c>
      <c r="B59" s="174" t="str">
        <f aca="false">Бюджет!B135</f>
        <v>Экспериментальные методы ядерной физике (поток СЗФ и ФФ)</v>
      </c>
      <c r="C59" s="181" t="str">
        <f aca="false">Бюджет!C135</f>
        <v>4\7</v>
      </c>
      <c r="D59" s="181" t="n">
        <f aca="false">Бюджет!D135</f>
        <v>10</v>
      </c>
      <c r="E59" s="181" t="n">
        <f aca="false">Бюджет!E135</f>
        <v>1</v>
      </c>
      <c r="F59" s="172" t="n">
        <f aca="false">Бюджет!F135</f>
        <v>16</v>
      </c>
      <c r="G59" s="172" t="n">
        <f aca="false">Бюджет!G135</f>
        <v>16</v>
      </c>
      <c r="H59" s="172" t="n">
        <f aca="false">Бюджет!H135</f>
        <v>0</v>
      </c>
      <c r="I59" s="172" t="n">
        <f aca="false">Бюджет!I135</f>
        <v>0</v>
      </c>
      <c r="J59" s="172" t="n">
        <f aca="false">Бюджет!J135</f>
        <v>0</v>
      </c>
      <c r="K59" s="172" t="n">
        <f aca="false">Бюджет!K135</f>
        <v>3</v>
      </c>
      <c r="L59" s="172" t="n">
        <f aca="false">Бюджет!L135</f>
        <v>0</v>
      </c>
      <c r="M59" s="172" t="n">
        <f aca="false">Бюджет!M135</f>
        <v>0</v>
      </c>
      <c r="N59" s="172" t="n">
        <f aca="false">Бюджет!N135</f>
        <v>0</v>
      </c>
      <c r="O59" s="172" t="n">
        <f aca="false">Бюджет!O135</f>
        <v>0</v>
      </c>
      <c r="P59" s="172" t="n">
        <f aca="false">Бюджет!P135</f>
        <v>0</v>
      </c>
      <c r="Q59" s="172" t="n">
        <f aca="false">Бюджет!Q135</f>
        <v>0.8</v>
      </c>
      <c r="R59" s="172" t="n">
        <f aca="false">Бюджет!R135</f>
        <v>0</v>
      </c>
      <c r="S59" s="172" t="n">
        <f aca="false">Бюджет!S135</f>
        <v>0</v>
      </c>
      <c r="T59" s="172" t="n">
        <f aca="false">Бюджет!T135</f>
        <v>0</v>
      </c>
      <c r="U59" s="172" t="n">
        <f aca="false">Бюджет!U135</f>
        <v>0</v>
      </c>
      <c r="V59" s="172" t="n">
        <f aca="false">Бюджет!V135</f>
        <v>0</v>
      </c>
      <c r="W59" s="172" t="n">
        <f aca="false">Бюджет!W135</f>
        <v>0</v>
      </c>
      <c r="X59" s="172" t="n">
        <f aca="false">Бюджет!X135</f>
        <v>0</v>
      </c>
      <c r="Y59" s="172" t="n">
        <f aca="false">Бюджет!Y135</f>
        <v>0</v>
      </c>
      <c r="Z59" s="172" t="n">
        <f aca="false">Бюджет!Z135</f>
        <v>0</v>
      </c>
      <c r="AA59" s="172" t="n">
        <f aca="false">Бюджет!AA135</f>
        <v>0</v>
      </c>
      <c r="AB59" s="172" t="n">
        <f aca="false">Бюджет!AB135</f>
        <v>0</v>
      </c>
      <c r="AC59" s="172" t="n">
        <f aca="false">Бюджет!AC135</f>
        <v>0</v>
      </c>
      <c r="AD59" s="172" t="n">
        <f aca="false">Бюджет!AD135</f>
        <v>0</v>
      </c>
      <c r="AE59" s="172" t="n">
        <f aca="false">Бюджет!AE135</f>
        <v>0</v>
      </c>
      <c r="AF59" s="172" t="n">
        <f aca="false">Бюджет!AF135</f>
        <v>0</v>
      </c>
      <c r="AG59" s="172" t="n">
        <f aca="false">Бюджет!AG135</f>
        <v>0</v>
      </c>
      <c r="AH59" s="172" t="n">
        <f aca="false">Бюджет!AH135</f>
        <v>0</v>
      </c>
      <c r="AI59" s="172" t="n">
        <f aca="false">Бюджет!AI135</f>
        <v>0</v>
      </c>
      <c r="AJ59" s="172" t="n">
        <f aca="false">SUM(G59,I59:AI59)</f>
        <v>19.8</v>
      </c>
      <c r="AK59" s="175"/>
    </row>
    <row r="60" customFormat="false" ht="15" hidden="false" customHeight="false" outlineLevel="0" collapsed="false">
      <c r="A60" s="174" t="n">
        <f aca="false">Бюджет!A136</f>
        <v>0</v>
      </c>
      <c r="B60" s="174" t="str">
        <f aca="false">Бюджет!B136</f>
        <v>ГЭК (Защита ВКР бакалавра) (7 чел)</v>
      </c>
      <c r="C60" s="181" t="str">
        <f aca="false">Бюджет!C136</f>
        <v>4\8</v>
      </c>
      <c r="D60" s="181" t="n">
        <f aca="false">Бюджет!D136</f>
        <v>14</v>
      </c>
      <c r="E60" s="181" t="n">
        <f aca="false">Бюджет!E136</f>
        <v>1</v>
      </c>
      <c r="F60" s="172" t="n">
        <f aca="false">Бюджет!F136</f>
        <v>0</v>
      </c>
      <c r="G60" s="172" t="n">
        <f aca="false">Бюджет!G136</f>
        <v>0</v>
      </c>
      <c r="H60" s="172" t="n">
        <f aca="false">Бюджет!H136</f>
        <v>0</v>
      </c>
      <c r="I60" s="172" t="n">
        <f aca="false">Бюджет!I136</f>
        <v>0</v>
      </c>
      <c r="J60" s="172" t="n">
        <f aca="false">Бюджет!J136</f>
        <v>0</v>
      </c>
      <c r="K60" s="172" t="n">
        <f aca="false">Бюджет!K136</f>
        <v>0</v>
      </c>
      <c r="L60" s="172" t="n">
        <f aca="false">Бюджет!L136</f>
        <v>0</v>
      </c>
      <c r="M60" s="172" t="n">
        <f aca="false">Бюджет!M136</f>
        <v>0</v>
      </c>
      <c r="N60" s="172" t="n">
        <f aca="false">Бюджет!N136</f>
        <v>0</v>
      </c>
      <c r="O60" s="172" t="n">
        <f aca="false">Бюджет!O136</f>
        <v>0</v>
      </c>
      <c r="P60" s="172" t="n">
        <f aca="false">Бюджет!P136</f>
        <v>0</v>
      </c>
      <c r="Q60" s="172" t="n">
        <f aca="false">Бюджет!Q136</f>
        <v>0</v>
      </c>
      <c r="R60" s="172" t="n">
        <f aca="false">Бюджет!R136</f>
        <v>0</v>
      </c>
      <c r="S60" s="172" t="n">
        <f aca="false">Бюджет!S136</f>
        <v>0</v>
      </c>
      <c r="T60" s="172" t="n">
        <f aca="false">Бюджет!T136</f>
        <v>0</v>
      </c>
      <c r="U60" s="172" t="n">
        <f aca="false">Бюджет!U136</f>
        <v>0</v>
      </c>
      <c r="V60" s="172" t="n">
        <f aca="false">Бюджет!V136</f>
        <v>0</v>
      </c>
      <c r="W60" s="172" t="n">
        <f aca="false">Бюджет!W136</f>
        <v>0</v>
      </c>
      <c r="X60" s="172" t="n">
        <f aca="false">Бюджет!X136</f>
        <v>0</v>
      </c>
      <c r="Y60" s="172" t="n">
        <f aca="false">Бюджет!Y136</f>
        <v>0</v>
      </c>
      <c r="Z60" s="172" t="n">
        <f aca="false">Бюджет!Z136</f>
        <v>0</v>
      </c>
      <c r="AA60" s="172" t="n">
        <f aca="false">Бюджет!AA136</f>
        <v>0</v>
      </c>
      <c r="AB60" s="172" t="n">
        <f aca="false">Бюджет!AB136/7*1</f>
        <v>7</v>
      </c>
      <c r="AC60" s="172" t="n">
        <f aca="false">Бюджет!AC136</f>
        <v>0</v>
      </c>
      <c r="AD60" s="172" t="n">
        <f aca="false">Бюджет!AD136</f>
        <v>0</v>
      </c>
      <c r="AE60" s="172" t="n">
        <f aca="false">Бюджет!AE136</f>
        <v>0</v>
      </c>
      <c r="AF60" s="172" t="n">
        <f aca="false">Бюджет!AF136</f>
        <v>0</v>
      </c>
      <c r="AG60" s="172" t="n">
        <f aca="false">Бюджет!AG136</f>
        <v>0</v>
      </c>
      <c r="AH60" s="172" t="n">
        <f aca="false">Бюджет!AH136</f>
        <v>0</v>
      </c>
      <c r="AI60" s="172" t="n">
        <f aca="false">Бюджет!AI136</f>
        <v>0</v>
      </c>
      <c r="AJ60" s="172" t="n">
        <f aca="false">SUM(G60,I60:AI60)</f>
        <v>7</v>
      </c>
      <c r="AK60" s="175"/>
    </row>
    <row r="61" customFormat="false" ht="15" hidden="false" customHeight="false" outlineLevel="0" collapsed="false">
      <c r="A61" s="173"/>
      <c r="B61" s="197"/>
      <c r="C61" s="168"/>
      <c r="D61" s="168"/>
      <c r="E61" s="168"/>
      <c r="F61" s="175"/>
      <c r="G61" s="175"/>
      <c r="H61" s="175"/>
      <c r="I61" s="175"/>
      <c r="J61" s="171" t="str">
        <f aca="false">Бюджет!K137</f>
        <v>профиль "Солнечно-земная физика"</v>
      </c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5"/>
      <c r="AE61" s="175"/>
      <c r="AF61" s="175"/>
      <c r="AG61" s="175"/>
      <c r="AH61" s="175"/>
      <c r="AI61" s="175"/>
      <c r="AJ61" s="172" t="n">
        <f aca="false">SUM(G61,I61:AI61)</f>
        <v>0</v>
      </c>
      <c r="AK61" s="175"/>
    </row>
    <row r="62" customFormat="false" ht="15" hidden="false" customHeight="false" outlineLevel="0" collapsed="false">
      <c r="A62" s="173" t="str">
        <f aca="false">Бюджет!A138</f>
        <v>Б1.В.03</v>
      </c>
      <c r="B62" s="174" t="str">
        <f aca="false">Бюджет!B138</f>
        <v>Курсовая работа (по профилю)</v>
      </c>
      <c r="C62" s="168" t="str">
        <f aca="false">Бюджет!C138</f>
        <v>2\4</v>
      </c>
      <c r="D62" s="168" t="n">
        <f aca="false">Бюджет!D138</f>
        <v>6</v>
      </c>
      <c r="E62" s="168" t="n">
        <f aca="false">Бюджет!E138</f>
        <v>1</v>
      </c>
      <c r="F62" s="175" t="n">
        <f aca="false">Бюджет!F138</f>
        <v>0</v>
      </c>
      <c r="G62" s="175" t="n">
        <f aca="false">Бюджет!G138</f>
        <v>0</v>
      </c>
      <c r="H62" s="175" t="n">
        <f aca="false">Бюджет!H138</f>
        <v>0</v>
      </c>
      <c r="I62" s="175" t="n">
        <f aca="false">Бюджет!I138</f>
        <v>0</v>
      </c>
      <c r="J62" s="175" t="n">
        <f aca="false">Бюджет!J138</f>
        <v>0</v>
      </c>
      <c r="K62" s="175" t="n">
        <f aca="false">Бюджет!K138</f>
        <v>0</v>
      </c>
      <c r="L62" s="175" t="n">
        <f aca="false">Бюджет!L138</f>
        <v>0</v>
      </c>
      <c r="M62" s="175" t="n">
        <f aca="false">Бюджет!M138</f>
        <v>0</v>
      </c>
      <c r="N62" s="175" t="n">
        <f aca="false">Бюджет!N138</f>
        <v>0</v>
      </c>
      <c r="O62" s="175" t="n">
        <f aca="false">Бюджет!O138</f>
        <v>0</v>
      </c>
      <c r="P62" s="175" t="n">
        <f aca="false">Бюджет!P138</f>
        <v>0</v>
      </c>
      <c r="Q62" s="175" t="n">
        <f aca="false">Бюджет!Q138</f>
        <v>0</v>
      </c>
      <c r="R62" s="175" t="n">
        <f aca="false">Бюджет!R138</f>
        <v>0</v>
      </c>
      <c r="S62" s="175" t="n">
        <f aca="false">Бюджет!S138</f>
        <v>0</v>
      </c>
      <c r="T62" s="175" t="n">
        <f aca="false">Бюджет!T138</f>
        <v>0</v>
      </c>
      <c r="U62" s="175" t="n">
        <f aca="false">Бюджет!U138</f>
        <v>0</v>
      </c>
      <c r="V62" s="175" t="n">
        <f aca="false">Бюджет!V138</f>
        <v>24</v>
      </c>
      <c r="W62" s="175" t="n">
        <f aca="false">Бюджет!W138</f>
        <v>0</v>
      </c>
      <c r="X62" s="175" t="n">
        <f aca="false">Бюджет!X138</f>
        <v>0</v>
      </c>
      <c r="Y62" s="175" t="n">
        <f aca="false">Бюджет!Y138</f>
        <v>0</v>
      </c>
      <c r="Z62" s="175" t="n">
        <f aca="false">Бюджет!Z138</f>
        <v>0</v>
      </c>
      <c r="AA62" s="175" t="n">
        <f aca="false">Бюджет!AA138</f>
        <v>0</v>
      </c>
      <c r="AB62" s="175" t="n">
        <f aca="false">Бюджет!AB138</f>
        <v>0</v>
      </c>
      <c r="AC62" s="175" t="n">
        <f aca="false">Бюджет!AC138</f>
        <v>0</v>
      </c>
      <c r="AD62" s="175" t="n">
        <f aca="false">Бюджет!AD138</f>
        <v>0</v>
      </c>
      <c r="AE62" s="175" t="n">
        <f aca="false">Бюджет!AE138</f>
        <v>0</v>
      </c>
      <c r="AF62" s="175" t="n">
        <f aca="false">Бюджет!AF138</f>
        <v>0</v>
      </c>
      <c r="AG62" s="175" t="n">
        <f aca="false">Бюджет!AG138</f>
        <v>0</v>
      </c>
      <c r="AH62" s="175" t="n">
        <f aca="false">Бюджет!AH138</f>
        <v>0</v>
      </c>
      <c r="AI62" s="175" t="n">
        <f aca="false">Бюджет!AI138</f>
        <v>0</v>
      </c>
      <c r="AJ62" s="172" t="n">
        <f aca="false">SUM(G62,I62:AI62)</f>
        <v>24</v>
      </c>
      <c r="AK62" s="175"/>
    </row>
    <row r="63" customFormat="false" ht="15" hidden="false" customHeight="false" outlineLevel="0" collapsed="false">
      <c r="A63" s="173" t="str">
        <f aca="false">Бюджет!A139</f>
        <v>Б1.В.04</v>
      </c>
      <c r="B63" s="174" t="str">
        <f aca="false">Бюджет!B139</f>
        <v>Физика солнечной системы</v>
      </c>
      <c r="C63" s="168" t="str">
        <f aca="false">Бюджет!C139</f>
        <v>2\4</v>
      </c>
      <c r="D63" s="168" t="n">
        <f aca="false">Бюджет!D139</f>
        <v>6</v>
      </c>
      <c r="E63" s="168" t="n">
        <f aca="false">Бюджет!E139</f>
        <v>1</v>
      </c>
      <c r="F63" s="175" t="n">
        <f aca="false">Бюджет!F139</f>
        <v>20</v>
      </c>
      <c r="G63" s="175" t="n">
        <f aca="false">Бюджет!G139</f>
        <v>20</v>
      </c>
      <c r="H63" s="175" t="n">
        <f aca="false">Бюджет!H139</f>
        <v>20</v>
      </c>
      <c r="I63" s="175" t="n">
        <f aca="false">Бюджет!I139</f>
        <v>20</v>
      </c>
      <c r="J63" s="175" t="n">
        <f aca="false">Бюджет!J139</f>
        <v>0</v>
      </c>
      <c r="K63" s="175" t="n">
        <f aca="false">Бюджет!K139</f>
        <v>1.8</v>
      </c>
      <c r="L63" s="175" t="n">
        <f aca="false">Бюджет!L139</f>
        <v>0</v>
      </c>
      <c r="M63" s="175" t="n">
        <f aca="false">Бюджет!M139</f>
        <v>0</v>
      </c>
      <c r="N63" s="175" t="n">
        <f aca="false">Бюджет!N139</f>
        <v>0</v>
      </c>
      <c r="O63" s="175" t="n">
        <f aca="false">Бюджет!O139</f>
        <v>0</v>
      </c>
      <c r="P63" s="175" t="n">
        <f aca="false">Бюджет!P139</f>
        <v>0</v>
      </c>
      <c r="Q63" s="175" t="n">
        <f aca="false">Бюджет!Q139</f>
        <v>1</v>
      </c>
      <c r="R63" s="175" t="n">
        <f aca="false">Бюджет!R139</f>
        <v>0</v>
      </c>
      <c r="S63" s="175" t="n">
        <f aca="false">Бюджет!S139</f>
        <v>0</v>
      </c>
      <c r="T63" s="175" t="n">
        <f aca="false">Бюджет!T139</f>
        <v>0</v>
      </c>
      <c r="U63" s="175" t="n">
        <f aca="false">Бюджет!U139</f>
        <v>0</v>
      </c>
      <c r="V63" s="175" t="n">
        <f aca="false">Бюджет!V139</f>
        <v>0</v>
      </c>
      <c r="W63" s="175" t="n">
        <f aca="false">Бюджет!W139</f>
        <v>0</v>
      </c>
      <c r="X63" s="175" t="n">
        <f aca="false">Бюджет!X139</f>
        <v>0</v>
      </c>
      <c r="Y63" s="175" t="n">
        <f aca="false">Бюджет!Y139</f>
        <v>0</v>
      </c>
      <c r="Z63" s="175" t="n">
        <f aca="false">Бюджет!Z139</f>
        <v>0</v>
      </c>
      <c r="AA63" s="175" t="n">
        <f aca="false">Бюджет!AA139</f>
        <v>0</v>
      </c>
      <c r="AB63" s="175" t="n">
        <f aca="false">Бюджет!AB139</f>
        <v>0</v>
      </c>
      <c r="AC63" s="175" t="n">
        <f aca="false">Бюджет!AC139</f>
        <v>0</v>
      </c>
      <c r="AD63" s="175" t="n">
        <f aca="false">Бюджет!AD139</f>
        <v>0</v>
      </c>
      <c r="AE63" s="175" t="n">
        <f aca="false">Бюджет!AE139</f>
        <v>0</v>
      </c>
      <c r="AF63" s="175" t="n">
        <f aca="false">Бюджет!AF139</f>
        <v>0</v>
      </c>
      <c r="AG63" s="175" t="n">
        <f aca="false">Бюджет!AG139</f>
        <v>0</v>
      </c>
      <c r="AH63" s="175" t="n">
        <f aca="false">Бюджет!AH139</f>
        <v>0</v>
      </c>
      <c r="AI63" s="175" t="n">
        <f aca="false">Бюджет!AI139</f>
        <v>0</v>
      </c>
      <c r="AJ63" s="172" t="n">
        <f aca="false">SUM(G63,I63:AI63)</f>
        <v>42.8</v>
      </c>
      <c r="AK63" s="175"/>
    </row>
    <row r="64" customFormat="false" ht="15" hidden="false" customHeight="false" outlineLevel="0" collapsed="false">
      <c r="A64" s="173" t="str">
        <f aca="false">Бюджет!A140</f>
        <v>Б1.В.02.01</v>
      </c>
      <c r="B64" s="174" t="str">
        <f aca="false">Бюджет!B140</f>
        <v>Специальный практикум по астрофизике</v>
      </c>
      <c r="C64" s="168" t="str">
        <f aca="false">Бюджет!C140</f>
        <v>3\5</v>
      </c>
      <c r="D64" s="168" t="n">
        <f aca="false">Бюджет!D140</f>
        <v>6</v>
      </c>
      <c r="E64" s="168" t="n">
        <f aca="false">Бюджет!E140</f>
        <v>1</v>
      </c>
      <c r="F64" s="175" t="n">
        <f aca="false">Бюджет!F140</f>
        <v>0</v>
      </c>
      <c r="G64" s="175" t="n">
        <f aca="false">Бюджет!G140</f>
        <v>0</v>
      </c>
      <c r="H64" s="175" t="n">
        <f aca="false">Бюджет!H140</f>
        <v>0</v>
      </c>
      <c r="I64" s="175" t="n">
        <f aca="false">Бюджет!I140</f>
        <v>0</v>
      </c>
      <c r="J64" s="175" t="n">
        <f aca="false">Бюджет!J140</f>
        <v>68</v>
      </c>
      <c r="K64" s="175" t="n">
        <f aca="false">Бюджет!K140</f>
        <v>1.8</v>
      </c>
      <c r="L64" s="175" t="n">
        <f aca="false">Бюджет!L140</f>
        <v>0</v>
      </c>
      <c r="M64" s="175" t="n">
        <f aca="false">Бюджет!M140</f>
        <v>0</v>
      </c>
      <c r="N64" s="175" t="n">
        <f aca="false">Бюджет!N140</f>
        <v>0</v>
      </c>
      <c r="O64" s="175" t="n">
        <f aca="false">Бюджет!O140</f>
        <v>0</v>
      </c>
      <c r="P64" s="175" t="n">
        <f aca="false">Бюджет!P140</f>
        <v>0</v>
      </c>
      <c r="Q64" s="175" t="n">
        <f aca="false">Бюджет!Q140</f>
        <v>0</v>
      </c>
      <c r="R64" s="175" t="n">
        <f aca="false">Бюджет!R140</f>
        <v>0</v>
      </c>
      <c r="S64" s="175" t="n">
        <f aca="false">Бюджет!S140</f>
        <v>0</v>
      </c>
      <c r="T64" s="175" t="n">
        <f aca="false">Бюджет!T140</f>
        <v>0</v>
      </c>
      <c r="U64" s="175" t="n">
        <f aca="false">Бюджет!U140</f>
        <v>0</v>
      </c>
      <c r="V64" s="175" t="n">
        <f aca="false">Бюджет!V140</f>
        <v>0</v>
      </c>
      <c r="W64" s="175" t="n">
        <f aca="false">Бюджет!W140</f>
        <v>0</v>
      </c>
      <c r="X64" s="175" t="n">
        <f aca="false">Бюджет!X140</f>
        <v>0</v>
      </c>
      <c r="Y64" s="175" t="n">
        <f aca="false">Бюджет!Y140</f>
        <v>0</v>
      </c>
      <c r="Z64" s="175" t="n">
        <f aca="false">Бюджет!Z140</f>
        <v>0</v>
      </c>
      <c r="AA64" s="175" t="n">
        <f aca="false">Бюджет!AA140</f>
        <v>0</v>
      </c>
      <c r="AB64" s="175" t="n">
        <f aca="false">Бюджет!AB140</f>
        <v>0</v>
      </c>
      <c r="AC64" s="175" t="n">
        <f aca="false">Бюджет!AC140</f>
        <v>0</v>
      </c>
      <c r="AD64" s="175" t="n">
        <f aca="false">Бюджет!AD140</f>
        <v>0</v>
      </c>
      <c r="AE64" s="175" t="n">
        <f aca="false">Бюджет!AE140</f>
        <v>0</v>
      </c>
      <c r="AF64" s="175" t="n">
        <f aca="false">Бюджет!AF140</f>
        <v>0</v>
      </c>
      <c r="AG64" s="175" t="n">
        <f aca="false">Бюджет!AG140</f>
        <v>0</v>
      </c>
      <c r="AH64" s="175" t="n">
        <f aca="false">Бюджет!AH140</f>
        <v>0</v>
      </c>
      <c r="AI64" s="175" t="n">
        <f aca="false">Бюджет!AI140</f>
        <v>0</v>
      </c>
      <c r="AJ64" s="172" t="n">
        <f aca="false">SUM(G64,I64:AI64)</f>
        <v>69.8</v>
      </c>
      <c r="AK64" s="175"/>
    </row>
    <row r="65" customFormat="false" ht="15" hidden="false" customHeight="false" outlineLevel="0" collapsed="false">
      <c r="A65" s="173" t="str">
        <f aca="false">Бюджет!A141</f>
        <v>Б1.В.05</v>
      </c>
      <c r="B65" s="174" t="str">
        <f aca="false">Бюджет!B141</f>
        <v>Астрофизика</v>
      </c>
      <c r="C65" s="168" t="str">
        <f aca="false">Бюджет!C141</f>
        <v>3\5</v>
      </c>
      <c r="D65" s="168" t="n">
        <f aca="false">Бюджет!D141</f>
        <v>6</v>
      </c>
      <c r="E65" s="168" t="n">
        <f aca="false">Бюджет!E141</f>
        <v>1</v>
      </c>
      <c r="F65" s="175" t="n">
        <f aca="false">Бюджет!F141</f>
        <v>34</v>
      </c>
      <c r="G65" s="175" t="n">
        <f aca="false">Бюджет!G141</f>
        <v>34</v>
      </c>
      <c r="H65" s="175" t="n">
        <f aca="false">Бюджет!H141</f>
        <v>0</v>
      </c>
      <c r="I65" s="175" t="n">
        <f aca="false">Бюджет!I141</f>
        <v>0</v>
      </c>
      <c r="J65" s="175" t="n">
        <f aca="false">Бюджет!J141</f>
        <v>0</v>
      </c>
      <c r="K65" s="175" t="n">
        <f aca="false">Бюджет!K141</f>
        <v>1.8</v>
      </c>
      <c r="L65" s="175" t="n">
        <f aca="false">Бюджет!L141</f>
        <v>0</v>
      </c>
      <c r="M65" s="175" t="n">
        <f aca="false">Бюджет!M141</f>
        <v>0</v>
      </c>
      <c r="N65" s="175" t="n">
        <f aca="false">Бюджет!N141</f>
        <v>0</v>
      </c>
      <c r="O65" s="175" t="n">
        <f aca="false">Бюджет!O141</f>
        <v>0</v>
      </c>
      <c r="P65" s="175" t="n">
        <f aca="false">Бюджет!P141</f>
        <v>0</v>
      </c>
      <c r="Q65" s="175" t="n">
        <f aca="false">Бюджет!Q141</f>
        <v>1.7</v>
      </c>
      <c r="R65" s="175" t="n">
        <f aca="false">Бюджет!R141</f>
        <v>0</v>
      </c>
      <c r="S65" s="175" t="n">
        <f aca="false">Бюджет!S141</f>
        <v>0</v>
      </c>
      <c r="T65" s="175" t="n">
        <f aca="false">Бюджет!T141</f>
        <v>0</v>
      </c>
      <c r="U65" s="175" t="n">
        <f aca="false">Бюджет!U141</f>
        <v>0</v>
      </c>
      <c r="V65" s="175" t="n">
        <f aca="false">Бюджет!V141</f>
        <v>0</v>
      </c>
      <c r="W65" s="175" t="n">
        <f aca="false">Бюджет!W141</f>
        <v>0</v>
      </c>
      <c r="X65" s="175" t="n">
        <f aca="false">Бюджет!X141</f>
        <v>0</v>
      </c>
      <c r="Y65" s="175" t="n">
        <f aca="false">Бюджет!Y141</f>
        <v>0</v>
      </c>
      <c r="Z65" s="175" t="n">
        <f aca="false">Бюджет!Z141</f>
        <v>0</v>
      </c>
      <c r="AA65" s="175" t="n">
        <f aca="false">Бюджет!AA141</f>
        <v>0</v>
      </c>
      <c r="AB65" s="175" t="n">
        <f aca="false">Бюджет!AB141</f>
        <v>0</v>
      </c>
      <c r="AC65" s="175" t="n">
        <f aca="false">Бюджет!AC141</f>
        <v>0</v>
      </c>
      <c r="AD65" s="175" t="n">
        <f aca="false">Бюджет!AD141</f>
        <v>0</v>
      </c>
      <c r="AE65" s="175" t="n">
        <f aca="false">Бюджет!AE141</f>
        <v>0</v>
      </c>
      <c r="AF65" s="175" t="n">
        <f aca="false">Бюджет!AF141</f>
        <v>0</v>
      </c>
      <c r="AG65" s="175" t="n">
        <f aca="false">Бюджет!AG141</f>
        <v>0</v>
      </c>
      <c r="AH65" s="175" t="n">
        <f aca="false">Бюджет!AH141</f>
        <v>0</v>
      </c>
      <c r="AI65" s="175" t="n">
        <f aca="false">Бюджет!AI141</f>
        <v>6</v>
      </c>
      <c r="AJ65" s="172" t="n">
        <f aca="false">SUM(G65,I65:AI65)</f>
        <v>43.5</v>
      </c>
      <c r="AK65" s="175"/>
    </row>
    <row r="66" customFormat="false" ht="15" hidden="false" customHeight="false" outlineLevel="0" collapsed="false">
      <c r="A66" s="173" t="str">
        <f aca="false">Бюджет!A142</f>
        <v>Б1.В.07</v>
      </c>
      <c r="B66" s="174" t="str">
        <f aca="false">Бюджет!B142</f>
        <v>Методы физического эксперимента</v>
      </c>
      <c r="C66" s="168" t="str">
        <f aca="false">Бюджет!C142</f>
        <v>3\6</v>
      </c>
      <c r="D66" s="168" t="n">
        <f aca="false">Бюджет!D142</f>
        <v>6</v>
      </c>
      <c r="E66" s="168" t="n">
        <f aca="false">Бюджет!E142</f>
        <v>1</v>
      </c>
      <c r="F66" s="175" t="n">
        <f aca="false">Бюджет!F142</f>
        <v>0</v>
      </c>
      <c r="G66" s="175" t="n">
        <f aca="false">Бюджет!G142</f>
        <v>0</v>
      </c>
      <c r="H66" s="175" t="n">
        <f aca="false">Бюджет!H142</f>
        <v>0</v>
      </c>
      <c r="I66" s="175" t="n">
        <f aca="false">Бюджет!I142</f>
        <v>0</v>
      </c>
      <c r="J66" s="175" t="n">
        <f aca="false">Бюджет!J142</f>
        <v>36</v>
      </c>
      <c r="K66" s="175" t="n">
        <f aca="false">Бюджет!K142</f>
        <v>1.8</v>
      </c>
      <c r="L66" s="175" t="n">
        <f aca="false">Бюджет!L142</f>
        <v>0</v>
      </c>
      <c r="M66" s="175" t="n">
        <f aca="false">Бюджет!M142</f>
        <v>0</v>
      </c>
      <c r="N66" s="175" t="n">
        <f aca="false">Бюджет!N142</f>
        <v>0</v>
      </c>
      <c r="O66" s="175" t="n">
        <f aca="false">Бюджет!O142</f>
        <v>0</v>
      </c>
      <c r="P66" s="175" t="n">
        <f aca="false">Бюджет!P142</f>
        <v>0</v>
      </c>
      <c r="Q66" s="175" t="n">
        <f aca="false">Бюджет!Q142</f>
        <v>0</v>
      </c>
      <c r="R66" s="175" t="n">
        <f aca="false">Бюджет!R142</f>
        <v>0</v>
      </c>
      <c r="S66" s="175" t="n">
        <f aca="false">Бюджет!S142</f>
        <v>0</v>
      </c>
      <c r="T66" s="175" t="n">
        <f aca="false">Бюджет!T142</f>
        <v>0</v>
      </c>
      <c r="U66" s="175" t="n">
        <f aca="false">Бюджет!U142</f>
        <v>0</v>
      </c>
      <c r="V66" s="175" t="n">
        <f aca="false">Бюджет!V142</f>
        <v>0</v>
      </c>
      <c r="W66" s="175" t="n">
        <f aca="false">Бюджет!W142</f>
        <v>0</v>
      </c>
      <c r="X66" s="175" t="n">
        <f aca="false">Бюджет!X142</f>
        <v>0</v>
      </c>
      <c r="Y66" s="175" t="n">
        <f aca="false">Бюджет!Y142</f>
        <v>0</v>
      </c>
      <c r="Z66" s="175" t="n">
        <f aca="false">Бюджет!Z142</f>
        <v>0</v>
      </c>
      <c r="AA66" s="175" t="n">
        <f aca="false">Бюджет!AA142</f>
        <v>0</v>
      </c>
      <c r="AB66" s="175" t="n">
        <f aca="false">Бюджет!AB142</f>
        <v>0</v>
      </c>
      <c r="AC66" s="175" t="n">
        <f aca="false">Бюджет!AC142</f>
        <v>0</v>
      </c>
      <c r="AD66" s="175" t="n">
        <f aca="false">Бюджет!AD142</f>
        <v>0</v>
      </c>
      <c r="AE66" s="175" t="n">
        <f aca="false">Бюджет!AE142</f>
        <v>0</v>
      </c>
      <c r="AF66" s="175" t="n">
        <f aca="false">Бюджет!AF142</f>
        <v>0</v>
      </c>
      <c r="AG66" s="175" t="n">
        <f aca="false">Бюджет!AG142</f>
        <v>0</v>
      </c>
      <c r="AH66" s="175" t="n">
        <f aca="false">Бюджет!AH142</f>
        <v>0</v>
      </c>
      <c r="AI66" s="175" t="n">
        <f aca="false">Бюджет!AI142</f>
        <v>0</v>
      </c>
      <c r="AJ66" s="172" t="n">
        <f aca="false">SUM(G66,I66:AI66)</f>
        <v>37.8</v>
      </c>
      <c r="AK66" s="175"/>
    </row>
    <row r="67" customFormat="false" ht="15" hidden="false" customHeight="false" outlineLevel="0" collapsed="false">
      <c r="A67" s="173" t="str">
        <f aca="false">Бюджет!A144</f>
        <v>Б1.В.10</v>
      </c>
      <c r="B67" s="174" t="str">
        <f aca="false">Бюджет!B144</f>
        <v>Физика плазмы</v>
      </c>
      <c r="C67" s="168" t="str">
        <f aca="false">Бюджет!C144</f>
        <v>3\6</v>
      </c>
      <c r="D67" s="168" t="n">
        <f aca="false">Бюджет!D144</f>
        <v>6</v>
      </c>
      <c r="E67" s="168" t="n">
        <f aca="false">Бюджет!E144</f>
        <v>1</v>
      </c>
      <c r="F67" s="175" t="n">
        <f aca="false">Бюджет!F144</f>
        <v>18</v>
      </c>
      <c r="G67" s="175" t="n">
        <f aca="false">Бюджет!G144</f>
        <v>18</v>
      </c>
      <c r="H67" s="175" t="n">
        <f aca="false">Бюджет!H144</f>
        <v>18</v>
      </c>
      <c r="I67" s="175" t="n">
        <f aca="false">Бюджет!I144</f>
        <v>18</v>
      </c>
      <c r="J67" s="175" t="n">
        <f aca="false">Бюджет!J144</f>
        <v>0</v>
      </c>
      <c r="K67" s="175" t="n">
        <f aca="false">Бюджет!K144</f>
        <v>1.8</v>
      </c>
      <c r="L67" s="175" t="n">
        <f aca="false">Бюджет!L144</f>
        <v>0</v>
      </c>
      <c r="M67" s="175" t="n">
        <f aca="false">Бюджет!M144</f>
        <v>0</v>
      </c>
      <c r="N67" s="175" t="n">
        <f aca="false">Бюджет!N144</f>
        <v>0</v>
      </c>
      <c r="O67" s="175" t="n">
        <f aca="false">Бюджет!O144</f>
        <v>0</v>
      </c>
      <c r="P67" s="175" t="n">
        <f aca="false">Бюджет!P144</f>
        <v>0</v>
      </c>
      <c r="Q67" s="175" t="n">
        <f aca="false">Бюджет!Q144</f>
        <v>0.9</v>
      </c>
      <c r="R67" s="175" t="n">
        <f aca="false">Бюджет!R144</f>
        <v>0</v>
      </c>
      <c r="S67" s="175" t="n">
        <f aca="false">Бюджет!S144</f>
        <v>0</v>
      </c>
      <c r="T67" s="175" t="n">
        <f aca="false">Бюджет!T144</f>
        <v>0</v>
      </c>
      <c r="U67" s="175" t="n">
        <f aca="false">Бюджет!U144</f>
        <v>0</v>
      </c>
      <c r="V67" s="175" t="n">
        <f aca="false">Бюджет!V144</f>
        <v>0</v>
      </c>
      <c r="W67" s="175" t="n">
        <f aca="false">Бюджет!W144</f>
        <v>0</v>
      </c>
      <c r="X67" s="175" t="n">
        <f aca="false">Бюджет!X144</f>
        <v>0</v>
      </c>
      <c r="Y67" s="175" t="n">
        <f aca="false">Бюджет!Y144</f>
        <v>0</v>
      </c>
      <c r="Z67" s="175" t="n">
        <f aca="false">Бюджет!Z144</f>
        <v>0</v>
      </c>
      <c r="AA67" s="175" t="n">
        <f aca="false">Бюджет!AA144</f>
        <v>0</v>
      </c>
      <c r="AB67" s="175" t="n">
        <f aca="false">Бюджет!AB144</f>
        <v>0</v>
      </c>
      <c r="AC67" s="175" t="n">
        <f aca="false">Бюджет!AC144</f>
        <v>0</v>
      </c>
      <c r="AD67" s="175" t="n">
        <f aca="false">Бюджет!AD144</f>
        <v>0</v>
      </c>
      <c r="AE67" s="175" t="n">
        <f aca="false">Бюджет!AE144</f>
        <v>0</v>
      </c>
      <c r="AF67" s="175" t="n">
        <f aca="false">Бюджет!AF144</f>
        <v>0</v>
      </c>
      <c r="AG67" s="175" t="n">
        <f aca="false">Бюджет!AG144</f>
        <v>0</v>
      </c>
      <c r="AH67" s="175" t="n">
        <f aca="false">Бюджет!AH144</f>
        <v>0</v>
      </c>
      <c r="AI67" s="175" t="n">
        <f aca="false">Бюджет!AI144</f>
        <v>0</v>
      </c>
      <c r="AJ67" s="172" t="n">
        <f aca="false">SUM(G67,I67:AI67)</f>
        <v>38.7</v>
      </c>
      <c r="AK67" s="175"/>
    </row>
    <row r="68" customFormat="false" ht="27.25" hidden="false" customHeight="false" outlineLevel="0" collapsed="false">
      <c r="A68" s="173" t="str">
        <f aca="false">Бюджет!A145</f>
        <v>Б2.В.01(Н)</v>
      </c>
      <c r="B68" s="174" t="str">
        <f aca="false">Бюджет!B145</f>
        <v>Производственная практика. (Научно-исследовательская работа) (расср., 1 1/3 нед.)</v>
      </c>
      <c r="C68" s="168" t="str">
        <f aca="false">Бюджет!C145</f>
        <v>3\5</v>
      </c>
      <c r="D68" s="168" t="n">
        <f aca="false">Бюджет!D145</f>
        <v>6</v>
      </c>
      <c r="E68" s="168" t="n">
        <f aca="false">Бюджет!E145</f>
        <v>1</v>
      </c>
      <c r="F68" s="175" t="n">
        <f aca="false">Бюджет!F145</f>
        <v>0</v>
      </c>
      <c r="G68" s="175" t="n">
        <f aca="false">Бюджет!G145</f>
        <v>0</v>
      </c>
      <c r="H68" s="175" t="n">
        <f aca="false">Бюджет!H145</f>
        <v>0</v>
      </c>
      <c r="I68" s="175" t="n">
        <f aca="false">Бюджет!I145</f>
        <v>0</v>
      </c>
      <c r="J68" s="175" t="n">
        <f aca="false">Бюджет!J145</f>
        <v>0</v>
      </c>
      <c r="K68" s="175" t="n">
        <f aca="false">Бюджет!K145</f>
        <v>0</v>
      </c>
      <c r="L68" s="175" t="n">
        <f aca="false">Бюджет!L145</f>
        <v>0</v>
      </c>
      <c r="M68" s="175" t="n">
        <f aca="false">Бюджет!M145</f>
        <v>0</v>
      </c>
      <c r="N68" s="175" t="n">
        <f aca="false">Бюджет!N145</f>
        <v>0</v>
      </c>
      <c r="O68" s="175" t="n">
        <f aca="false">Бюджет!O145</f>
        <v>0</v>
      </c>
      <c r="P68" s="175" t="n">
        <f aca="false">Бюджет!P145</f>
        <v>0</v>
      </c>
      <c r="Q68" s="175" t="n">
        <f aca="false">Бюджет!Q145</f>
        <v>0</v>
      </c>
      <c r="R68" s="175" t="n">
        <f aca="false">Бюджет!R145</f>
        <v>0</v>
      </c>
      <c r="S68" s="175" t="n">
        <f aca="false">Бюджет!S145</f>
        <v>0</v>
      </c>
      <c r="T68" s="175" t="n">
        <f aca="false">Бюджет!T145</f>
        <v>8</v>
      </c>
      <c r="U68" s="175" t="n">
        <f aca="false">Бюджет!U145</f>
        <v>0</v>
      </c>
      <c r="V68" s="175" t="n">
        <f aca="false">Бюджет!V145</f>
        <v>0</v>
      </c>
      <c r="W68" s="175" t="n">
        <f aca="false">Бюджет!W145</f>
        <v>0</v>
      </c>
      <c r="X68" s="175" t="n">
        <f aca="false">Бюджет!X145</f>
        <v>0</v>
      </c>
      <c r="Y68" s="175" t="n">
        <f aca="false">Бюджет!Y145</f>
        <v>0</v>
      </c>
      <c r="Z68" s="175" t="n">
        <f aca="false">Бюджет!Z145</f>
        <v>0</v>
      </c>
      <c r="AA68" s="175" t="n">
        <f aca="false">Бюджет!AA145</f>
        <v>0</v>
      </c>
      <c r="AB68" s="175" t="n">
        <f aca="false">Бюджет!AB145</f>
        <v>0</v>
      </c>
      <c r="AC68" s="175" t="n">
        <f aca="false">Бюджет!AC145</f>
        <v>0</v>
      </c>
      <c r="AD68" s="175" t="n">
        <f aca="false">Бюджет!AD145</f>
        <v>0</v>
      </c>
      <c r="AE68" s="175" t="n">
        <f aca="false">Бюджет!AE145</f>
        <v>0</v>
      </c>
      <c r="AF68" s="175" t="n">
        <f aca="false">Бюджет!AF145</f>
        <v>0</v>
      </c>
      <c r="AG68" s="175" t="n">
        <f aca="false">Бюджет!AG145</f>
        <v>0</v>
      </c>
      <c r="AH68" s="175" t="n">
        <f aca="false">Бюджет!AH145</f>
        <v>0</v>
      </c>
      <c r="AI68" s="175" t="n">
        <f aca="false">Бюджет!AI145</f>
        <v>0</v>
      </c>
      <c r="AJ68" s="172" t="n">
        <f aca="false">SUM(G68,I68:AI68)</f>
        <v>8</v>
      </c>
      <c r="AK68" s="175"/>
    </row>
    <row r="69" customFormat="false" ht="27.25" hidden="false" customHeight="false" outlineLevel="0" collapsed="false">
      <c r="A69" s="173" t="str">
        <f aca="false">Бюджет!A146</f>
        <v>Б2.В.02(Н)</v>
      </c>
      <c r="B69" s="174" t="str">
        <f aca="false">Бюджет!B146</f>
        <v>Производственная практика. (Научно-исследовательская работа) (расср., 2 нед.)</v>
      </c>
      <c r="C69" s="168" t="str">
        <f aca="false">Бюджет!C146</f>
        <v>3\6</v>
      </c>
      <c r="D69" s="168" t="n">
        <f aca="false">Бюджет!D146</f>
        <v>6</v>
      </c>
      <c r="E69" s="168" t="n">
        <f aca="false">Бюджет!E146</f>
        <v>1</v>
      </c>
      <c r="F69" s="175" t="n">
        <f aca="false">Бюджет!F146</f>
        <v>0</v>
      </c>
      <c r="G69" s="175" t="n">
        <f aca="false">Бюджет!G146</f>
        <v>0</v>
      </c>
      <c r="H69" s="175" t="n">
        <f aca="false">Бюджет!H146</f>
        <v>0</v>
      </c>
      <c r="I69" s="175" t="n">
        <f aca="false">Бюджет!I146</f>
        <v>0</v>
      </c>
      <c r="J69" s="175" t="n">
        <f aca="false">Бюджет!J146</f>
        <v>0</v>
      </c>
      <c r="K69" s="175" t="n">
        <f aca="false">Бюджет!K146</f>
        <v>0</v>
      </c>
      <c r="L69" s="175" t="n">
        <f aca="false">Бюджет!L146</f>
        <v>0</v>
      </c>
      <c r="M69" s="175" t="n">
        <f aca="false">Бюджет!M146</f>
        <v>0</v>
      </c>
      <c r="N69" s="175" t="n">
        <f aca="false">Бюджет!N146</f>
        <v>0</v>
      </c>
      <c r="O69" s="175" t="n">
        <f aca="false">Бюджет!O146</f>
        <v>0</v>
      </c>
      <c r="P69" s="175" t="n">
        <f aca="false">Бюджет!P146</f>
        <v>0</v>
      </c>
      <c r="Q69" s="175" t="n">
        <f aca="false">Бюджет!Q146</f>
        <v>0</v>
      </c>
      <c r="R69" s="175" t="n">
        <f aca="false">Бюджет!R146</f>
        <v>0</v>
      </c>
      <c r="S69" s="175" t="n">
        <f aca="false">Бюджет!S146</f>
        <v>0</v>
      </c>
      <c r="T69" s="175" t="n">
        <f aca="false">Бюджет!T146</f>
        <v>12</v>
      </c>
      <c r="U69" s="175" t="n">
        <f aca="false">Бюджет!U146</f>
        <v>0</v>
      </c>
      <c r="V69" s="175" t="n">
        <f aca="false">Бюджет!V146</f>
        <v>0</v>
      </c>
      <c r="W69" s="175" t="n">
        <f aca="false">Бюджет!W146</f>
        <v>0</v>
      </c>
      <c r="X69" s="175" t="n">
        <f aca="false">Бюджет!X146</f>
        <v>0</v>
      </c>
      <c r="Y69" s="175" t="n">
        <f aca="false">Бюджет!Y146</f>
        <v>0</v>
      </c>
      <c r="Z69" s="175" t="n">
        <f aca="false">Бюджет!Z146</f>
        <v>0</v>
      </c>
      <c r="AA69" s="175" t="n">
        <f aca="false">Бюджет!AA146</f>
        <v>0</v>
      </c>
      <c r="AB69" s="175" t="n">
        <f aca="false">Бюджет!AB146</f>
        <v>0</v>
      </c>
      <c r="AC69" s="175" t="n">
        <f aca="false">Бюджет!AC146</f>
        <v>0</v>
      </c>
      <c r="AD69" s="175" t="n">
        <f aca="false">Бюджет!AD146</f>
        <v>0</v>
      </c>
      <c r="AE69" s="175" t="n">
        <f aca="false">Бюджет!AE146</f>
        <v>0</v>
      </c>
      <c r="AF69" s="175" t="n">
        <f aca="false">Бюджет!AF146</f>
        <v>0</v>
      </c>
      <c r="AG69" s="175" t="n">
        <f aca="false">Бюджет!AG146</f>
        <v>0</v>
      </c>
      <c r="AH69" s="175" t="n">
        <f aca="false">Бюджет!AH146</f>
        <v>0</v>
      </c>
      <c r="AI69" s="175" t="n">
        <f aca="false">Бюджет!AI146</f>
        <v>0</v>
      </c>
      <c r="AJ69" s="172" t="n">
        <f aca="false">SUM(G69,I69:AI69)</f>
        <v>12</v>
      </c>
      <c r="AK69" s="175"/>
    </row>
    <row r="70" customFormat="false" ht="15" hidden="false" customHeight="false" outlineLevel="0" collapsed="false">
      <c r="A70" s="173" t="str">
        <f aca="false">Бюджет!A147</f>
        <v>Б1.В.11</v>
      </c>
      <c r="B70" s="174" t="str">
        <f aca="false">Бюджет!B147</f>
        <v>Методы обработки изображений</v>
      </c>
      <c r="C70" s="168" t="str">
        <f aca="false">Бюджет!C147</f>
        <v>4\7</v>
      </c>
      <c r="D70" s="168" t="n">
        <f aca="false">Бюджет!D147</f>
        <v>3</v>
      </c>
      <c r="E70" s="168" t="n">
        <f aca="false">Бюджет!E147</f>
        <v>1</v>
      </c>
      <c r="F70" s="175" t="n">
        <f aca="false">Бюджет!F147</f>
        <v>34</v>
      </c>
      <c r="G70" s="175" t="n">
        <f aca="false">Бюджет!G147</f>
        <v>34</v>
      </c>
      <c r="H70" s="175" t="n">
        <f aca="false">Бюджет!H147</f>
        <v>0</v>
      </c>
      <c r="I70" s="175" t="n">
        <f aca="false">Бюджет!I147</f>
        <v>0</v>
      </c>
      <c r="J70" s="175" t="n">
        <f aca="false">Бюджет!J147</f>
        <v>50</v>
      </c>
      <c r="K70" s="175" t="n">
        <f aca="false">Бюджет!K147</f>
        <v>0.9</v>
      </c>
      <c r="L70" s="175" t="n">
        <f aca="false">Бюджет!L147</f>
        <v>0</v>
      </c>
      <c r="M70" s="175" t="n">
        <f aca="false">Бюджет!M147</f>
        <v>0</v>
      </c>
      <c r="N70" s="175" t="n">
        <f aca="false">Бюджет!N147</f>
        <v>0</v>
      </c>
      <c r="O70" s="175" t="n">
        <f aca="false">Бюджет!O147</f>
        <v>0</v>
      </c>
      <c r="P70" s="175" t="n">
        <f aca="false">Бюджет!P147</f>
        <v>0</v>
      </c>
      <c r="Q70" s="175" t="n">
        <f aca="false">Бюджет!Q147</f>
        <v>1.7</v>
      </c>
      <c r="R70" s="175" t="n">
        <f aca="false">Бюджет!R147</f>
        <v>0</v>
      </c>
      <c r="S70" s="175" t="n">
        <f aca="false">Бюджет!S147</f>
        <v>0</v>
      </c>
      <c r="T70" s="175" t="n">
        <f aca="false">Бюджет!T147</f>
        <v>0</v>
      </c>
      <c r="U70" s="175" t="n">
        <f aca="false">Бюджет!U147</f>
        <v>0</v>
      </c>
      <c r="V70" s="175" t="n">
        <f aca="false">Бюджет!V147</f>
        <v>0</v>
      </c>
      <c r="W70" s="175" t="n">
        <f aca="false">Бюджет!W147</f>
        <v>0</v>
      </c>
      <c r="X70" s="175" t="n">
        <f aca="false">Бюджет!X147</f>
        <v>0</v>
      </c>
      <c r="Y70" s="175" t="n">
        <f aca="false">Бюджет!Y147</f>
        <v>0</v>
      </c>
      <c r="Z70" s="175" t="n">
        <f aca="false">Бюджет!Z147</f>
        <v>0</v>
      </c>
      <c r="AA70" s="175" t="n">
        <f aca="false">Бюджет!AA147</f>
        <v>0</v>
      </c>
      <c r="AB70" s="175" t="n">
        <f aca="false">Бюджет!AB147</f>
        <v>0</v>
      </c>
      <c r="AC70" s="175" t="n">
        <f aca="false">Бюджет!AC147</f>
        <v>0</v>
      </c>
      <c r="AD70" s="175" t="n">
        <f aca="false">Бюджет!AD147</f>
        <v>0</v>
      </c>
      <c r="AE70" s="175" t="n">
        <f aca="false">Бюджет!AE147</f>
        <v>0</v>
      </c>
      <c r="AF70" s="175" t="n">
        <f aca="false">Бюджет!AF147</f>
        <v>0</v>
      </c>
      <c r="AG70" s="175" t="n">
        <f aca="false">Бюджет!AG147</f>
        <v>0</v>
      </c>
      <c r="AH70" s="175" t="n">
        <f aca="false">Бюджет!AH147</f>
        <v>0</v>
      </c>
      <c r="AI70" s="175" t="n">
        <f aca="false">Бюджет!AI147</f>
        <v>0</v>
      </c>
      <c r="AJ70" s="172" t="n">
        <f aca="false">SUM(G70,I70:AI70)</f>
        <v>86.6</v>
      </c>
      <c r="AK70" s="175"/>
    </row>
    <row r="71" customFormat="false" ht="15" hidden="false" customHeight="false" outlineLevel="0" collapsed="false">
      <c r="A71" s="173" t="str">
        <f aca="false">Бюджет!A148</f>
        <v>Б1.В.12</v>
      </c>
      <c r="B71" s="174" t="str">
        <f aca="false">Бюджет!B148</f>
        <v>Физика ближнего космоса</v>
      </c>
      <c r="C71" s="168" t="str">
        <f aca="false">Бюджет!C148</f>
        <v>4\7</v>
      </c>
      <c r="D71" s="168" t="n">
        <f aca="false">Бюджет!D148</f>
        <v>3</v>
      </c>
      <c r="E71" s="168" t="n">
        <f aca="false">Бюджет!E148</f>
        <v>1</v>
      </c>
      <c r="F71" s="175" t="n">
        <f aca="false">Бюджет!F148</f>
        <v>34</v>
      </c>
      <c r="G71" s="175" t="n">
        <f aca="false">Бюджет!G148</f>
        <v>34</v>
      </c>
      <c r="H71" s="175" t="n">
        <f aca="false">Бюджет!H148</f>
        <v>34</v>
      </c>
      <c r="I71" s="175" t="n">
        <f aca="false">Бюджет!I148</f>
        <v>34</v>
      </c>
      <c r="J71" s="175" t="n">
        <f aca="false">Бюджет!J148</f>
        <v>0</v>
      </c>
      <c r="K71" s="175" t="n">
        <f aca="false">Бюджет!K148</f>
        <v>0.9</v>
      </c>
      <c r="L71" s="175" t="n">
        <f aca="false">Бюджет!L148</f>
        <v>0</v>
      </c>
      <c r="M71" s="175" t="n">
        <f aca="false">Бюджет!M148</f>
        <v>0</v>
      </c>
      <c r="N71" s="175" t="n">
        <f aca="false">Бюджет!N148</f>
        <v>0</v>
      </c>
      <c r="O71" s="175" t="n">
        <f aca="false">Бюджет!O148</f>
        <v>0</v>
      </c>
      <c r="P71" s="175" t="n">
        <f aca="false">Бюджет!P148</f>
        <v>0</v>
      </c>
      <c r="Q71" s="175" t="n">
        <f aca="false">Бюджет!Q148</f>
        <v>1.7</v>
      </c>
      <c r="R71" s="175" t="n">
        <f aca="false">Бюджет!R148</f>
        <v>0</v>
      </c>
      <c r="S71" s="175" t="n">
        <f aca="false">Бюджет!S148</f>
        <v>0</v>
      </c>
      <c r="T71" s="175" t="n">
        <f aca="false">Бюджет!T148</f>
        <v>0</v>
      </c>
      <c r="U71" s="175" t="n">
        <f aca="false">Бюджет!U148</f>
        <v>0</v>
      </c>
      <c r="V71" s="175" t="n">
        <f aca="false">Бюджет!V148</f>
        <v>0</v>
      </c>
      <c r="W71" s="175" t="n">
        <f aca="false">Бюджет!W148</f>
        <v>0</v>
      </c>
      <c r="X71" s="175" t="n">
        <f aca="false">Бюджет!X148</f>
        <v>0</v>
      </c>
      <c r="Y71" s="175" t="n">
        <f aca="false">Бюджет!Y148</f>
        <v>0</v>
      </c>
      <c r="Z71" s="175" t="n">
        <f aca="false">Бюджет!Z148</f>
        <v>0</v>
      </c>
      <c r="AA71" s="175" t="n">
        <f aca="false">Бюджет!AA148</f>
        <v>0</v>
      </c>
      <c r="AB71" s="175" t="n">
        <f aca="false">Бюджет!AB148</f>
        <v>0</v>
      </c>
      <c r="AC71" s="175" t="n">
        <f aca="false">Бюджет!AC148</f>
        <v>0</v>
      </c>
      <c r="AD71" s="175" t="n">
        <f aca="false">Бюджет!AD148</f>
        <v>0</v>
      </c>
      <c r="AE71" s="175" t="n">
        <f aca="false">Бюджет!AE148</f>
        <v>0</v>
      </c>
      <c r="AF71" s="175" t="n">
        <f aca="false">Бюджет!AF148</f>
        <v>0</v>
      </c>
      <c r="AG71" s="175" t="n">
        <f aca="false">Бюджет!AG148</f>
        <v>0</v>
      </c>
      <c r="AH71" s="175" t="n">
        <f aca="false">Бюджет!AH148</f>
        <v>0</v>
      </c>
      <c r="AI71" s="175" t="n">
        <f aca="false">Бюджет!AI148</f>
        <v>0</v>
      </c>
      <c r="AJ71" s="172" t="n">
        <f aca="false">SUM(G71,I71:AI71)</f>
        <v>70.6</v>
      </c>
      <c r="AK71" s="175"/>
    </row>
    <row r="72" customFormat="false" ht="15" hidden="false" customHeight="false" outlineLevel="0" collapsed="false">
      <c r="A72" s="173" t="str">
        <f aca="false">Бюджет!A149</f>
        <v>Б1.В.13</v>
      </c>
      <c r="B72" s="174" t="str">
        <f aca="false">Бюджет!B149</f>
        <v>Дополнительные главы физики плазмы</v>
      </c>
      <c r="C72" s="168" t="str">
        <f aca="false">Бюджет!C149</f>
        <v>4\7</v>
      </c>
      <c r="D72" s="168" t="n">
        <f aca="false">Бюджет!D149</f>
        <v>3</v>
      </c>
      <c r="E72" s="168" t="n">
        <f aca="false">Бюджет!E149</f>
        <v>1</v>
      </c>
      <c r="F72" s="175" t="n">
        <f aca="false">Бюджет!F149</f>
        <v>0</v>
      </c>
      <c r="G72" s="175" t="n">
        <f aca="false">Бюджет!G149</f>
        <v>0</v>
      </c>
      <c r="H72" s="175" t="n">
        <f aca="false">Бюджет!H149</f>
        <v>16</v>
      </c>
      <c r="I72" s="175" t="n">
        <f aca="false">Бюджет!I149</f>
        <v>16</v>
      </c>
      <c r="J72" s="175" t="n">
        <f aca="false">Бюджет!J149</f>
        <v>0</v>
      </c>
      <c r="K72" s="175" t="n">
        <f aca="false">Бюджет!K149</f>
        <v>0.9</v>
      </c>
      <c r="L72" s="175" t="n">
        <f aca="false">Бюджет!L149</f>
        <v>0</v>
      </c>
      <c r="M72" s="175" t="n">
        <f aca="false">Бюджет!M149</f>
        <v>0</v>
      </c>
      <c r="N72" s="175" t="n">
        <f aca="false">Бюджет!N149</f>
        <v>0</v>
      </c>
      <c r="O72" s="175" t="n">
        <f aca="false">Бюджет!O149</f>
        <v>0</v>
      </c>
      <c r="P72" s="175" t="n">
        <f aca="false">Бюджет!P149</f>
        <v>0</v>
      </c>
      <c r="Q72" s="175" t="n">
        <f aca="false">Бюджет!Q149</f>
        <v>0</v>
      </c>
      <c r="R72" s="175" t="n">
        <f aca="false">Бюджет!R149</f>
        <v>0</v>
      </c>
      <c r="S72" s="175" t="n">
        <f aca="false">Бюджет!S149</f>
        <v>0</v>
      </c>
      <c r="T72" s="175" t="n">
        <f aca="false">Бюджет!T149</f>
        <v>0</v>
      </c>
      <c r="U72" s="175" t="n">
        <f aca="false">Бюджет!U149</f>
        <v>0</v>
      </c>
      <c r="V72" s="175" t="n">
        <f aca="false">Бюджет!V149</f>
        <v>0</v>
      </c>
      <c r="W72" s="175" t="n">
        <f aca="false">Бюджет!W149</f>
        <v>0</v>
      </c>
      <c r="X72" s="175" t="n">
        <f aca="false">Бюджет!X149</f>
        <v>0</v>
      </c>
      <c r="Y72" s="175" t="n">
        <f aca="false">Бюджет!Y149</f>
        <v>0</v>
      </c>
      <c r="Z72" s="175" t="n">
        <f aca="false">Бюджет!Z149</f>
        <v>0</v>
      </c>
      <c r="AA72" s="175" t="n">
        <f aca="false">Бюджет!AA149</f>
        <v>0</v>
      </c>
      <c r="AB72" s="175" t="n">
        <f aca="false">Бюджет!AB149</f>
        <v>0</v>
      </c>
      <c r="AC72" s="175" t="n">
        <f aca="false">Бюджет!AC149</f>
        <v>0</v>
      </c>
      <c r="AD72" s="175" t="n">
        <f aca="false">Бюджет!AD149</f>
        <v>0</v>
      </c>
      <c r="AE72" s="175" t="n">
        <f aca="false">Бюджет!AE149</f>
        <v>0</v>
      </c>
      <c r="AF72" s="175" t="n">
        <f aca="false">Бюджет!AF149</f>
        <v>0</v>
      </c>
      <c r="AG72" s="175" t="n">
        <f aca="false">Бюджет!AG149</f>
        <v>0</v>
      </c>
      <c r="AH72" s="175" t="n">
        <f aca="false">Бюджет!AH149</f>
        <v>0</v>
      </c>
      <c r="AI72" s="175" t="n">
        <f aca="false">Бюджет!AI149</f>
        <v>4</v>
      </c>
      <c r="AJ72" s="172" t="n">
        <f aca="false">SUM(G72,I72:AI72)</f>
        <v>20.9</v>
      </c>
      <c r="AK72" s="175"/>
    </row>
    <row r="73" customFormat="false" ht="27.25" hidden="false" customHeight="false" outlineLevel="0" collapsed="false">
      <c r="A73" s="173" t="str">
        <f aca="false">Бюджет!A150</f>
        <v>Б1.В.16</v>
      </c>
      <c r="B73" s="174" t="str">
        <f aca="false">Бюджет!B150</f>
        <v>Волоконно-оптические линии связи (поток ФИЗ СЗФ 4к и ПЕД)</v>
      </c>
      <c r="C73" s="168" t="str">
        <f aca="false">Бюджет!C150</f>
        <v>4\8</v>
      </c>
      <c r="D73" s="168" t="n">
        <f aca="false">Бюджет!D150</f>
        <v>3</v>
      </c>
      <c r="E73" s="168" t="n">
        <f aca="false">Бюджет!E150</f>
        <v>1</v>
      </c>
      <c r="F73" s="175" t="n">
        <f aca="false">Бюджет!F150</f>
        <v>18</v>
      </c>
      <c r="G73" s="175" t="n">
        <f aca="false">Бюджет!G150</f>
        <v>18</v>
      </c>
      <c r="H73" s="175" t="n">
        <f aca="false">Бюджет!H150</f>
        <v>0</v>
      </c>
      <c r="I73" s="175" t="n">
        <f aca="false">Бюджет!I150</f>
        <v>0</v>
      </c>
      <c r="J73" s="175" t="n">
        <f aca="false">Бюджет!J150</f>
        <v>36</v>
      </c>
      <c r="K73" s="175" t="n">
        <f aca="false">Бюджет!K150</f>
        <v>0.9</v>
      </c>
      <c r="L73" s="175" t="n">
        <f aca="false">Бюджет!L150</f>
        <v>0</v>
      </c>
      <c r="M73" s="175" t="n">
        <f aca="false">Бюджет!M150</f>
        <v>0</v>
      </c>
      <c r="N73" s="175" t="n">
        <f aca="false">Бюджет!N150</f>
        <v>0</v>
      </c>
      <c r="O73" s="175" t="n">
        <f aca="false">Бюджет!O150</f>
        <v>0</v>
      </c>
      <c r="P73" s="175" t="n">
        <f aca="false">Бюджет!P150</f>
        <v>0</v>
      </c>
      <c r="Q73" s="175" t="n">
        <f aca="false">Бюджет!Q150</f>
        <v>0.9</v>
      </c>
      <c r="R73" s="175" t="n">
        <f aca="false">Бюджет!R150</f>
        <v>0</v>
      </c>
      <c r="S73" s="175" t="n">
        <f aca="false">Бюджет!S150</f>
        <v>0</v>
      </c>
      <c r="T73" s="175" t="n">
        <f aca="false">Бюджет!T150</f>
        <v>0</v>
      </c>
      <c r="U73" s="175" t="n">
        <f aca="false">Бюджет!U150</f>
        <v>0</v>
      </c>
      <c r="V73" s="175" t="n">
        <f aca="false">Бюджет!V150</f>
        <v>0</v>
      </c>
      <c r="W73" s="175" t="n">
        <f aca="false">Бюджет!W150</f>
        <v>0</v>
      </c>
      <c r="X73" s="175" t="n">
        <f aca="false">Бюджет!X150</f>
        <v>0</v>
      </c>
      <c r="Y73" s="175" t="n">
        <f aca="false">Бюджет!Y150</f>
        <v>0</v>
      </c>
      <c r="Z73" s="175" t="n">
        <f aca="false">Бюджет!Z150</f>
        <v>0</v>
      </c>
      <c r="AA73" s="175" t="n">
        <f aca="false">Бюджет!AA150</f>
        <v>0</v>
      </c>
      <c r="AB73" s="175" t="n">
        <f aca="false">Бюджет!AB150</f>
        <v>0</v>
      </c>
      <c r="AC73" s="175" t="n">
        <f aca="false">Бюджет!AC150</f>
        <v>0</v>
      </c>
      <c r="AD73" s="175" t="n">
        <f aca="false">Бюджет!AD150</f>
        <v>0</v>
      </c>
      <c r="AE73" s="175" t="n">
        <f aca="false">Бюджет!AE150</f>
        <v>0</v>
      </c>
      <c r="AF73" s="175" t="n">
        <f aca="false">Бюджет!AF150</f>
        <v>0</v>
      </c>
      <c r="AG73" s="175" t="n">
        <f aca="false">Бюджет!AG150</f>
        <v>0</v>
      </c>
      <c r="AH73" s="175" t="n">
        <f aca="false">Бюджет!AH150</f>
        <v>0</v>
      </c>
      <c r="AI73" s="175" t="n">
        <f aca="false">Бюджет!AI150</f>
        <v>0</v>
      </c>
      <c r="AJ73" s="172" t="n">
        <f aca="false">SUM(G73,I73:AI73)</f>
        <v>55.8</v>
      </c>
      <c r="AK73" s="175"/>
    </row>
    <row r="74" customFormat="false" ht="15" hidden="false" customHeight="false" outlineLevel="0" collapsed="false">
      <c r="A74" s="173" t="str">
        <f aca="false">Бюджет!A153</f>
        <v>Б1.В.ДВ.01.01</v>
      </c>
      <c r="B74" s="174" t="str">
        <f aca="false">Бюджет!B153</f>
        <v>Физика Солнца</v>
      </c>
      <c r="C74" s="168" t="str">
        <f aca="false">Бюджет!C153</f>
        <v>4\7</v>
      </c>
      <c r="D74" s="168" t="n">
        <f aca="false">Бюджет!D153</f>
        <v>3</v>
      </c>
      <c r="E74" s="168" t="n">
        <f aca="false">Бюджет!E153</f>
        <v>1</v>
      </c>
      <c r="F74" s="175" t="n">
        <f aca="false">Бюджет!F153</f>
        <v>34</v>
      </c>
      <c r="G74" s="175" t="n">
        <f aca="false">Бюджет!G153</f>
        <v>34</v>
      </c>
      <c r="H74" s="175" t="n">
        <f aca="false">Бюджет!H153</f>
        <v>50</v>
      </c>
      <c r="I74" s="175" t="n">
        <f aca="false">Бюджет!I153</f>
        <v>50</v>
      </c>
      <c r="J74" s="175" t="n">
        <f aca="false">Бюджет!J153</f>
        <v>0</v>
      </c>
      <c r="K74" s="175" t="n">
        <f aca="false">Бюджет!K153</f>
        <v>0</v>
      </c>
      <c r="L74" s="175" t="n">
        <f aca="false">Бюджет!L153</f>
        <v>0</v>
      </c>
      <c r="M74" s="175" t="n">
        <f aca="false">Бюджет!M153</f>
        <v>1.2</v>
      </c>
      <c r="N74" s="175" t="n">
        <f aca="false">Бюджет!N153</f>
        <v>0</v>
      </c>
      <c r="O74" s="175" t="n">
        <f aca="false">Бюджет!O153</f>
        <v>0</v>
      </c>
      <c r="P74" s="175" t="n">
        <f aca="false">Бюджет!P153</f>
        <v>0</v>
      </c>
      <c r="Q74" s="175" t="n">
        <f aca="false">Бюджет!Q153</f>
        <v>2.7</v>
      </c>
      <c r="R74" s="175" t="n">
        <f aca="false">Бюджет!R153</f>
        <v>0</v>
      </c>
      <c r="S74" s="175" t="n">
        <f aca="false">Бюджет!S153</f>
        <v>0</v>
      </c>
      <c r="T74" s="175" t="n">
        <f aca="false">Бюджет!T153</f>
        <v>0</v>
      </c>
      <c r="U74" s="175" t="n">
        <f aca="false">Бюджет!U153</f>
        <v>0</v>
      </c>
      <c r="V74" s="175" t="n">
        <f aca="false">Бюджет!V153</f>
        <v>0</v>
      </c>
      <c r="W74" s="175" t="n">
        <f aca="false">Бюджет!W153</f>
        <v>0</v>
      </c>
      <c r="X74" s="175" t="n">
        <f aca="false">Бюджет!X153</f>
        <v>0</v>
      </c>
      <c r="Y74" s="175" t="n">
        <f aca="false">Бюджет!Y153</f>
        <v>0</v>
      </c>
      <c r="Z74" s="175" t="n">
        <f aca="false">Бюджет!Z153</f>
        <v>0</v>
      </c>
      <c r="AA74" s="175" t="n">
        <f aca="false">Бюджет!AA153</f>
        <v>0</v>
      </c>
      <c r="AB74" s="175" t="n">
        <f aca="false">Бюджет!AB153</f>
        <v>0</v>
      </c>
      <c r="AC74" s="175" t="n">
        <f aca="false">Бюджет!AC153</f>
        <v>0</v>
      </c>
      <c r="AD74" s="175" t="n">
        <f aca="false">Бюджет!AD153</f>
        <v>0</v>
      </c>
      <c r="AE74" s="175" t="n">
        <f aca="false">Бюджет!AE153</f>
        <v>0</v>
      </c>
      <c r="AF74" s="175" t="n">
        <f aca="false">Бюджет!AF153</f>
        <v>0</v>
      </c>
      <c r="AG74" s="175" t="n">
        <f aca="false">Бюджет!AG153</f>
        <v>0</v>
      </c>
      <c r="AH74" s="175" t="n">
        <f aca="false">Бюджет!AH153</f>
        <v>0</v>
      </c>
      <c r="AI74" s="175" t="n">
        <f aca="false">Бюджет!AI153</f>
        <v>4</v>
      </c>
      <c r="AJ74" s="172" t="n">
        <f aca="false">SUM(G74,I74:AI74)</f>
        <v>91.9</v>
      </c>
      <c r="AK74" s="175"/>
    </row>
    <row r="75" customFormat="false" ht="15" hidden="false" customHeight="false" outlineLevel="0" collapsed="false">
      <c r="A75" s="173" t="str">
        <f aca="false">Бюджет!A154</f>
        <v>Б1.В.ДВ.02.01</v>
      </c>
      <c r="B75" s="174" t="str">
        <f aca="false">Бюджет!B154</f>
        <v>Экспериментальные методы в гелиофизике</v>
      </c>
      <c r="C75" s="168" t="str">
        <f aca="false">Бюджет!C154</f>
        <v>4\7</v>
      </c>
      <c r="D75" s="168" t="n">
        <f aca="false">Бюджет!D154</f>
        <v>3</v>
      </c>
      <c r="E75" s="168" t="n">
        <f aca="false">Бюджет!E154</f>
        <v>1</v>
      </c>
      <c r="F75" s="175" t="n">
        <f aca="false">Бюджет!F154</f>
        <v>0</v>
      </c>
      <c r="G75" s="175" t="n">
        <f aca="false">Бюджет!G154</f>
        <v>0</v>
      </c>
      <c r="H75" s="175" t="n">
        <f aca="false">Бюджет!H154</f>
        <v>0</v>
      </c>
      <c r="I75" s="175" t="n">
        <f aca="false">Бюджет!I154</f>
        <v>0</v>
      </c>
      <c r="J75" s="175" t="n">
        <f aca="false">Бюджет!J154</f>
        <v>68</v>
      </c>
      <c r="K75" s="175" t="n">
        <f aca="false">Бюджет!K154</f>
        <v>0.9</v>
      </c>
      <c r="L75" s="175" t="n">
        <f aca="false">Бюджет!L154</f>
        <v>0</v>
      </c>
      <c r="M75" s="175" t="n">
        <f aca="false">Бюджет!M154</f>
        <v>0</v>
      </c>
      <c r="N75" s="175" t="n">
        <f aca="false">Бюджет!N154</f>
        <v>0</v>
      </c>
      <c r="O75" s="175" t="n">
        <f aca="false">Бюджет!O154</f>
        <v>0</v>
      </c>
      <c r="P75" s="175" t="n">
        <f aca="false">Бюджет!P154</f>
        <v>0</v>
      </c>
      <c r="Q75" s="175" t="n">
        <f aca="false">Бюджет!Q154</f>
        <v>0</v>
      </c>
      <c r="R75" s="175" t="n">
        <f aca="false">Бюджет!R154</f>
        <v>0</v>
      </c>
      <c r="S75" s="175" t="n">
        <f aca="false">Бюджет!S154</f>
        <v>0</v>
      </c>
      <c r="T75" s="175" t="n">
        <f aca="false">Бюджет!T154</f>
        <v>0</v>
      </c>
      <c r="U75" s="175" t="n">
        <f aca="false">Бюджет!U154</f>
        <v>0</v>
      </c>
      <c r="V75" s="175" t="n">
        <f aca="false">Бюджет!V154</f>
        <v>0</v>
      </c>
      <c r="W75" s="175" t="n">
        <f aca="false">Бюджет!W154</f>
        <v>0</v>
      </c>
      <c r="X75" s="175" t="n">
        <f aca="false">Бюджет!X154</f>
        <v>0</v>
      </c>
      <c r="Y75" s="175" t="n">
        <f aca="false">Бюджет!Y154</f>
        <v>0</v>
      </c>
      <c r="Z75" s="175" t="n">
        <f aca="false">Бюджет!Z154</f>
        <v>0</v>
      </c>
      <c r="AA75" s="175" t="n">
        <f aca="false">Бюджет!AA154</f>
        <v>0</v>
      </c>
      <c r="AB75" s="175" t="n">
        <f aca="false">Бюджет!AB154</f>
        <v>0</v>
      </c>
      <c r="AC75" s="175" t="n">
        <f aca="false">Бюджет!AC154</f>
        <v>0</v>
      </c>
      <c r="AD75" s="175" t="n">
        <f aca="false">Бюджет!AD154</f>
        <v>0</v>
      </c>
      <c r="AE75" s="175" t="n">
        <f aca="false">Бюджет!AE154</f>
        <v>0</v>
      </c>
      <c r="AF75" s="175" t="n">
        <f aca="false">Бюджет!AF154</f>
        <v>0</v>
      </c>
      <c r="AG75" s="175" t="n">
        <f aca="false">Бюджет!AG154</f>
        <v>0</v>
      </c>
      <c r="AH75" s="175" t="n">
        <f aca="false">Бюджет!AH154</f>
        <v>0</v>
      </c>
      <c r="AI75" s="175" t="n">
        <f aca="false">Бюджет!AI154</f>
        <v>16</v>
      </c>
      <c r="AJ75" s="172" t="n">
        <f aca="false">SUM(G75,I75:AI75)</f>
        <v>84.9</v>
      </c>
      <c r="AK75" s="175"/>
    </row>
    <row r="76" customFormat="false" ht="15" hidden="false" customHeight="false" outlineLevel="0" collapsed="false">
      <c r="A76" s="173" t="str">
        <f aca="false">Бюджет!A155</f>
        <v>Б1.В.03(Пд)</v>
      </c>
      <c r="B76" s="174" t="str">
        <f aca="false">Бюджет!B155</f>
        <v>Преддипломная практика (5 1/3 нед.)</v>
      </c>
      <c r="C76" s="168" t="str">
        <f aca="false">Бюджет!C155</f>
        <v>4\8</v>
      </c>
      <c r="D76" s="168" t="n">
        <f aca="false">Бюджет!D155</f>
        <v>3</v>
      </c>
      <c r="E76" s="168" t="n">
        <f aca="false">Бюджет!E155</f>
        <v>1</v>
      </c>
      <c r="F76" s="175" t="n">
        <f aca="false">Бюджет!F155</f>
        <v>0</v>
      </c>
      <c r="G76" s="175" t="n">
        <f aca="false">Бюджет!G155</f>
        <v>0</v>
      </c>
      <c r="H76" s="175" t="n">
        <f aca="false">Бюджет!H155</f>
        <v>0</v>
      </c>
      <c r="I76" s="175" t="n">
        <f aca="false">Бюджет!I155</f>
        <v>0</v>
      </c>
      <c r="J76" s="175" t="n">
        <f aca="false">Бюджет!J155</f>
        <v>0</v>
      </c>
      <c r="K76" s="175" t="n">
        <f aca="false">Бюджет!K155</f>
        <v>0</v>
      </c>
      <c r="L76" s="175" t="n">
        <f aca="false">Бюджет!L155</f>
        <v>0</v>
      </c>
      <c r="M76" s="175" t="n">
        <f aca="false">Бюджет!M155</f>
        <v>0</v>
      </c>
      <c r="N76" s="175" t="n">
        <f aca="false">Бюджет!N155</f>
        <v>0</v>
      </c>
      <c r="O76" s="175" t="n">
        <f aca="false">Бюджет!O155</f>
        <v>0</v>
      </c>
      <c r="P76" s="175" t="n">
        <f aca="false">Бюджет!P155</f>
        <v>0</v>
      </c>
      <c r="Q76" s="175" t="n">
        <f aca="false">Бюджет!Q155</f>
        <v>0</v>
      </c>
      <c r="R76" s="175" t="n">
        <f aca="false">Бюджет!R155</f>
        <v>0</v>
      </c>
      <c r="S76" s="175" t="n">
        <f aca="false">Бюджет!S155</f>
        <v>0</v>
      </c>
      <c r="T76" s="175" t="n">
        <f aca="false">Бюджет!T155</f>
        <v>16</v>
      </c>
      <c r="U76" s="175" t="n">
        <f aca="false">Бюджет!U155</f>
        <v>0</v>
      </c>
      <c r="V76" s="175" t="n">
        <f aca="false">Бюджет!V155</f>
        <v>0</v>
      </c>
      <c r="W76" s="175" t="n">
        <f aca="false">Бюджет!W155</f>
        <v>0</v>
      </c>
      <c r="X76" s="175" t="n">
        <f aca="false">Бюджет!X155</f>
        <v>0</v>
      </c>
      <c r="Y76" s="175" t="n">
        <f aca="false">Бюджет!Y155</f>
        <v>0</v>
      </c>
      <c r="Z76" s="175" t="n">
        <f aca="false">Бюджет!Z155</f>
        <v>0</v>
      </c>
      <c r="AA76" s="175" t="n">
        <f aca="false">Бюджет!AA155</f>
        <v>0</v>
      </c>
      <c r="AB76" s="175" t="n">
        <f aca="false">Бюджет!AB155</f>
        <v>0</v>
      </c>
      <c r="AC76" s="175" t="n">
        <f aca="false">Бюджет!AC155</f>
        <v>0</v>
      </c>
      <c r="AD76" s="175" t="n">
        <f aca="false">Бюджет!AD155</f>
        <v>0</v>
      </c>
      <c r="AE76" s="175" t="n">
        <f aca="false">Бюджет!AE155</f>
        <v>0</v>
      </c>
      <c r="AF76" s="175" t="n">
        <f aca="false">Бюджет!AF155</f>
        <v>0</v>
      </c>
      <c r="AG76" s="175" t="n">
        <f aca="false">Бюджет!AG155</f>
        <v>0</v>
      </c>
      <c r="AH76" s="175" t="n">
        <f aca="false">Бюджет!AH155</f>
        <v>0</v>
      </c>
      <c r="AI76" s="175" t="n">
        <f aca="false">Бюджет!AI155</f>
        <v>0</v>
      </c>
      <c r="AJ76" s="172" t="n">
        <f aca="false">SUM(G76,I76:AI76)</f>
        <v>16</v>
      </c>
      <c r="AK76" s="168"/>
    </row>
    <row r="77" customFormat="false" ht="15" hidden="false" customHeight="false" outlineLevel="0" collapsed="false">
      <c r="A77" s="173" t="n">
        <f aca="false">Бюджет!A156</f>
        <v>0</v>
      </c>
      <c r="B77" s="174" t="str">
        <f aca="false">Бюджет!B156</f>
        <v>Руководство ВКР</v>
      </c>
      <c r="C77" s="168" t="str">
        <f aca="false">Бюджет!C156</f>
        <v>4\8</v>
      </c>
      <c r="D77" s="168" t="n">
        <f aca="false">Бюджет!D156</f>
        <v>3</v>
      </c>
      <c r="E77" s="168" t="n">
        <f aca="false">Бюджет!E156</f>
        <v>1</v>
      </c>
      <c r="F77" s="175" t="n">
        <f aca="false">Бюджет!F156</f>
        <v>0</v>
      </c>
      <c r="G77" s="175" t="str">
        <f aca="false">Бюджет!G156</f>
        <v> </v>
      </c>
      <c r="H77" s="175" t="n">
        <f aca="false">Бюджет!H156</f>
        <v>0</v>
      </c>
      <c r="I77" s="175" t="n">
        <f aca="false">Бюджет!I156</f>
        <v>0</v>
      </c>
      <c r="J77" s="175" t="n">
        <f aca="false">Бюджет!J156</f>
        <v>0</v>
      </c>
      <c r="K77" s="175" t="n">
        <f aca="false">Бюджет!K156</f>
        <v>0</v>
      </c>
      <c r="L77" s="175" t="n">
        <f aca="false">Бюджет!L156</f>
        <v>0</v>
      </c>
      <c r="M77" s="175" t="n">
        <f aca="false">Бюджет!M156</f>
        <v>0</v>
      </c>
      <c r="N77" s="175" t="n">
        <f aca="false">Бюджет!N156</f>
        <v>0</v>
      </c>
      <c r="O77" s="175" t="n">
        <f aca="false">Бюджет!O156</f>
        <v>0</v>
      </c>
      <c r="P77" s="175" t="n">
        <f aca="false">Бюджет!P156</f>
        <v>0</v>
      </c>
      <c r="Q77" s="175" t="n">
        <f aca="false">Бюджет!Q156</f>
        <v>0</v>
      </c>
      <c r="R77" s="175" t="n">
        <f aca="false">Бюджет!R156</f>
        <v>0</v>
      </c>
      <c r="S77" s="175" t="n">
        <f aca="false">Бюджет!S156</f>
        <v>0</v>
      </c>
      <c r="T77" s="175" t="n">
        <f aca="false">Бюджет!T156</f>
        <v>0</v>
      </c>
      <c r="U77" s="175" t="n">
        <f aca="false">Бюджет!U156</f>
        <v>0</v>
      </c>
      <c r="V77" s="175" t="n">
        <f aca="false">Бюджет!V156</f>
        <v>0</v>
      </c>
      <c r="W77" s="175" t="n">
        <f aca="false">Бюджет!W156</f>
        <v>48</v>
      </c>
      <c r="X77" s="175" t="n">
        <f aca="false">Бюджет!X156</f>
        <v>0</v>
      </c>
      <c r="Y77" s="175" t="n">
        <f aca="false">Бюджет!Y156</f>
        <v>0</v>
      </c>
      <c r="Z77" s="175" t="n">
        <f aca="false">Бюджет!Z156</f>
        <v>0</v>
      </c>
      <c r="AA77" s="175" t="n">
        <f aca="false">Бюджет!AA156</f>
        <v>0</v>
      </c>
      <c r="AB77" s="175" t="n">
        <f aca="false">Бюджет!AB156</f>
        <v>0</v>
      </c>
      <c r="AC77" s="175" t="n">
        <f aca="false">Бюджет!AC156</f>
        <v>0</v>
      </c>
      <c r="AD77" s="175" t="n">
        <f aca="false">Бюджет!AD156</f>
        <v>0</v>
      </c>
      <c r="AE77" s="175" t="n">
        <f aca="false">Бюджет!AE156</f>
        <v>0</v>
      </c>
      <c r="AF77" s="175" t="n">
        <f aca="false">Бюджет!AF156</f>
        <v>0</v>
      </c>
      <c r="AG77" s="175" t="n">
        <f aca="false">Бюджет!AG156</f>
        <v>0</v>
      </c>
      <c r="AH77" s="175" t="n">
        <f aca="false">Бюджет!AH156</f>
        <v>0</v>
      </c>
      <c r="AI77" s="175" t="n">
        <f aca="false">Бюджет!AI156</f>
        <v>0</v>
      </c>
      <c r="AJ77" s="172" t="n">
        <f aca="false">SUM(G77,I77:AI77)</f>
        <v>48</v>
      </c>
      <c r="AK77" s="175" t="n">
        <f aca="false">SUM(AJ62:AJ77)</f>
        <v>751.3</v>
      </c>
    </row>
    <row r="78" customFormat="false" ht="15" hidden="false" customHeight="false" outlineLevel="0" collapsed="false">
      <c r="A78" s="173"/>
      <c r="B78" s="174"/>
      <c r="C78" s="168"/>
      <c r="D78" s="168"/>
      <c r="E78" s="168"/>
      <c r="F78" s="175"/>
      <c r="G78" s="175"/>
      <c r="H78" s="175"/>
      <c r="I78" s="175"/>
      <c r="J78" s="171" t="str">
        <f aca="false">Бюджет!K159</f>
        <v>профиль "Физика конденсированного состояния"</v>
      </c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5"/>
      <c r="AE78" s="175"/>
      <c r="AF78" s="175"/>
      <c r="AG78" s="175"/>
      <c r="AH78" s="175"/>
      <c r="AI78" s="175"/>
      <c r="AJ78" s="172" t="n">
        <f aca="false">SUM(G78,I78:AI78)</f>
        <v>0</v>
      </c>
      <c r="AK78" s="175"/>
    </row>
    <row r="79" customFormat="false" ht="15" hidden="false" customHeight="false" outlineLevel="0" collapsed="false">
      <c r="A79" s="173"/>
      <c r="B79" s="174"/>
      <c r="C79" s="168"/>
      <c r="D79" s="168"/>
      <c r="E79" s="168"/>
      <c r="F79" s="175"/>
      <c r="G79" s="175"/>
      <c r="H79" s="175"/>
      <c r="I79" s="175"/>
      <c r="J79" s="171" t="str">
        <f aca="false">Бюджет!K176</f>
        <v>профиль "Фундаментальная физика"</v>
      </c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5"/>
      <c r="AE79" s="175"/>
      <c r="AF79" s="175"/>
      <c r="AG79" s="175"/>
      <c r="AH79" s="175"/>
      <c r="AI79" s="175"/>
      <c r="AJ79" s="172" t="n">
        <f aca="false">SUM(G79,I79:AI79)</f>
        <v>0</v>
      </c>
      <c r="AK79" s="175"/>
    </row>
    <row r="80" customFormat="false" ht="27.25" hidden="false" customHeight="false" outlineLevel="0" collapsed="false">
      <c r="A80" s="173" t="str">
        <f aca="false">Бюджет!A166</f>
        <v>Б1.В.02.03</v>
      </c>
      <c r="B80" s="174" t="str">
        <f aca="false">Бюджет!B166</f>
        <v>Специальный практикум по методам модификации поверхности</v>
      </c>
      <c r="C80" s="168" t="str">
        <f aca="false">Бюджет!C166</f>
        <v>4\8</v>
      </c>
      <c r="D80" s="168" t="n">
        <f aca="false">Бюджет!D166</f>
        <v>4</v>
      </c>
      <c r="E80" s="168" t="n">
        <f aca="false">Бюджет!E166</f>
        <v>1</v>
      </c>
      <c r="F80" s="175" t="n">
        <f aca="false">Бюджет!F166</f>
        <v>0</v>
      </c>
      <c r="G80" s="175" t="n">
        <f aca="false">Бюджет!G166</f>
        <v>0</v>
      </c>
      <c r="H80" s="175" t="n">
        <f aca="false">Бюджет!H166</f>
        <v>0</v>
      </c>
      <c r="I80" s="175" t="n">
        <f aca="false">Бюджет!I166</f>
        <v>0</v>
      </c>
      <c r="J80" s="175" t="n">
        <f aca="false">Бюджет!J166</f>
        <v>48</v>
      </c>
      <c r="K80" s="175" t="n">
        <f aca="false">Бюджет!K166</f>
        <v>1.2</v>
      </c>
      <c r="L80" s="175" t="n">
        <f aca="false">Бюджет!L166</f>
        <v>0</v>
      </c>
      <c r="M80" s="175" t="n">
        <f aca="false">Бюджет!M166</f>
        <v>0</v>
      </c>
      <c r="N80" s="175" t="n">
        <f aca="false">Бюджет!N166</f>
        <v>0</v>
      </c>
      <c r="O80" s="175" t="n">
        <f aca="false">Бюджет!O166</f>
        <v>0</v>
      </c>
      <c r="P80" s="175" t="n">
        <f aca="false">Бюджет!P166</f>
        <v>0</v>
      </c>
      <c r="Q80" s="175" t="n">
        <f aca="false">Бюджет!Q166</f>
        <v>0</v>
      </c>
      <c r="R80" s="175" t="n">
        <f aca="false">Бюджет!R166</f>
        <v>0</v>
      </c>
      <c r="S80" s="175" t="n">
        <f aca="false">Бюджет!S166</f>
        <v>0</v>
      </c>
      <c r="T80" s="175" t="n">
        <f aca="false">Бюджет!T166</f>
        <v>0</v>
      </c>
      <c r="U80" s="175" t="n">
        <f aca="false">Бюджет!U166</f>
        <v>0</v>
      </c>
      <c r="V80" s="175" t="n">
        <f aca="false">Бюджет!V166</f>
        <v>0</v>
      </c>
      <c r="W80" s="175" t="n">
        <f aca="false">Бюджет!W166</f>
        <v>0</v>
      </c>
      <c r="X80" s="175" t="n">
        <f aca="false">Бюджет!X166</f>
        <v>0</v>
      </c>
      <c r="Y80" s="175" t="n">
        <f aca="false">Бюджет!Y166</f>
        <v>0</v>
      </c>
      <c r="Z80" s="175" t="n">
        <f aca="false">Бюджет!Z166</f>
        <v>0</v>
      </c>
      <c r="AA80" s="175" t="n">
        <f aca="false">Бюджет!AA166</f>
        <v>0</v>
      </c>
      <c r="AB80" s="175" t="n">
        <f aca="false">Бюджет!AB166</f>
        <v>0</v>
      </c>
      <c r="AC80" s="175" t="n">
        <f aca="false">Бюджет!AC166</f>
        <v>0</v>
      </c>
      <c r="AD80" s="175" t="n">
        <f aca="false">Бюджет!AD166</f>
        <v>0</v>
      </c>
      <c r="AE80" s="175" t="n">
        <f aca="false">Бюджет!AE166</f>
        <v>0</v>
      </c>
      <c r="AF80" s="175" t="n">
        <f aca="false">Бюджет!AF166</f>
        <v>0</v>
      </c>
      <c r="AG80" s="175" t="n">
        <f aca="false">Бюджет!AG166</f>
        <v>0</v>
      </c>
      <c r="AH80" s="175" t="n">
        <f aca="false">Бюджет!AH166</f>
        <v>0</v>
      </c>
      <c r="AI80" s="175" t="n">
        <f aca="false">Бюджет!AI166</f>
        <v>0</v>
      </c>
      <c r="AJ80" s="172" t="n">
        <f aca="false">SUM(G80,I80:AI80)</f>
        <v>49.2</v>
      </c>
      <c r="AK80" s="175"/>
    </row>
    <row r="81" customFormat="false" ht="15" hidden="false" customHeight="false" outlineLevel="0" collapsed="false">
      <c r="A81" s="173"/>
      <c r="B81" s="196" t="s">
        <v>283</v>
      </c>
      <c r="C81" s="177"/>
      <c r="D81" s="177"/>
      <c r="E81" s="177"/>
      <c r="F81" s="178" t="n">
        <f aca="false">SUM(F36:F80)</f>
        <v>426</v>
      </c>
      <c r="G81" s="178" t="n">
        <f aca="false">SUM(G36:G80)</f>
        <v>404</v>
      </c>
      <c r="H81" s="178" t="n">
        <f aca="false">SUM(H36:H80)</f>
        <v>240</v>
      </c>
      <c r="I81" s="178" t="n">
        <f aca="false">SUM(I36:I80)</f>
        <v>240</v>
      </c>
      <c r="J81" s="178" t="n">
        <f aca="false">SUM(J36:J80)</f>
        <v>1040</v>
      </c>
      <c r="K81" s="178" t="n">
        <f aca="false">SUM(K36:K80)</f>
        <v>79.8</v>
      </c>
      <c r="L81" s="178" t="n">
        <f aca="false">SUM(L36:L80)</f>
        <v>0</v>
      </c>
      <c r="M81" s="178" t="n">
        <f aca="false">SUM(M36:M80)</f>
        <v>5.6</v>
      </c>
      <c r="N81" s="178" t="n">
        <f aca="false">SUM(N36:N80)</f>
        <v>0</v>
      </c>
      <c r="O81" s="178" t="n">
        <f aca="false">SUM(O36:O80)</f>
        <v>0</v>
      </c>
      <c r="P81" s="178" t="n">
        <f aca="false">SUM(P36:P80)</f>
        <v>0</v>
      </c>
      <c r="Q81" s="178" t="n">
        <f aca="false">SUM(Q36:Q80)</f>
        <v>22.2</v>
      </c>
      <c r="R81" s="178" t="n">
        <f aca="false">SUM(R36:R80)</f>
        <v>0</v>
      </c>
      <c r="S81" s="178" t="n">
        <f aca="false">SUM(S36:S80)</f>
        <v>36</v>
      </c>
      <c r="T81" s="178" t="n">
        <f aca="false">SUM(T36:T80)</f>
        <v>36</v>
      </c>
      <c r="U81" s="178" t="n">
        <f aca="false">SUM(U36:U80)</f>
        <v>0</v>
      </c>
      <c r="V81" s="178" t="n">
        <f aca="false">SUM(V36:V80)</f>
        <v>24</v>
      </c>
      <c r="W81" s="178" t="n">
        <f aca="false">SUM(W36:W80)</f>
        <v>48</v>
      </c>
      <c r="X81" s="178" t="n">
        <f aca="false">SUM(X36:X80)</f>
        <v>0</v>
      </c>
      <c r="Y81" s="178" t="n">
        <f aca="false">SUM(Y36:Y80)</f>
        <v>0</v>
      </c>
      <c r="Z81" s="178" t="n">
        <f aca="false">SUM(Z36:Z80)</f>
        <v>0</v>
      </c>
      <c r="AA81" s="178" t="n">
        <f aca="false">SUM(AA36:AA80)</f>
        <v>0</v>
      </c>
      <c r="AB81" s="178" t="n">
        <f aca="false">SUM(AB36:AB80)</f>
        <v>7</v>
      </c>
      <c r="AC81" s="178" t="n">
        <f aca="false">SUM(AC36:AC80)</f>
        <v>0</v>
      </c>
      <c r="AD81" s="178" t="n">
        <f aca="false">SUM(AD36:AD80)</f>
        <v>0</v>
      </c>
      <c r="AE81" s="178" t="n">
        <f aca="false">SUM(AE36:AE80)</f>
        <v>0</v>
      </c>
      <c r="AF81" s="178" t="n">
        <f aca="false">SUM(AF36:AF80)</f>
        <v>0</v>
      </c>
      <c r="AG81" s="178" t="n">
        <f aca="false">SUM(AG36:AG80)</f>
        <v>0</v>
      </c>
      <c r="AH81" s="178" t="n">
        <f aca="false">SUM(AH36:AH80)</f>
        <v>0</v>
      </c>
      <c r="AI81" s="178" t="n">
        <f aca="false">SUM(AI36:AI80)</f>
        <v>60</v>
      </c>
      <c r="AJ81" s="178" t="n">
        <f aca="false">SUM(AJ36:AJ80)</f>
        <v>2002.6</v>
      </c>
      <c r="AK81" s="175"/>
    </row>
    <row r="82" customFormat="false" ht="15" hidden="false" customHeight="false" outlineLevel="0" collapsed="false">
      <c r="A82" s="173"/>
      <c r="B82" s="200"/>
      <c r="C82" s="169"/>
      <c r="D82" s="169"/>
      <c r="E82" s="169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75" t="n">
        <f aca="false">SUM(G82,I82:AI82)</f>
        <v>0</v>
      </c>
      <c r="AK82" s="175"/>
    </row>
    <row r="83" customFormat="false" ht="15" hidden="false" customHeight="false" outlineLevel="0" collapsed="false">
      <c r="A83" s="173"/>
      <c r="B83" s="197"/>
      <c r="C83" s="168"/>
      <c r="D83" s="168"/>
      <c r="E83" s="168"/>
      <c r="F83" s="175"/>
      <c r="G83" s="175"/>
      <c r="H83" s="175"/>
      <c r="I83" s="175"/>
      <c r="J83" s="170" t="str">
        <f aca="false">Бюджет!L203</f>
        <v>11.03.04  Электроника и наноэлектроника</v>
      </c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5"/>
      <c r="AE83" s="175"/>
      <c r="AF83" s="175"/>
      <c r="AG83" s="175"/>
      <c r="AH83" s="175"/>
      <c r="AI83" s="175"/>
      <c r="AJ83" s="175" t="n">
        <f aca="false">SUM(G83,I83:AI83)</f>
        <v>0</v>
      </c>
      <c r="AK83" s="175"/>
    </row>
    <row r="84" customFormat="false" ht="15" hidden="false" customHeight="false" outlineLevel="0" collapsed="false">
      <c r="A84" s="173"/>
      <c r="B84" s="197"/>
      <c r="C84" s="168"/>
      <c r="D84" s="168"/>
      <c r="E84" s="168"/>
      <c r="F84" s="175"/>
      <c r="G84" s="175"/>
      <c r="H84" s="175"/>
      <c r="I84" s="175"/>
      <c r="J84" s="171" t="str">
        <f aca="false">Бюджет!K204</f>
        <v>профиль "Электроника и наноэлектроника"</v>
      </c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5"/>
      <c r="AE84" s="175"/>
      <c r="AF84" s="175"/>
      <c r="AG84" s="175"/>
      <c r="AH84" s="175"/>
      <c r="AI84" s="175"/>
      <c r="AJ84" s="175" t="n">
        <f aca="false">SUM(G84,I84:AI84)</f>
        <v>0</v>
      </c>
      <c r="AK84" s="175"/>
    </row>
    <row r="85" customFormat="false" ht="15" hidden="false" customHeight="false" outlineLevel="0" collapsed="false">
      <c r="A85" s="173" t="str">
        <f aca="false">Бюджет!A205</f>
        <v>Б1.О.09</v>
      </c>
      <c r="B85" s="173" t="str">
        <f aca="false">Бюджет!B205</f>
        <v>Безопасность жизнедеятельности</v>
      </c>
      <c r="C85" s="168" t="str">
        <f aca="false">Бюджет!C205</f>
        <v>1\1</v>
      </c>
      <c r="D85" s="168" t="n">
        <f aca="false">Бюджет!D205</f>
        <v>32</v>
      </c>
      <c r="E85" s="168" t="n">
        <f aca="false">Бюджет!E205</f>
        <v>1</v>
      </c>
      <c r="F85" s="175" t="n">
        <f aca="false">Бюджет!F205</f>
        <v>0</v>
      </c>
      <c r="G85" s="175" t="n">
        <f aca="false">Бюджет!G205</f>
        <v>0</v>
      </c>
      <c r="H85" s="175" t="n">
        <f aca="false">Бюджет!H205</f>
        <v>16</v>
      </c>
      <c r="I85" s="175" t="n">
        <f aca="false">Бюджет!I205</f>
        <v>16</v>
      </c>
      <c r="J85" s="175" t="n">
        <f aca="false">Бюджет!J205</f>
        <v>0</v>
      </c>
      <c r="K85" s="175" t="n">
        <f aca="false">Бюджет!K205</f>
        <v>9.6</v>
      </c>
      <c r="L85" s="175" t="n">
        <f aca="false">Бюджет!L205</f>
        <v>0</v>
      </c>
      <c r="M85" s="175" t="n">
        <f aca="false">Бюджет!M205</f>
        <v>0</v>
      </c>
      <c r="N85" s="175" t="n">
        <f aca="false">Бюджет!N205</f>
        <v>0</v>
      </c>
      <c r="O85" s="175" t="n">
        <f aca="false">Бюджет!O205</f>
        <v>0</v>
      </c>
      <c r="P85" s="175" t="n">
        <f aca="false">Бюджет!P205</f>
        <v>0</v>
      </c>
      <c r="Q85" s="175" t="n">
        <f aca="false">Бюджет!Q205</f>
        <v>0</v>
      </c>
      <c r="R85" s="175" t="n">
        <f aca="false">Бюджет!R205</f>
        <v>0</v>
      </c>
      <c r="S85" s="175" t="n">
        <f aca="false">Бюджет!S205</f>
        <v>0</v>
      </c>
      <c r="T85" s="175" t="n">
        <f aca="false">Бюджет!T205</f>
        <v>0</v>
      </c>
      <c r="U85" s="175" t="n">
        <f aca="false">Бюджет!U205</f>
        <v>0</v>
      </c>
      <c r="V85" s="175" t="n">
        <f aca="false">Бюджет!V205</f>
        <v>0</v>
      </c>
      <c r="W85" s="175" t="n">
        <f aca="false">Бюджет!W205</f>
        <v>0</v>
      </c>
      <c r="X85" s="175" t="n">
        <f aca="false">Бюджет!X205</f>
        <v>0</v>
      </c>
      <c r="Y85" s="175" t="n">
        <f aca="false">Бюджет!Y205</f>
        <v>0</v>
      </c>
      <c r="Z85" s="175" t="n">
        <f aca="false">Бюджет!Z205</f>
        <v>0</v>
      </c>
      <c r="AA85" s="175" t="n">
        <f aca="false">Бюджет!AA205</f>
        <v>0</v>
      </c>
      <c r="AB85" s="175" t="n">
        <f aca="false">Бюджет!AB205</f>
        <v>0</v>
      </c>
      <c r="AC85" s="175" t="n">
        <f aca="false">Бюджет!AC205</f>
        <v>0</v>
      </c>
      <c r="AD85" s="175" t="n">
        <f aca="false">Бюджет!AD205</f>
        <v>0</v>
      </c>
      <c r="AE85" s="175" t="n">
        <f aca="false">Бюджет!AE205</f>
        <v>0</v>
      </c>
      <c r="AF85" s="175" t="n">
        <f aca="false">Бюджет!AF205</f>
        <v>0</v>
      </c>
      <c r="AG85" s="175" t="n">
        <f aca="false">Бюджет!AG205</f>
        <v>0</v>
      </c>
      <c r="AH85" s="175" t="n">
        <f aca="false">Бюджет!AH205</f>
        <v>0</v>
      </c>
      <c r="AI85" s="175" t="n">
        <f aca="false">Бюджет!AI205</f>
        <v>0</v>
      </c>
      <c r="AJ85" s="172" t="n">
        <f aca="false">SUM(G85,I85:AI85)</f>
        <v>25.6</v>
      </c>
      <c r="AK85" s="175"/>
    </row>
    <row r="86" customFormat="false" ht="27.25" hidden="false" customHeight="false" outlineLevel="0" collapsed="false">
      <c r="A86" s="174" t="str">
        <f aca="false">Бюджет!A210</f>
        <v>Б1.О.14.01</v>
      </c>
      <c r="B86" s="174" t="str">
        <f aca="false">Бюджет!B210</f>
        <v>Механика и молекулярная физика (поток НЭ, ИБ, ИСТ)</v>
      </c>
      <c r="C86" s="181" t="str">
        <f aca="false">Бюджет!C210</f>
        <v>1\2</v>
      </c>
      <c r="D86" s="181" t="n">
        <f aca="false">Бюджет!D210</f>
        <v>32</v>
      </c>
      <c r="E86" s="181" t="n">
        <f aca="false">Бюджет!E210</f>
        <v>1</v>
      </c>
      <c r="F86" s="172"/>
      <c r="G86" s="172"/>
      <c r="H86" s="172" t="n">
        <f aca="false">Бюджет!H210</f>
        <v>60</v>
      </c>
      <c r="I86" s="172" t="n">
        <f aca="false">Бюджет!I210</f>
        <v>60</v>
      </c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 t="n">
        <f aca="false">SUM(G86,I86:AI86)</f>
        <v>60</v>
      </c>
      <c r="AK86" s="175"/>
    </row>
    <row r="87" customFormat="false" ht="15" hidden="false" customHeight="false" outlineLevel="0" collapsed="false">
      <c r="A87" s="174" t="str">
        <f aca="false">Бюджет!A212</f>
        <v>Б1.О.15.01</v>
      </c>
      <c r="B87" s="174" t="str">
        <f aca="false">Бюджет!B212</f>
        <v>Алгоритмы и основы программирования</v>
      </c>
      <c r="C87" s="181" t="str">
        <f aca="false">Бюджет!C212</f>
        <v>1\1</v>
      </c>
      <c r="D87" s="181" t="n">
        <f aca="false">Бюджет!D212</f>
        <v>32</v>
      </c>
      <c r="E87" s="181" t="n">
        <f aca="false">Бюджет!E212</f>
        <v>1</v>
      </c>
      <c r="F87" s="172" t="n">
        <f aca="false">Бюджет!F212</f>
        <v>16</v>
      </c>
      <c r="G87" s="172" t="n">
        <f aca="false">Бюджет!G212</f>
        <v>16</v>
      </c>
      <c r="H87" s="172" t="n">
        <f aca="false">Бюджет!H212</f>
        <v>0</v>
      </c>
      <c r="I87" s="172" t="n">
        <f aca="false">Бюджет!I212</f>
        <v>0</v>
      </c>
      <c r="J87" s="172" t="n">
        <f aca="false">Бюджет!J212</f>
        <v>136</v>
      </c>
      <c r="K87" s="172" t="n">
        <f aca="false">Бюджет!K212</f>
        <v>9.6</v>
      </c>
      <c r="L87" s="172" t="n">
        <f aca="false">Бюджет!L212</f>
        <v>0</v>
      </c>
      <c r="M87" s="172" t="n">
        <f aca="false">Бюджет!M212</f>
        <v>0</v>
      </c>
      <c r="N87" s="172" t="n">
        <f aca="false">Бюджет!N212</f>
        <v>0</v>
      </c>
      <c r="O87" s="172" t="n">
        <f aca="false">Бюджет!O212</f>
        <v>0</v>
      </c>
      <c r="P87" s="172" t="n">
        <f aca="false">Бюджет!P212</f>
        <v>0</v>
      </c>
      <c r="Q87" s="172" t="n">
        <f aca="false">Бюджет!Q212</f>
        <v>0.8</v>
      </c>
      <c r="R87" s="172" t="n">
        <f aca="false">Бюджет!R212</f>
        <v>0</v>
      </c>
      <c r="S87" s="172" t="n">
        <f aca="false">Бюджет!S212</f>
        <v>0</v>
      </c>
      <c r="T87" s="172" t="n">
        <f aca="false">Бюджет!T212</f>
        <v>0</v>
      </c>
      <c r="U87" s="172" t="n">
        <f aca="false">Бюджет!U212</f>
        <v>0</v>
      </c>
      <c r="V87" s="172" t="n">
        <f aca="false">Бюджет!V212</f>
        <v>0</v>
      </c>
      <c r="W87" s="172" t="n">
        <f aca="false">Бюджет!W212</f>
        <v>0</v>
      </c>
      <c r="X87" s="172" t="n">
        <f aca="false">Бюджет!X212</f>
        <v>0</v>
      </c>
      <c r="Y87" s="172" t="n">
        <f aca="false">Бюджет!Y212</f>
        <v>0</v>
      </c>
      <c r="Z87" s="172" t="n">
        <f aca="false">Бюджет!Z212</f>
        <v>0</v>
      </c>
      <c r="AA87" s="172" t="n">
        <f aca="false">Бюджет!AA212</f>
        <v>0</v>
      </c>
      <c r="AB87" s="172" t="n">
        <f aca="false">Бюджет!AB212</f>
        <v>0</v>
      </c>
      <c r="AC87" s="172" t="n">
        <f aca="false">Бюджет!AC212</f>
        <v>0</v>
      </c>
      <c r="AD87" s="172" t="n">
        <f aca="false">Бюджет!AD212</f>
        <v>0</v>
      </c>
      <c r="AE87" s="172" t="n">
        <f aca="false">Бюджет!AE212</f>
        <v>0</v>
      </c>
      <c r="AF87" s="172" t="n">
        <f aca="false">Бюджет!AF212</f>
        <v>0</v>
      </c>
      <c r="AG87" s="172" t="n">
        <f aca="false">Бюджет!AG212</f>
        <v>0</v>
      </c>
      <c r="AH87" s="172" t="n">
        <f aca="false">Бюджет!AH212</f>
        <v>0</v>
      </c>
      <c r="AI87" s="172" t="n">
        <f aca="false">Бюджет!AI212</f>
        <v>0</v>
      </c>
      <c r="AJ87" s="172" t="n">
        <f aca="false">SUM(G87,I87:AI87)</f>
        <v>162.4</v>
      </c>
      <c r="AK87" s="199"/>
    </row>
    <row r="88" customFormat="false" ht="15" hidden="false" customHeight="false" outlineLevel="0" collapsed="false">
      <c r="A88" s="174" t="str">
        <f aca="false">Бюджет!A213</f>
        <v>Б1.О.15.02</v>
      </c>
      <c r="B88" s="174" t="str">
        <f aca="false">Бюджет!B213</f>
        <v>Программирование (поток ФИЗ и НЭ)</v>
      </c>
      <c r="C88" s="181" t="str">
        <f aca="false">Бюджет!C213</f>
        <v>1\2</v>
      </c>
      <c r="D88" s="181" t="n">
        <f aca="false">Бюджет!D213</f>
        <v>32</v>
      </c>
      <c r="E88" s="181" t="n">
        <f aca="false">Бюджет!E213</f>
        <v>1</v>
      </c>
      <c r="F88" s="172" t="n">
        <f aca="false">Бюджет!F213</f>
        <v>20</v>
      </c>
      <c r="G88" s="172" t="n">
        <f aca="false">Бюджет!G213</f>
        <v>0</v>
      </c>
      <c r="H88" s="172" t="n">
        <f aca="false">Бюджет!H213</f>
        <v>0</v>
      </c>
      <c r="I88" s="172" t="n">
        <f aca="false">Бюджет!I213</f>
        <v>0</v>
      </c>
      <c r="J88" s="172" t="n">
        <f aca="false">Бюджет!J213</f>
        <v>120</v>
      </c>
      <c r="K88" s="172" t="n">
        <f aca="false">Бюджет!K213</f>
        <v>9.6</v>
      </c>
      <c r="L88" s="172" t="n">
        <f aca="false">Бюджет!L213</f>
        <v>0</v>
      </c>
      <c r="M88" s="172" t="n">
        <f aca="false">Бюджет!M213</f>
        <v>0</v>
      </c>
      <c r="N88" s="172" t="n">
        <f aca="false">Бюджет!N213</f>
        <v>0</v>
      </c>
      <c r="O88" s="172" t="n">
        <f aca="false">Бюджет!O213</f>
        <v>0</v>
      </c>
      <c r="P88" s="172" t="n">
        <f aca="false">Бюджет!P213</f>
        <v>0</v>
      </c>
      <c r="Q88" s="172" t="n">
        <f aca="false">Бюджет!Q213</f>
        <v>0</v>
      </c>
      <c r="R88" s="172" t="n">
        <f aca="false">Бюджет!R213</f>
        <v>0</v>
      </c>
      <c r="S88" s="172" t="n">
        <f aca="false">Бюджет!S213</f>
        <v>0</v>
      </c>
      <c r="T88" s="172" t="n">
        <f aca="false">Бюджет!T213</f>
        <v>0</v>
      </c>
      <c r="U88" s="172" t="n">
        <f aca="false">Бюджет!U213</f>
        <v>0</v>
      </c>
      <c r="V88" s="172" t="n">
        <f aca="false">Бюджет!V213</f>
        <v>0</v>
      </c>
      <c r="W88" s="172" t="n">
        <f aca="false">Бюджет!W213</f>
        <v>0</v>
      </c>
      <c r="X88" s="172" t="n">
        <f aca="false">Бюджет!X213</f>
        <v>0</v>
      </c>
      <c r="Y88" s="172" t="n">
        <f aca="false">Бюджет!Y213</f>
        <v>0</v>
      </c>
      <c r="Z88" s="172" t="n">
        <f aca="false">Бюджет!Z213</f>
        <v>0</v>
      </c>
      <c r="AA88" s="172" t="n">
        <f aca="false">Бюджет!AA213</f>
        <v>0</v>
      </c>
      <c r="AB88" s="172" t="n">
        <f aca="false">Бюджет!AB213</f>
        <v>0</v>
      </c>
      <c r="AC88" s="172" t="n">
        <f aca="false">Бюджет!AC213</f>
        <v>0</v>
      </c>
      <c r="AD88" s="172" t="n">
        <f aca="false">Бюджет!AD213</f>
        <v>0</v>
      </c>
      <c r="AE88" s="172" t="n">
        <f aca="false">Бюджет!AE213</f>
        <v>0</v>
      </c>
      <c r="AF88" s="172" t="n">
        <f aca="false">Бюджет!AF213</f>
        <v>0</v>
      </c>
      <c r="AG88" s="172" t="n">
        <f aca="false">Бюджет!AG213</f>
        <v>0</v>
      </c>
      <c r="AH88" s="172" t="n">
        <f aca="false">Бюджет!AH213</f>
        <v>0</v>
      </c>
      <c r="AI88" s="172" t="n">
        <f aca="false">Бюджет!AI213</f>
        <v>0</v>
      </c>
      <c r="AJ88" s="172" t="n">
        <f aca="false">SUM(G88,I88:AI88)</f>
        <v>129.6</v>
      </c>
      <c r="AK88" s="199"/>
    </row>
    <row r="89" customFormat="false" ht="27.25" hidden="false" customHeight="false" outlineLevel="0" collapsed="false">
      <c r="A89" s="174" t="str">
        <f aca="false">Бюджет!A223</f>
        <v>Б1.О.15.03</v>
      </c>
      <c r="B89" s="174" t="str">
        <f aca="false">Бюджет!B223</f>
        <v>Численные методы и математическое моделирование (поток ФИЗ, НЭ)</v>
      </c>
      <c r="C89" s="181" t="str">
        <f aca="false">Бюджет!C223</f>
        <v>2\3</v>
      </c>
      <c r="D89" s="181" t="n">
        <f aca="false">Бюджет!D223</f>
        <v>23</v>
      </c>
      <c r="E89" s="181" t="n">
        <f aca="false">Бюджет!E223</f>
        <v>1</v>
      </c>
      <c r="F89" s="172" t="n">
        <f aca="false">Бюджет!F223</f>
        <v>16</v>
      </c>
      <c r="G89" s="172" t="n">
        <f aca="false">Бюджет!G223</f>
        <v>0</v>
      </c>
      <c r="H89" s="172" t="n">
        <f aca="false">Бюджет!H223</f>
        <v>0</v>
      </c>
      <c r="I89" s="172" t="n">
        <f aca="false">Бюджет!I223</f>
        <v>0</v>
      </c>
      <c r="J89" s="172" t="n">
        <f aca="false">Бюджет!J223</f>
        <v>100</v>
      </c>
      <c r="K89" s="172" t="n">
        <f aca="false">Бюджет!K223</f>
        <v>6.9</v>
      </c>
      <c r="L89" s="172" t="n">
        <f aca="false">Бюджет!L223</f>
        <v>0</v>
      </c>
      <c r="M89" s="172" t="n">
        <f aca="false">Бюджет!M223</f>
        <v>0</v>
      </c>
      <c r="N89" s="172" t="n">
        <f aca="false">Бюджет!N223</f>
        <v>0</v>
      </c>
      <c r="O89" s="172" t="n">
        <f aca="false">Бюджет!O223</f>
        <v>0</v>
      </c>
      <c r="P89" s="172" t="n">
        <f aca="false">Бюджет!P223</f>
        <v>0</v>
      </c>
      <c r="Q89" s="172" t="n">
        <f aca="false">Бюджет!Q223</f>
        <v>0</v>
      </c>
      <c r="R89" s="172" t="n">
        <f aca="false">Бюджет!R223</f>
        <v>0</v>
      </c>
      <c r="S89" s="172" t="n">
        <f aca="false">Бюджет!S223</f>
        <v>0</v>
      </c>
      <c r="T89" s="172" t="n">
        <f aca="false">Бюджет!T223</f>
        <v>0</v>
      </c>
      <c r="U89" s="172" t="n">
        <f aca="false">Бюджет!U223</f>
        <v>0</v>
      </c>
      <c r="V89" s="172" t="n">
        <f aca="false">Бюджет!V223</f>
        <v>0</v>
      </c>
      <c r="W89" s="172" t="n">
        <f aca="false">Бюджет!W223</f>
        <v>0</v>
      </c>
      <c r="X89" s="172" t="n">
        <f aca="false">Бюджет!X223</f>
        <v>0</v>
      </c>
      <c r="Y89" s="172" t="n">
        <f aca="false">Бюджет!Y223</f>
        <v>0</v>
      </c>
      <c r="Z89" s="172" t="n">
        <f aca="false">Бюджет!Z223</f>
        <v>0</v>
      </c>
      <c r="AA89" s="172" t="n">
        <f aca="false">Бюджет!AA223</f>
        <v>0</v>
      </c>
      <c r="AB89" s="172" t="n">
        <f aca="false">Бюджет!AB223</f>
        <v>0</v>
      </c>
      <c r="AC89" s="172" t="n">
        <f aca="false">Бюджет!AC223</f>
        <v>0</v>
      </c>
      <c r="AD89" s="172" t="n">
        <f aca="false">Бюджет!AD223</f>
        <v>0</v>
      </c>
      <c r="AE89" s="172" t="n">
        <f aca="false">Бюджет!AE223</f>
        <v>0</v>
      </c>
      <c r="AF89" s="172" t="n">
        <f aca="false">Бюджет!AF223</f>
        <v>0</v>
      </c>
      <c r="AG89" s="172" t="n">
        <f aca="false">Бюджет!AG223</f>
        <v>0</v>
      </c>
      <c r="AH89" s="172" t="n">
        <f aca="false">Бюджет!AH223</f>
        <v>0</v>
      </c>
      <c r="AI89" s="172" t="n">
        <f aca="false">Бюджет!AI223</f>
        <v>0</v>
      </c>
      <c r="AJ89" s="172" t="n">
        <f aca="false">SUM(G89,I89:AI89)</f>
        <v>106.9</v>
      </c>
      <c r="AK89" s="199"/>
    </row>
    <row r="90" customFormat="false" ht="27.25" hidden="false" customHeight="false" outlineLevel="0" collapsed="false">
      <c r="A90" s="174" t="str">
        <f aca="false">Бюджет!A225</f>
        <v>Б1.О.15.05</v>
      </c>
      <c r="B90" s="174" t="str">
        <f aca="false">Бюджет!B225</f>
        <v>Вычислительная физика (практикум на ЭВМ) (поток ФИЗ, НЭ)</v>
      </c>
      <c r="C90" s="181" t="str">
        <f aca="false">Бюджет!C225</f>
        <v>2\4</v>
      </c>
      <c r="D90" s="181" t="n">
        <f aca="false">Бюджет!D225</f>
        <v>23</v>
      </c>
      <c r="E90" s="181" t="n">
        <f aca="false">Бюджет!E225</f>
        <v>1</v>
      </c>
      <c r="F90" s="172" t="n">
        <f aca="false">Бюджет!F225</f>
        <v>20</v>
      </c>
      <c r="G90" s="172" t="n">
        <f aca="false">Бюджет!G225</f>
        <v>0</v>
      </c>
      <c r="H90" s="172" t="n">
        <f aca="false">Бюджет!H225</f>
        <v>0</v>
      </c>
      <c r="I90" s="172" t="n">
        <f aca="false">Бюджет!I225</f>
        <v>0</v>
      </c>
      <c r="J90" s="172" t="n">
        <f aca="false">Бюджет!J225</f>
        <v>120</v>
      </c>
      <c r="K90" s="172" t="n">
        <f aca="false">Бюджет!K225</f>
        <v>0</v>
      </c>
      <c r="L90" s="172" t="n">
        <f aca="false">Бюджет!L225</f>
        <v>0</v>
      </c>
      <c r="M90" s="172" t="n">
        <f aca="false">Бюджет!M225</f>
        <v>9.2</v>
      </c>
      <c r="N90" s="172" t="n">
        <f aca="false">Бюджет!N225</f>
        <v>0</v>
      </c>
      <c r="O90" s="172" t="n">
        <f aca="false">Бюджет!O225</f>
        <v>0</v>
      </c>
      <c r="P90" s="172" t="n">
        <f aca="false">Бюджет!P225</f>
        <v>0</v>
      </c>
      <c r="Q90" s="172" t="n">
        <f aca="false">Бюджет!Q225</f>
        <v>0</v>
      </c>
      <c r="R90" s="172" t="n">
        <f aca="false">Бюджет!R225</f>
        <v>0</v>
      </c>
      <c r="S90" s="172" t="n">
        <f aca="false">Бюджет!S225</f>
        <v>0</v>
      </c>
      <c r="T90" s="172" t="n">
        <f aca="false">Бюджет!T225</f>
        <v>0</v>
      </c>
      <c r="U90" s="172" t="n">
        <f aca="false">Бюджет!U225</f>
        <v>0</v>
      </c>
      <c r="V90" s="172" t="n">
        <f aca="false">Бюджет!V225</f>
        <v>0</v>
      </c>
      <c r="W90" s="172" t="n">
        <f aca="false">Бюджет!W225</f>
        <v>0</v>
      </c>
      <c r="X90" s="172" t="n">
        <f aca="false">Бюджет!X225</f>
        <v>0</v>
      </c>
      <c r="Y90" s="172" t="n">
        <f aca="false">Бюджет!Y225</f>
        <v>0</v>
      </c>
      <c r="Z90" s="172" t="n">
        <f aca="false">Бюджет!Z225</f>
        <v>0</v>
      </c>
      <c r="AA90" s="172" t="n">
        <f aca="false">Бюджет!AA225</f>
        <v>0</v>
      </c>
      <c r="AB90" s="172" t="n">
        <f aca="false">Бюджет!AB225</f>
        <v>0</v>
      </c>
      <c r="AC90" s="172" t="n">
        <f aca="false">Бюджет!AC225</f>
        <v>0</v>
      </c>
      <c r="AD90" s="172" t="n">
        <f aca="false">Бюджет!AD225</f>
        <v>0</v>
      </c>
      <c r="AE90" s="172" t="n">
        <f aca="false">Бюджет!AE225</f>
        <v>0</v>
      </c>
      <c r="AF90" s="172" t="n">
        <f aca="false">Бюджет!AF225</f>
        <v>0</v>
      </c>
      <c r="AG90" s="172" t="n">
        <f aca="false">Бюджет!AG225</f>
        <v>0</v>
      </c>
      <c r="AH90" s="172" t="n">
        <f aca="false">Бюджет!AH225</f>
        <v>0</v>
      </c>
      <c r="AI90" s="172" t="n">
        <f aca="false">Бюджет!AI225</f>
        <v>0</v>
      </c>
      <c r="AJ90" s="172" t="n">
        <f aca="false">SUM(G90,I90:AI90)</f>
        <v>129.2</v>
      </c>
      <c r="AK90" s="199"/>
    </row>
    <row r="91" customFormat="false" ht="15" hidden="false" customHeight="false" outlineLevel="0" collapsed="false">
      <c r="A91" s="174" t="str">
        <f aca="false">Бюджет!A230</f>
        <v>Б1.О.19</v>
      </c>
      <c r="B91" s="174" t="str">
        <f aca="false">Бюджет!B230</f>
        <v>Практикум по твердотельной электронике</v>
      </c>
      <c r="C91" s="181" t="str">
        <f aca="false">Бюджет!C230</f>
        <v>3\6</v>
      </c>
      <c r="D91" s="181" t="n">
        <f aca="false">Бюджет!D230</f>
        <v>23</v>
      </c>
      <c r="E91" s="181" t="n">
        <f aca="false">Бюджет!E230</f>
        <v>1</v>
      </c>
      <c r="F91" s="172" t="n">
        <f aca="false">Бюджет!F230</f>
        <v>0</v>
      </c>
      <c r="G91" s="172" t="n">
        <f aca="false">Бюджет!G230</f>
        <v>0</v>
      </c>
      <c r="H91" s="172" t="n">
        <f aca="false">Бюджет!H230</f>
        <v>0</v>
      </c>
      <c r="I91" s="172" t="n">
        <f aca="false">Бюджет!I230</f>
        <v>0</v>
      </c>
      <c r="J91" s="172" t="n">
        <f aca="false">Бюджет!J230</f>
        <v>76</v>
      </c>
      <c r="K91" s="172" t="n">
        <f aca="false">Бюджет!K230</f>
        <v>6.9</v>
      </c>
      <c r="L91" s="172" t="n">
        <f aca="false">Бюджет!L230</f>
        <v>0</v>
      </c>
      <c r="M91" s="172" t="n">
        <f aca="false">Бюджет!M230</f>
        <v>0</v>
      </c>
      <c r="N91" s="172" t="n">
        <f aca="false">Бюджет!N230</f>
        <v>0</v>
      </c>
      <c r="O91" s="172" t="n">
        <f aca="false">Бюджет!O230</f>
        <v>0</v>
      </c>
      <c r="P91" s="172" t="n">
        <f aca="false">Бюджет!P230</f>
        <v>0</v>
      </c>
      <c r="Q91" s="172" t="n">
        <f aca="false">Бюджет!Q230</f>
        <v>0</v>
      </c>
      <c r="R91" s="172" t="n">
        <f aca="false">Бюджет!R230</f>
        <v>0</v>
      </c>
      <c r="S91" s="172" t="n">
        <f aca="false">Бюджет!S230</f>
        <v>0</v>
      </c>
      <c r="T91" s="172" t="n">
        <f aca="false">Бюджет!T230</f>
        <v>0</v>
      </c>
      <c r="U91" s="172" t="n">
        <f aca="false">Бюджет!U230</f>
        <v>0</v>
      </c>
      <c r="V91" s="172" t="n">
        <f aca="false">Бюджет!V230</f>
        <v>0</v>
      </c>
      <c r="W91" s="172" t="n">
        <f aca="false">Бюджет!W230</f>
        <v>0</v>
      </c>
      <c r="X91" s="172" t="n">
        <f aca="false">Бюджет!X230</f>
        <v>0</v>
      </c>
      <c r="Y91" s="172" t="n">
        <f aca="false">Бюджет!Y230</f>
        <v>0</v>
      </c>
      <c r="Z91" s="172" t="n">
        <f aca="false">Бюджет!Z230</f>
        <v>0</v>
      </c>
      <c r="AA91" s="172" t="n">
        <f aca="false">Бюджет!AA230</f>
        <v>0</v>
      </c>
      <c r="AB91" s="172" t="n">
        <f aca="false">Бюджет!AB230</f>
        <v>0</v>
      </c>
      <c r="AC91" s="172" t="n">
        <f aca="false">Бюджет!AC230</f>
        <v>0</v>
      </c>
      <c r="AD91" s="172" t="n">
        <f aca="false">Бюджет!AD230</f>
        <v>0</v>
      </c>
      <c r="AE91" s="172" t="n">
        <f aca="false">Бюджет!AE230</f>
        <v>0</v>
      </c>
      <c r="AF91" s="172" t="n">
        <f aca="false">Бюджет!AF230</f>
        <v>0</v>
      </c>
      <c r="AG91" s="172" t="n">
        <f aca="false">Бюджет!AG230</f>
        <v>0</v>
      </c>
      <c r="AH91" s="172" t="n">
        <f aca="false">Бюджет!AH230</f>
        <v>0</v>
      </c>
      <c r="AI91" s="172" t="n">
        <f aca="false">Бюджет!AI230</f>
        <v>0</v>
      </c>
      <c r="AJ91" s="172" t="n">
        <f aca="false">SUM(G91,I91:AI91)</f>
        <v>82.9</v>
      </c>
      <c r="AK91" s="199"/>
    </row>
    <row r="92" customFormat="false" ht="15" hidden="false" customHeight="false" outlineLevel="0" collapsed="false">
      <c r="A92" s="174" t="str">
        <f aca="false">Бюджет!A241</f>
        <v>Б1.О.15.06</v>
      </c>
      <c r="B92" s="174" t="str">
        <f aca="false">Бюджет!B241</f>
        <v>Информационные технологии</v>
      </c>
      <c r="C92" s="181" t="str">
        <f aca="false">Бюджет!C241</f>
        <v>4\7</v>
      </c>
      <c r="D92" s="181" t="n">
        <f aca="false">Бюджет!D241</f>
        <v>23</v>
      </c>
      <c r="E92" s="181" t="n">
        <f aca="false">Бюджет!E241</f>
        <v>1</v>
      </c>
      <c r="F92" s="172" t="n">
        <f aca="false">Бюджет!F241</f>
        <v>34</v>
      </c>
      <c r="G92" s="172" t="n">
        <f aca="false">Бюджет!G241</f>
        <v>34</v>
      </c>
      <c r="H92" s="172" t="n">
        <f aca="false">Бюджет!H241</f>
        <v>0</v>
      </c>
      <c r="I92" s="172" t="n">
        <f aca="false">Бюджет!I241</f>
        <v>0</v>
      </c>
      <c r="J92" s="172" t="n">
        <f aca="false">Бюджет!J241</f>
        <v>68</v>
      </c>
      <c r="K92" s="172" t="n">
        <f aca="false">Бюджет!K241</f>
        <v>6.9</v>
      </c>
      <c r="L92" s="172" t="n">
        <f aca="false">Бюджет!L241</f>
        <v>0</v>
      </c>
      <c r="M92" s="172" t="n">
        <f aca="false">Бюджет!M241</f>
        <v>0</v>
      </c>
      <c r="N92" s="172" t="n">
        <f aca="false">Бюджет!N241</f>
        <v>0</v>
      </c>
      <c r="O92" s="172" t="n">
        <f aca="false">Бюджет!O241</f>
        <v>0</v>
      </c>
      <c r="P92" s="172" t="n">
        <f aca="false">Бюджет!P241</f>
        <v>0</v>
      </c>
      <c r="Q92" s="172" t="n">
        <f aca="false">Бюджет!Q241</f>
        <v>1.7</v>
      </c>
      <c r="R92" s="172" t="n">
        <f aca="false">Бюджет!R241</f>
        <v>0</v>
      </c>
      <c r="S92" s="172" t="n">
        <f aca="false">Бюджет!S241</f>
        <v>0</v>
      </c>
      <c r="T92" s="172" t="n">
        <f aca="false">Бюджет!T241</f>
        <v>0</v>
      </c>
      <c r="U92" s="172" t="n">
        <f aca="false">Бюджет!U241</f>
        <v>0</v>
      </c>
      <c r="V92" s="172" t="n">
        <f aca="false">Бюджет!V241</f>
        <v>0</v>
      </c>
      <c r="W92" s="172" t="n">
        <f aca="false">Бюджет!W241</f>
        <v>0</v>
      </c>
      <c r="X92" s="172" t="n">
        <f aca="false">Бюджет!X241</f>
        <v>0</v>
      </c>
      <c r="Y92" s="172" t="n">
        <f aca="false">Бюджет!Y241</f>
        <v>0</v>
      </c>
      <c r="Z92" s="172" t="n">
        <f aca="false">Бюджет!Z241</f>
        <v>0</v>
      </c>
      <c r="AA92" s="172" t="n">
        <f aca="false">Бюджет!AA241</f>
        <v>0</v>
      </c>
      <c r="AB92" s="172" t="n">
        <f aca="false">Бюджет!AB241</f>
        <v>0</v>
      </c>
      <c r="AC92" s="172" t="n">
        <f aca="false">Бюджет!AC241</f>
        <v>0</v>
      </c>
      <c r="AD92" s="172" t="n">
        <f aca="false">Бюджет!AD241</f>
        <v>0</v>
      </c>
      <c r="AE92" s="172" t="n">
        <f aca="false">Бюджет!AE241</f>
        <v>0</v>
      </c>
      <c r="AF92" s="172" t="n">
        <f aca="false">Бюджет!AF241</f>
        <v>0</v>
      </c>
      <c r="AG92" s="172" t="n">
        <f aca="false">Бюджет!AG241</f>
        <v>0</v>
      </c>
      <c r="AH92" s="172" t="n">
        <f aca="false">Бюджет!AH241</f>
        <v>0</v>
      </c>
      <c r="AI92" s="172" t="n">
        <f aca="false">Бюджет!AI241</f>
        <v>0</v>
      </c>
      <c r="AJ92" s="172" t="n">
        <f aca="false">SUM(G92,I92:AI92)</f>
        <v>110.6</v>
      </c>
      <c r="AK92" s="199"/>
    </row>
    <row r="93" customFormat="false" ht="15" hidden="false" customHeight="false" outlineLevel="0" collapsed="false">
      <c r="A93" s="174" t="str">
        <f aca="false">Бюджет!A244</f>
        <v>Б1.О.26.03</v>
      </c>
      <c r="B93" s="174" t="str">
        <f aca="false">Бюджет!B244</f>
        <v>Методы обработки поверхности твердого тела</v>
      </c>
      <c r="C93" s="181" t="str">
        <f aca="false">Бюджет!C244</f>
        <v>4\7</v>
      </c>
      <c r="D93" s="181" t="n">
        <f aca="false">Бюджет!D244</f>
        <v>23</v>
      </c>
      <c r="E93" s="181" t="n">
        <f aca="false">Бюджет!E244</f>
        <v>1</v>
      </c>
      <c r="F93" s="172" t="n">
        <f aca="false">Бюджет!F244</f>
        <v>0</v>
      </c>
      <c r="G93" s="172" t="n">
        <f aca="false">Бюджет!G244</f>
        <v>0</v>
      </c>
      <c r="H93" s="172" t="n">
        <f aca="false">Бюджет!H244</f>
        <v>0</v>
      </c>
      <c r="I93" s="172" t="n">
        <f aca="false">Бюджет!I244</f>
        <v>0</v>
      </c>
      <c r="J93" s="172" t="n">
        <f aca="false">Бюджет!J244</f>
        <v>100</v>
      </c>
      <c r="K93" s="172" t="n">
        <f aca="false">Бюджет!K244</f>
        <v>6.9</v>
      </c>
      <c r="L93" s="172" t="n">
        <f aca="false">Бюджет!L244</f>
        <v>0</v>
      </c>
      <c r="M93" s="172" t="n">
        <f aca="false">Бюджет!M244</f>
        <v>0</v>
      </c>
      <c r="N93" s="172" t="n">
        <f aca="false">Бюджет!N244</f>
        <v>0</v>
      </c>
      <c r="O93" s="172" t="n">
        <f aca="false">Бюджет!O244</f>
        <v>0</v>
      </c>
      <c r="P93" s="172" t="n">
        <f aca="false">Бюджет!P244</f>
        <v>0</v>
      </c>
      <c r="Q93" s="172" t="n">
        <f aca="false">Бюджет!Q244</f>
        <v>0</v>
      </c>
      <c r="R93" s="172" t="n">
        <f aca="false">Бюджет!R244</f>
        <v>0</v>
      </c>
      <c r="S93" s="172" t="n">
        <f aca="false">Бюджет!S244</f>
        <v>0</v>
      </c>
      <c r="T93" s="172" t="n">
        <f aca="false">Бюджет!T244</f>
        <v>0</v>
      </c>
      <c r="U93" s="172" t="n">
        <f aca="false">Бюджет!U244</f>
        <v>0</v>
      </c>
      <c r="V93" s="172" t="n">
        <f aca="false">Бюджет!V244</f>
        <v>0</v>
      </c>
      <c r="W93" s="172" t="n">
        <f aca="false">Бюджет!W244</f>
        <v>0</v>
      </c>
      <c r="X93" s="172" t="n">
        <f aca="false">Бюджет!X244</f>
        <v>0</v>
      </c>
      <c r="Y93" s="172" t="n">
        <f aca="false">Бюджет!Y244</f>
        <v>0</v>
      </c>
      <c r="Z93" s="172" t="n">
        <f aca="false">Бюджет!Z244</f>
        <v>0</v>
      </c>
      <c r="AA93" s="172" t="n">
        <f aca="false">Бюджет!AA244</f>
        <v>0</v>
      </c>
      <c r="AB93" s="172" t="n">
        <f aca="false">Бюджет!AB244</f>
        <v>0</v>
      </c>
      <c r="AC93" s="172" t="n">
        <f aca="false">Бюджет!AC244</f>
        <v>0</v>
      </c>
      <c r="AD93" s="172" t="n">
        <f aca="false">Бюджет!AD244</f>
        <v>0</v>
      </c>
      <c r="AE93" s="172" t="n">
        <f aca="false">Бюджет!AE244</f>
        <v>0</v>
      </c>
      <c r="AF93" s="172" t="n">
        <f aca="false">Бюджет!AF244</f>
        <v>0</v>
      </c>
      <c r="AG93" s="172" t="n">
        <f aca="false">Бюджет!AG244</f>
        <v>0</v>
      </c>
      <c r="AH93" s="172" t="n">
        <f aca="false">Бюджет!AH244</f>
        <v>0</v>
      </c>
      <c r="AI93" s="172" t="n">
        <f aca="false">Бюджет!AI244</f>
        <v>0</v>
      </c>
      <c r="AJ93" s="172" t="n">
        <f aca="false">SUM(G93,I93:AI93)</f>
        <v>106.9</v>
      </c>
      <c r="AK93" s="175"/>
    </row>
    <row r="94" customFormat="false" ht="27.25" hidden="false" customHeight="false" outlineLevel="0" collapsed="false">
      <c r="A94" s="174" t="str">
        <f aca="false">Бюджет!A245</f>
        <v>Б1.О.29</v>
      </c>
      <c r="B94" s="174" t="str">
        <f aca="false">Бюджет!B245</f>
        <v>Технологии искусственного интелекта (поток РФ, ФИЗ, НЭ, ИБ)</v>
      </c>
      <c r="C94" s="181" t="str">
        <f aca="false">Бюджет!C245</f>
        <v>4\8</v>
      </c>
      <c r="D94" s="181" t="n">
        <f aca="false">Бюджет!D245</f>
        <v>23</v>
      </c>
      <c r="E94" s="181" t="n">
        <f aca="false">Бюджет!E245</f>
        <v>1</v>
      </c>
      <c r="F94" s="172" t="n">
        <f aca="false">Бюджет!F245</f>
        <v>22</v>
      </c>
      <c r="G94" s="172" t="n">
        <f aca="false">Бюджет!G245</f>
        <v>0</v>
      </c>
      <c r="H94" s="172" t="n">
        <f aca="false">Бюджет!H245</f>
        <v>0</v>
      </c>
      <c r="I94" s="172" t="n">
        <f aca="false">Бюджет!I245</f>
        <v>0</v>
      </c>
      <c r="J94" s="172" t="n">
        <f aca="false">Бюджет!J245</f>
        <v>44</v>
      </c>
      <c r="K94" s="172" t="n">
        <f aca="false">Бюджет!K245</f>
        <v>6.9</v>
      </c>
      <c r="L94" s="172" t="n">
        <f aca="false">Бюджет!L245</f>
        <v>0</v>
      </c>
      <c r="M94" s="172" t="n">
        <f aca="false">Бюджет!M245</f>
        <v>0</v>
      </c>
      <c r="N94" s="172" t="n">
        <f aca="false">Бюджет!N245</f>
        <v>0</v>
      </c>
      <c r="O94" s="172" t="n">
        <f aca="false">Бюджет!O245</f>
        <v>0</v>
      </c>
      <c r="P94" s="172" t="n">
        <f aca="false">Бюджет!P245</f>
        <v>0</v>
      </c>
      <c r="Q94" s="172" t="n">
        <f aca="false">Бюджет!Q245</f>
        <v>0</v>
      </c>
      <c r="R94" s="172" t="n">
        <f aca="false">Бюджет!R245</f>
        <v>0</v>
      </c>
      <c r="S94" s="172" t="n">
        <f aca="false">Бюджет!S245</f>
        <v>0</v>
      </c>
      <c r="T94" s="172" t="n">
        <f aca="false">Бюджет!T245</f>
        <v>0</v>
      </c>
      <c r="U94" s="172" t="n">
        <f aca="false">Бюджет!U245</f>
        <v>0</v>
      </c>
      <c r="V94" s="172" t="n">
        <f aca="false">Бюджет!V245</f>
        <v>0</v>
      </c>
      <c r="W94" s="172" t="n">
        <f aca="false">Бюджет!W245</f>
        <v>0</v>
      </c>
      <c r="X94" s="172" t="n">
        <f aca="false">Бюджет!X245</f>
        <v>0</v>
      </c>
      <c r="Y94" s="172" t="n">
        <f aca="false">Бюджет!Y245</f>
        <v>0</v>
      </c>
      <c r="Z94" s="172" t="n">
        <f aca="false">Бюджет!Z245</f>
        <v>0</v>
      </c>
      <c r="AA94" s="172" t="n">
        <f aca="false">Бюджет!AA245</f>
        <v>0</v>
      </c>
      <c r="AB94" s="172" t="n">
        <f aca="false">Бюджет!AB245</f>
        <v>0</v>
      </c>
      <c r="AC94" s="172" t="n">
        <f aca="false">Бюджет!AC245</f>
        <v>0</v>
      </c>
      <c r="AD94" s="172" t="n">
        <f aca="false">Бюджет!AD245</f>
        <v>0</v>
      </c>
      <c r="AE94" s="172" t="n">
        <f aca="false">Бюджет!AE245</f>
        <v>0</v>
      </c>
      <c r="AF94" s="172" t="n">
        <f aca="false">Бюджет!AF245</f>
        <v>0</v>
      </c>
      <c r="AG94" s="172" t="n">
        <f aca="false">Бюджет!AG245</f>
        <v>0</v>
      </c>
      <c r="AH94" s="172" t="n">
        <f aca="false">Бюджет!AH245</f>
        <v>0</v>
      </c>
      <c r="AI94" s="172" t="n">
        <f aca="false">Бюджет!AI245</f>
        <v>0</v>
      </c>
      <c r="AJ94" s="172" t="n">
        <f aca="false">SUM(G94,I94:AI94)</f>
        <v>50.9</v>
      </c>
      <c r="AK94" s="175"/>
    </row>
    <row r="95" customFormat="false" ht="27.25" hidden="false" customHeight="false" outlineLevel="0" collapsed="false">
      <c r="A95" s="174" t="str">
        <f aca="false">Бюджет!A246</f>
        <v>Б1.В.02</v>
      </c>
      <c r="B95" s="174" t="str">
        <f aca="false">Бюджет!B246</f>
        <v>Локальные вычислительные сети и информационная безопасность</v>
      </c>
      <c r="C95" s="181" t="str">
        <f aca="false">Бюджет!C246</f>
        <v>4\7</v>
      </c>
      <c r="D95" s="181" t="n">
        <f aca="false">Бюджет!D246</f>
        <v>23</v>
      </c>
      <c r="E95" s="181" t="n">
        <f aca="false">Бюджет!E246</f>
        <v>1</v>
      </c>
      <c r="F95" s="172" t="n">
        <f aca="false">Бюджет!F246</f>
        <v>34</v>
      </c>
      <c r="G95" s="172" t="n">
        <f aca="false">Бюджет!G246</f>
        <v>34</v>
      </c>
      <c r="H95" s="172" t="n">
        <f aca="false">Бюджет!H246</f>
        <v>34</v>
      </c>
      <c r="I95" s="172" t="n">
        <f aca="false">Бюджет!I246</f>
        <v>34</v>
      </c>
      <c r="J95" s="172" t="n">
        <f aca="false">Бюджет!J246</f>
        <v>100</v>
      </c>
      <c r="K95" s="172" t="n">
        <f aca="false">Бюджет!K246</f>
        <v>0</v>
      </c>
      <c r="L95" s="172" t="n">
        <f aca="false">Бюджет!L246</f>
        <v>0</v>
      </c>
      <c r="M95" s="172" t="n">
        <f aca="false">Бюджет!M246</f>
        <v>9.2</v>
      </c>
      <c r="N95" s="172" t="n">
        <f aca="false">Бюджет!N246</f>
        <v>0</v>
      </c>
      <c r="O95" s="172" t="n">
        <f aca="false">Бюджет!O246</f>
        <v>0</v>
      </c>
      <c r="P95" s="172" t="n">
        <f aca="false">Бюджет!P246</f>
        <v>0</v>
      </c>
      <c r="Q95" s="172" t="n">
        <f aca="false">Бюджет!Q246</f>
        <v>2.7</v>
      </c>
      <c r="R95" s="172" t="n">
        <f aca="false">Бюджет!R246</f>
        <v>0</v>
      </c>
      <c r="S95" s="172" t="n">
        <f aca="false">Бюджет!S246</f>
        <v>0</v>
      </c>
      <c r="T95" s="172" t="n">
        <f aca="false">Бюджет!T246</f>
        <v>0</v>
      </c>
      <c r="U95" s="172" t="n">
        <f aca="false">Бюджет!U246</f>
        <v>0</v>
      </c>
      <c r="V95" s="172" t="n">
        <f aca="false">Бюджет!V246</f>
        <v>0</v>
      </c>
      <c r="W95" s="172" t="n">
        <f aca="false">Бюджет!W246</f>
        <v>0</v>
      </c>
      <c r="X95" s="172" t="n">
        <f aca="false">Бюджет!X246</f>
        <v>0</v>
      </c>
      <c r="Y95" s="172" t="n">
        <f aca="false">Бюджет!Y246</f>
        <v>0</v>
      </c>
      <c r="Z95" s="172" t="n">
        <f aca="false">Бюджет!Z246</f>
        <v>0</v>
      </c>
      <c r="AA95" s="172" t="n">
        <f aca="false">Бюджет!AA246</f>
        <v>0</v>
      </c>
      <c r="AB95" s="172" t="n">
        <f aca="false">Бюджет!AB246</f>
        <v>0</v>
      </c>
      <c r="AC95" s="172" t="n">
        <f aca="false">Бюджет!AC246</f>
        <v>0</v>
      </c>
      <c r="AD95" s="172" t="n">
        <f aca="false">Бюджет!AD246</f>
        <v>0</v>
      </c>
      <c r="AE95" s="172" t="n">
        <f aca="false">Бюджет!AE246</f>
        <v>0</v>
      </c>
      <c r="AF95" s="172" t="n">
        <f aca="false">Бюджет!AF246</f>
        <v>0</v>
      </c>
      <c r="AG95" s="172" t="n">
        <f aca="false">Бюджет!AG246</f>
        <v>0</v>
      </c>
      <c r="AH95" s="172" t="n">
        <f aca="false">Бюджет!AH246</f>
        <v>0</v>
      </c>
      <c r="AI95" s="172" t="n">
        <f aca="false">Бюджет!AI246</f>
        <v>0</v>
      </c>
      <c r="AJ95" s="172" t="n">
        <f aca="false">SUM(G95,I95:AI95)</f>
        <v>179.9</v>
      </c>
      <c r="AK95" s="175"/>
    </row>
    <row r="96" customFormat="false" ht="15" hidden="false" customHeight="false" outlineLevel="0" collapsed="false">
      <c r="A96" s="174" t="str">
        <f aca="false">Бюджет!A251</f>
        <v>Б1.В.ДВ.01.01</v>
      </c>
      <c r="B96" s="174" t="str">
        <f aca="false">Бюджет!B251</f>
        <v>Квантовая и оптическая электроника</v>
      </c>
      <c r="C96" s="181" t="str">
        <f aca="false">Бюджет!C251</f>
        <v>4\7</v>
      </c>
      <c r="D96" s="181" t="n">
        <f aca="false">Бюджет!D251</f>
        <v>23</v>
      </c>
      <c r="E96" s="181" t="n">
        <f aca="false">Бюджет!E251</f>
        <v>1</v>
      </c>
      <c r="F96" s="172"/>
      <c r="G96" s="172"/>
      <c r="H96" s="172"/>
      <c r="I96" s="172" t="n">
        <f aca="false">Бюджет!I251</f>
        <v>0</v>
      </c>
      <c r="J96" s="172" t="n">
        <f aca="false">Бюджет!J251</f>
        <v>68</v>
      </c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 t="n">
        <f aca="false">SUM(G96,I96:AI96)</f>
        <v>68</v>
      </c>
      <c r="AK96" s="175"/>
    </row>
    <row r="97" customFormat="false" ht="27.25" hidden="false" customHeight="false" outlineLevel="0" collapsed="false">
      <c r="A97" s="173" t="str">
        <f aca="false">Бюджет!A253</f>
        <v>Б2.В.01(П)</v>
      </c>
      <c r="B97" s="174" t="str">
        <f aca="false">Бюджет!B253</f>
        <v>Технологическая (проектно-технологическая) практика 2 (4 нед.)</v>
      </c>
      <c r="C97" s="168" t="str">
        <f aca="false">Бюджет!C253</f>
        <v>4\7</v>
      </c>
      <c r="D97" s="168" t="n">
        <v>10</v>
      </c>
      <c r="E97" s="168"/>
      <c r="F97" s="175" t="n">
        <f aca="false">Бюджет!F253</f>
        <v>0</v>
      </c>
      <c r="G97" s="175" t="n">
        <f aca="false">Бюджет!G253</f>
        <v>0</v>
      </c>
      <c r="H97" s="175" t="n">
        <f aca="false">Бюджет!H253</f>
        <v>0</v>
      </c>
      <c r="I97" s="175" t="n">
        <f aca="false">Бюджет!I253</f>
        <v>0</v>
      </c>
      <c r="J97" s="175" t="n">
        <f aca="false">Бюджет!J253</f>
        <v>0</v>
      </c>
      <c r="K97" s="175" t="n">
        <f aca="false">Бюджет!K253</f>
        <v>0</v>
      </c>
      <c r="L97" s="175" t="n">
        <f aca="false">Бюджет!L253</f>
        <v>0</v>
      </c>
      <c r="M97" s="175" t="n">
        <f aca="false">Бюджет!M253</f>
        <v>0</v>
      </c>
      <c r="N97" s="175" t="n">
        <f aca="false">Бюджет!N253</f>
        <v>0</v>
      </c>
      <c r="O97" s="175" t="n">
        <f aca="false">Бюджет!O253</f>
        <v>0</v>
      </c>
      <c r="P97" s="175" t="n">
        <f aca="false">Бюджет!P253</f>
        <v>0</v>
      </c>
      <c r="Q97" s="175" t="n">
        <f aca="false">Бюджет!Q253</f>
        <v>0</v>
      </c>
      <c r="R97" s="175" t="n">
        <f aca="false">Бюджет!R253</f>
        <v>0</v>
      </c>
      <c r="S97" s="175" t="n">
        <f aca="false">Бюджет!S253</f>
        <v>0</v>
      </c>
      <c r="T97" s="175" t="n">
        <f aca="false">1*(4)*D97</f>
        <v>40</v>
      </c>
      <c r="U97" s="175" t="n">
        <f aca="false">Бюджет!U253</f>
        <v>0</v>
      </c>
      <c r="V97" s="175" t="n">
        <f aca="false">Бюджет!V253</f>
        <v>0</v>
      </c>
      <c r="W97" s="175" t="n">
        <f aca="false">Бюджет!W253</f>
        <v>0</v>
      </c>
      <c r="X97" s="175" t="n">
        <f aca="false">Бюджет!X253</f>
        <v>0</v>
      </c>
      <c r="Y97" s="175" t="n">
        <f aca="false">Бюджет!Y253</f>
        <v>0</v>
      </c>
      <c r="Z97" s="175" t="n">
        <f aca="false">Бюджет!Z253</f>
        <v>0</v>
      </c>
      <c r="AA97" s="175" t="n">
        <f aca="false">Бюджет!AA253</f>
        <v>0</v>
      </c>
      <c r="AB97" s="175" t="n">
        <f aca="false">Бюджет!AB253</f>
        <v>0</v>
      </c>
      <c r="AC97" s="175" t="n">
        <f aca="false">Бюджет!AC253</f>
        <v>0</v>
      </c>
      <c r="AD97" s="175" t="n">
        <f aca="false">Бюджет!AD253</f>
        <v>0</v>
      </c>
      <c r="AE97" s="175" t="n">
        <f aca="false">Бюджет!AE253</f>
        <v>0</v>
      </c>
      <c r="AF97" s="175" t="n">
        <f aca="false">Бюджет!AF253</f>
        <v>0</v>
      </c>
      <c r="AG97" s="175" t="n">
        <f aca="false">Бюджет!AG253</f>
        <v>0</v>
      </c>
      <c r="AH97" s="175" t="n">
        <f aca="false">Бюджет!AH253</f>
        <v>0</v>
      </c>
      <c r="AI97" s="175" t="n">
        <f aca="false">Бюджет!AI253</f>
        <v>0</v>
      </c>
      <c r="AJ97" s="172" t="n">
        <f aca="false">SUM(G97,I97:AI97)</f>
        <v>40</v>
      </c>
      <c r="AK97" s="168"/>
    </row>
    <row r="98" customFormat="false" ht="15" hidden="false" customHeight="false" outlineLevel="0" collapsed="false">
      <c r="A98" s="173" t="str">
        <f aca="false">Бюджет!A254</f>
        <v>Б2.В.02(Пд)</v>
      </c>
      <c r="B98" s="174" t="str">
        <f aca="false">Бюджет!B254</f>
        <v>Преддипломная практика (4 нед)</v>
      </c>
      <c r="C98" s="168" t="str">
        <f aca="false">Бюджет!C254</f>
        <v>4\8</v>
      </c>
      <c r="D98" s="168" t="n">
        <v>10</v>
      </c>
      <c r="E98" s="168"/>
      <c r="F98" s="175" t="n">
        <f aca="false">Бюджет!F254</f>
        <v>0</v>
      </c>
      <c r="G98" s="175" t="n">
        <f aca="false">Бюджет!G254</f>
        <v>0</v>
      </c>
      <c r="H98" s="175" t="n">
        <f aca="false">Бюджет!H254</f>
        <v>0</v>
      </c>
      <c r="I98" s="175" t="n">
        <f aca="false">Бюджет!I254</f>
        <v>0</v>
      </c>
      <c r="J98" s="175" t="n">
        <f aca="false">Бюджет!J254</f>
        <v>0</v>
      </c>
      <c r="K98" s="175" t="n">
        <f aca="false">Бюджет!K254</f>
        <v>0</v>
      </c>
      <c r="L98" s="175" t="n">
        <f aca="false">Бюджет!L254</f>
        <v>0</v>
      </c>
      <c r="M98" s="175" t="n">
        <f aca="false">Бюджет!M254</f>
        <v>0</v>
      </c>
      <c r="N98" s="175" t="n">
        <f aca="false">Бюджет!N254</f>
        <v>0</v>
      </c>
      <c r="O98" s="175" t="n">
        <f aca="false">Бюджет!O254</f>
        <v>0</v>
      </c>
      <c r="P98" s="175" t="n">
        <f aca="false">Бюджет!P254</f>
        <v>0</v>
      </c>
      <c r="Q98" s="175" t="n">
        <f aca="false">Бюджет!Q254</f>
        <v>0</v>
      </c>
      <c r="R98" s="175" t="n">
        <f aca="false">Бюджет!R254</f>
        <v>0</v>
      </c>
      <c r="S98" s="175" t="n">
        <f aca="false">Бюджет!S254</f>
        <v>0</v>
      </c>
      <c r="T98" s="175" t="n">
        <f aca="false">1*(4)*D98</f>
        <v>40</v>
      </c>
      <c r="U98" s="175" t="n">
        <f aca="false">Бюджет!U254</f>
        <v>0</v>
      </c>
      <c r="V98" s="175" t="n">
        <f aca="false">Бюджет!V254</f>
        <v>0</v>
      </c>
      <c r="W98" s="175" t="n">
        <f aca="false">Бюджет!W254</f>
        <v>0</v>
      </c>
      <c r="X98" s="175" t="n">
        <f aca="false">Бюджет!X254</f>
        <v>0</v>
      </c>
      <c r="Y98" s="175" t="n">
        <f aca="false">Бюджет!Y254</f>
        <v>0</v>
      </c>
      <c r="Z98" s="175" t="n">
        <f aca="false">Бюджет!Z254</f>
        <v>0</v>
      </c>
      <c r="AA98" s="175" t="n">
        <f aca="false">Бюджет!AA254</f>
        <v>0</v>
      </c>
      <c r="AB98" s="175" t="n">
        <f aca="false">Бюджет!AB254</f>
        <v>0</v>
      </c>
      <c r="AC98" s="175" t="n">
        <f aca="false">Бюджет!AC254</f>
        <v>0</v>
      </c>
      <c r="AD98" s="175" t="n">
        <f aca="false">Бюджет!AD254</f>
        <v>0</v>
      </c>
      <c r="AE98" s="175" t="n">
        <f aca="false">Бюджет!AE254</f>
        <v>0</v>
      </c>
      <c r="AF98" s="175" t="n">
        <f aca="false">Бюджет!AF254</f>
        <v>0</v>
      </c>
      <c r="AG98" s="175" t="n">
        <f aca="false">Бюджет!AG254</f>
        <v>0</v>
      </c>
      <c r="AH98" s="175" t="n">
        <f aca="false">Бюджет!AH254</f>
        <v>0</v>
      </c>
      <c r="AI98" s="175" t="n">
        <f aca="false">Бюджет!AI254</f>
        <v>0</v>
      </c>
      <c r="AJ98" s="172" t="n">
        <f aca="false">SUM(G98,I98:AI98)</f>
        <v>40</v>
      </c>
      <c r="AK98" s="168"/>
    </row>
    <row r="99" customFormat="false" ht="15" hidden="false" customHeight="false" outlineLevel="0" collapsed="false">
      <c r="A99" s="173" t="n">
        <f aca="false">Бюджет!A255</f>
        <v>0</v>
      </c>
      <c r="B99" s="174" t="str">
        <f aca="false">Бюджет!B255</f>
        <v>Руководство и рецензирование ВКР</v>
      </c>
      <c r="C99" s="168" t="str">
        <f aca="false">Бюджет!C255</f>
        <v>4\8</v>
      </c>
      <c r="D99" s="168" t="n">
        <v>10</v>
      </c>
      <c r="E99" s="168"/>
      <c r="F99" s="175" t="n">
        <f aca="false">Бюджет!F255</f>
        <v>0</v>
      </c>
      <c r="G99" s="175" t="n">
        <f aca="false">Бюджет!G255</f>
        <v>0</v>
      </c>
      <c r="H99" s="175" t="n">
        <f aca="false">Бюджет!H255</f>
        <v>0</v>
      </c>
      <c r="I99" s="175" t="n">
        <f aca="false">Бюджет!I255</f>
        <v>0</v>
      </c>
      <c r="J99" s="175" t="n">
        <f aca="false">Бюджет!J255</f>
        <v>0</v>
      </c>
      <c r="K99" s="175" t="n">
        <f aca="false">Бюджет!K255</f>
        <v>0</v>
      </c>
      <c r="L99" s="175" t="n">
        <f aca="false">Бюджет!L255</f>
        <v>0</v>
      </c>
      <c r="M99" s="175" t="n">
        <f aca="false">Бюджет!M255</f>
        <v>0</v>
      </c>
      <c r="N99" s="175" t="n">
        <f aca="false">Бюджет!N255</f>
        <v>0</v>
      </c>
      <c r="O99" s="175" t="n">
        <f aca="false">Бюджет!O255</f>
        <v>0</v>
      </c>
      <c r="P99" s="175" t="n">
        <f aca="false">Бюджет!P255</f>
        <v>0</v>
      </c>
      <c r="Q99" s="175" t="n">
        <f aca="false">Бюджет!Q255</f>
        <v>0</v>
      </c>
      <c r="R99" s="175" t="n">
        <f aca="false">Бюджет!R255</f>
        <v>0</v>
      </c>
      <c r="S99" s="175" t="n">
        <f aca="false">Бюджет!S255</f>
        <v>0</v>
      </c>
      <c r="T99" s="175" t="n">
        <f aca="false">Бюджет!T255</f>
        <v>0</v>
      </c>
      <c r="U99" s="175" t="n">
        <f aca="false">Бюджет!U255</f>
        <v>0</v>
      </c>
      <c r="V99" s="175" t="n">
        <f aca="false">Бюджет!V255</f>
        <v>0</v>
      </c>
      <c r="W99" s="175" t="n">
        <f aca="false">16*D99</f>
        <v>160</v>
      </c>
      <c r="X99" s="175" t="n">
        <f aca="false">Бюджет!X255</f>
        <v>0</v>
      </c>
      <c r="Y99" s="175" t="n">
        <f aca="false">Бюджет!Y255</f>
        <v>0</v>
      </c>
      <c r="Z99" s="175" t="n">
        <f aca="false">Бюджет!Z255</f>
        <v>0</v>
      </c>
      <c r="AA99" s="175" t="n">
        <f aca="false">Бюджет!AA255</f>
        <v>0</v>
      </c>
      <c r="AB99" s="175" t="n">
        <f aca="false">Бюджет!AB255</f>
        <v>0</v>
      </c>
      <c r="AC99" s="175" t="n">
        <f aca="false">Бюджет!AC255</f>
        <v>0</v>
      </c>
      <c r="AD99" s="175" t="n">
        <f aca="false">Бюджет!AD255</f>
        <v>0</v>
      </c>
      <c r="AE99" s="175" t="n">
        <f aca="false">Бюджет!AE255</f>
        <v>0</v>
      </c>
      <c r="AF99" s="175" t="n">
        <f aca="false">Бюджет!AF255</f>
        <v>0</v>
      </c>
      <c r="AG99" s="175" t="n">
        <f aca="false">Бюджет!AG255</f>
        <v>0</v>
      </c>
      <c r="AH99" s="175" t="n">
        <f aca="false">Бюджет!AH255</f>
        <v>0</v>
      </c>
      <c r="AI99" s="175" t="n">
        <f aca="false">Бюджет!AI255</f>
        <v>0</v>
      </c>
      <c r="AJ99" s="172" t="n">
        <f aca="false">SUM(G99,I99:AI99)</f>
        <v>160</v>
      </c>
      <c r="AK99" s="168"/>
    </row>
    <row r="100" customFormat="false" ht="15" hidden="false" customHeight="false" outlineLevel="0" collapsed="false">
      <c r="A100" s="173"/>
      <c r="B100" s="196" t="s">
        <v>546</v>
      </c>
      <c r="C100" s="177"/>
      <c r="D100" s="177"/>
      <c r="E100" s="177"/>
      <c r="F100" s="178" t="n">
        <f aca="false">SUM(F85:F99)</f>
        <v>162</v>
      </c>
      <c r="G100" s="178" t="n">
        <f aca="false">SUM(G85:G99)</f>
        <v>84</v>
      </c>
      <c r="H100" s="178" t="n">
        <f aca="false">SUM(H85:H99)</f>
        <v>110</v>
      </c>
      <c r="I100" s="178" t="n">
        <f aca="false">SUM(I85:I99)</f>
        <v>110</v>
      </c>
      <c r="J100" s="178" t="n">
        <f aca="false">SUM(J85:J99)</f>
        <v>932</v>
      </c>
      <c r="K100" s="178" t="n">
        <f aca="false">SUM(K85:K99)</f>
        <v>63.3</v>
      </c>
      <c r="L100" s="178" t="n">
        <f aca="false">SUM(L85:L99)</f>
        <v>0</v>
      </c>
      <c r="M100" s="178" t="n">
        <f aca="false">SUM(M85:M99)</f>
        <v>18.4</v>
      </c>
      <c r="N100" s="178" t="n">
        <f aca="false">SUM(N85:N99)</f>
        <v>0</v>
      </c>
      <c r="O100" s="178" t="n">
        <f aca="false">SUM(O85:O99)</f>
        <v>0</v>
      </c>
      <c r="P100" s="178" t="n">
        <f aca="false">SUM(P85:P99)</f>
        <v>0</v>
      </c>
      <c r="Q100" s="178" t="n">
        <f aca="false">SUM(Q85:Q99)</f>
        <v>5.2</v>
      </c>
      <c r="R100" s="178" t="n">
        <f aca="false">SUM(R85:R99)</f>
        <v>0</v>
      </c>
      <c r="S100" s="178" t="n">
        <f aca="false">SUM(S85:S99)</f>
        <v>0</v>
      </c>
      <c r="T100" s="178" t="n">
        <f aca="false">SUM(T85:T99)</f>
        <v>80</v>
      </c>
      <c r="U100" s="178" t="n">
        <f aca="false">SUM(U85:U99)</f>
        <v>0</v>
      </c>
      <c r="V100" s="178" t="n">
        <f aca="false">SUM(V85:V99)</f>
        <v>0</v>
      </c>
      <c r="W100" s="178" t="n">
        <f aca="false">SUM(W85:W99)</f>
        <v>160</v>
      </c>
      <c r="X100" s="178" t="n">
        <f aca="false">SUM(X85:X99)</f>
        <v>0</v>
      </c>
      <c r="Y100" s="178" t="n">
        <f aca="false">SUM(Y85:Y99)</f>
        <v>0</v>
      </c>
      <c r="Z100" s="178" t="n">
        <f aca="false">SUM(Z85:Z99)</f>
        <v>0</v>
      </c>
      <c r="AA100" s="178" t="n">
        <f aca="false">SUM(AA85:AA99)</f>
        <v>0</v>
      </c>
      <c r="AB100" s="178" t="n">
        <f aca="false">SUM(AB85:AB99)</f>
        <v>0</v>
      </c>
      <c r="AC100" s="178" t="n">
        <f aca="false">SUM(AC85:AC99)</f>
        <v>0</v>
      </c>
      <c r="AD100" s="178" t="n">
        <f aca="false">SUM(AD85:AD99)</f>
        <v>0</v>
      </c>
      <c r="AE100" s="178" t="n">
        <f aca="false">SUM(AE85:AE99)</f>
        <v>0</v>
      </c>
      <c r="AF100" s="178" t="n">
        <f aca="false">SUM(AF85:AF99)</f>
        <v>0</v>
      </c>
      <c r="AG100" s="178" t="n">
        <f aca="false">SUM(AG85:AG99)</f>
        <v>0</v>
      </c>
      <c r="AH100" s="178" t="n">
        <f aca="false">SUM(AH85:AH99)</f>
        <v>0</v>
      </c>
      <c r="AI100" s="178" t="n">
        <f aca="false">SUM(AI85:AI99)</f>
        <v>0</v>
      </c>
      <c r="AJ100" s="178" t="n">
        <f aca="false">SUM(AJ85:AJ99)</f>
        <v>1452.9</v>
      </c>
      <c r="AK100" s="175"/>
    </row>
    <row r="101" customFormat="false" ht="15" hidden="false" customHeight="false" outlineLevel="0" collapsed="false">
      <c r="A101" s="173"/>
      <c r="B101" s="200"/>
      <c r="C101" s="169"/>
      <c r="D101" s="169"/>
      <c r="E101" s="169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75"/>
    </row>
    <row r="102" customFormat="false" ht="15" hidden="false" customHeight="false" outlineLevel="0" collapsed="false">
      <c r="A102" s="173"/>
      <c r="B102" s="197"/>
      <c r="C102" s="168"/>
      <c r="D102" s="168"/>
      <c r="E102" s="168"/>
      <c r="F102" s="175"/>
      <c r="G102" s="175"/>
      <c r="H102" s="175"/>
      <c r="I102" s="175"/>
      <c r="J102" s="170" t="str">
        <f aca="false">Бюджет!L259</f>
        <v>10.03.01 Информационная безопасность</v>
      </c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5"/>
      <c r="AE102" s="175"/>
      <c r="AF102" s="175"/>
      <c r="AG102" s="175"/>
      <c r="AH102" s="175"/>
      <c r="AI102" s="175"/>
      <c r="AJ102" s="175"/>
      <c r="AK102" s="175"/>
    </row>
    <row r="103" customFormat="false" ht="15" hidden="false" customHeight="false" outlineLevel="0" collapsed="false">
      <c r="A103" s="173"/>
      <c r="B103" s="197"/>
      <c r="C103" s="168"/>
      <c r="D103" s="168"/>
      <c r="E103" s="168"/>
      <c r="F103" s="175"/>
      <c r="G103" s="175"/>
      <c r="H103" s="175"/>
      <c r="I103" s="175"/>
      <c r="J103" s="171" t="str">
        <f aca="false">Бюджет!K260</f>
        <v>профиль "Техническая защита информации"</v>
      </c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5"/>
      <c r="AE103" s="175"/>
      <c r="AF103" s="175"/>
      <c r="AG103" s="175"/>
      <c r="AH103" s="175"/>
      <c r="AI103" s="175"/>
      <c r="AJ103" s="175"/>
      <c r="AK103" s="175"/>
    </row>
    <row r="104" customFormat="false" ht="15" hidden="false" customHeight="false" outlineLevel="0" collapsed="false">
      <c r="A104" s="173"/>
      <c r="B104" s="197"/>
      <c r="C104" s="168"/>
      <c r="D104" s="168"/>
      <c r="E104" s="168"/>
      <c r="F104" s="175"/>
      <c r="G104" s="175"/>
      <c r="H104" s="175"/>
      <c r="I104" s="175"/>
      <c r="J104" s="171" t="str">
        <f aca="false">Бюджет!K261</f>
        <v>профиль "Безопасность автоматизированных систем (по отрасли или в сфере профессиональной деятельности)"</v>
      </c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5"/>
      <c r="AE104" s="175"/>
      <c r="AF104" s="175"/>
      <c r="AG104" s="175"/>
      <c r="AH104" s="175"/>
      <c r="AI104" s="175"/>
      <c r="AJ104" s="175"/>
      <c r="AK104" s="175"/>
    </row>
    <row r="105" customFormat="false" ht="15" hidden="false" customHeight="false" outlineLevel="0" collapsed="false">
      <c r="A105" s="173" t="str">
        <f aca="false">Бюджет!A262</f>
        <v>Б1.О.09</v>
      </c>
      <c r="B105" s="173" t="str">
        <f aca="false">Бюджет!B262</f>
        <v>Безопасность жизнедеятельности</v>
      </c>
      <c r="C105" s="168" t="str">
        <f aca="false">Бюджет!C262</f>
        <v>1\1</v>
      </c>
      <c r="D105" s="168" t="n">
        <f aca="false">Бюджет!D262</f>
        <v>27</v>
      </c>
      <c r="E105" s="168" t="n">
        <f aca="false">Бюджет!E262</f>
        <v>1</v>
      </c>
      <c r="F105" s="175" t="n">
        <f aca="false">Бюджет!F262</f>
        <v>0</v>
      </c>
      <c r="G105" s="175" t="n">
        <f aca="false">Бюджет!G262</f>
        <v>0</v>
      </c>
      <c r="H105" s="175" t="n">
        <f aca="false">Бюджет!H262</f>
        <v>16</v>
      </c>
      <c r="I105" s="175" t="n">
        <f aca="false">Бюджет!I262</f>
        <v>16</v>
      </c>
      <c r="J105" s="175" t="n">
        <f aca="false">Бюджет!J262</f>
        <v>0</v>
      </c>
      <c r="K105" s="175" t="n">
        <f aca="false">Бюджет!K262</f>
        <v>8.1</v>
      </c>
      <c r="L105" s="175" t="n">
        <f aca="false">Бюджет!L262</f>
        <v>0</v>
      </c>
      <c r="M105" s="175" t="n">
        <f aca="false">Бюджет!M262</f>
        <v>0</v>
      </c>
      <c r="N105" s="175" t="n">
        <f aca="false">Бюджет!N262</f>
        <v>0</v>
      </c>
      <c r="O105" s="175" t="n">
        <f aca="false">Бюджет!O262</f>
        <v>0</v>
      </c>
      <c r="P105" s="175" t="n">
        <f aca="false">Бюджет!P262</f>
        <v>0</v>
      </c>
      <c r="Q105" s="175" t="n">
        <f aca="false">Бюджет!Q262</f>
        <v>0</v>
      </c>
      <c r="R105" s="175" t="n">
        <f aca="false">Бюджет!R262</f>
        <v>0</v>
      </c>
      <c r="S105" s="175" t="n">
        <f aca="false">Бюджет!S262</f>
        <v>0</v>
      </c>
      <c r="T105" s="175" t="n">
        <f aca="false">Бюджет!T262</f>
        <v>0</v>
      </c>
      <c r="U105" s="175" t="n">
        <f aca="false">Бюджет!U262</f>
        <v>0</v>
      </c>
      <c r="V105" s="175" t="n">
        <f aca="false">Бюджет!V262</f>
        <v>0</v>
      </c>
      <c r="W105" s="175" t="n">
        <f aca="false">Бюджет!W262</f>
        <v>0</v>
      </c>
      <c r="X105" s="175" t="n">
        <f aca="false">Бюджет!X262</f>
        <v>0</v>
      </c>
      <c r="Y105" s="175" t="n">
        <f aca="false">Бюджет!Y262</f>
        <v>0</v>
      </c>
      <c r="Z105" s="175" t="n">
        <f aca="false">Бюджет!Z262</f>
        <v>0</v>
      </c>
      <c r="AA105" s="175" t="n">
        <f aca="false">Бюджет!AA262</f>
        <v>0</v>
      </c>
      <c r="AB105" s="175" t="n">
        <f aca="false">Бюджет!AB262</f>
        <v>0</v>
      </c>
      <c r="AC105" s="175" t="n">
        <f aca="false">Бюджет!AC262</f>
        <v>0</v>
      </c>
      <c r="AD105" s="175" t="n">
        <f aca="false">Бюджет!AD262</f>
        <v>0</v>
      </c>
      <c r="AE105" s="175" t="n">
        <f aca="false">Бюджет!AE262</f>
        <v>0</v>
      </c>
      <c r="AF105" s="175" t="n">
        <f aca="false">Бюджет!AF262</f>
        <v>0</v>
      </c>
      <c r="AG105" s="175" t="n">
        <f aca="false">Бюджет!AG262</f>
        <v>0</v>
      </c>
      <c r="AH105" s="175" t="n">
        <f aca="false">Бюджет!AH262</f>
        <v>0</v>
      </c>
      <c r="AI105" s="175" t="n">
        <f aca="false">Бюджет!AI262</f>
        <v>0</v>
      </c>
      <c r="AJ105" s="172" t="n">
        <f aca="false">SUM(G105,I105:AI105)</f>
        <v>24.1</v>
      </c>
      <c r="AK105" s="175"/>
    </row>
    <row r="106" customFormat="false" ht="15" hidden="false" customHeight="false" outlineLevel="0" collapsed="false">
      <c r="A106" s="173" t="str">
        <f aca="false">Бюджет!A271</f>
        <v>Б1.О.28</v>
      </c>
      <c r="B106" s="173" t="str">
        <f aca="false">Бюджет!B271</f>
        <v>Прикладное программирование</v>
      </c>
      <c r="C106" s="168" t="str">
        <f aca="false">Бюджет!C271</f>
        <v>1\2</v>
      </c>
      <c r="D106" s="168" t="n">
        <f aca="false">Бюджет!D271</f>
        <v>27</v>
      </c>
      <c r="E106" s="168" t="n">
        <f aca="false">Бюджет!E271</f>
        <v>1</v>
      </c>
      <c r="F106" s="175" t="n">
        <f aca="false">Бюджет!F271</f>
        <v>20</v>
      </c>
      <c r="G106" s="175" t="n">
        <f aca="false">Бюджет!G271</f>
        <v>20</v>
      </c>
      <c r="H106" s="175" t="n">
        <f aca="false">Бюджет!H271</f>
        <v>0</v>
      </c>
      <c r="I106" s="175" t="n">
        <f aca="false">Бюджет!I271</f>
        <v>0</v>
      </c>
      <c r="J106" s="175" t="n">
        <f aca="false">Бюджет!J271</f>
        <v>160</v>
      </c>
      <c r="K106" s="175" t="n">
        <f aca="false">Бюджет!K271</f>
        <v>8.1</v>
      </c>
      <c r="L106" s="175" t="n">
        <f aca="false">Бюджет!L271</f>
        <v>0</v>
      </c>
      <c r="M106" s="175" t="n">
        <f aca="false">Бюджет!M271</f>
        <v>0</v>
      </c>
      <c r="N106" s="175" t="n">
        <f aca="false">Бюджет!N271</f>
        <v>0</v>
      </c>
      <c r="O106" s="175" t="n">
        <f aca="false">Бюджет!O271</f>
        <v>0</v>
      </c>
      <c r="P106" s="175" t="n">
        <f aca="false">Бюджет!P271</f>
        <v>0</v>
      </c>
      <c r="Q106" s="175" t="n">
        <f aca="false">Бюджет!Q271</f>
        <v>1</v>
      </c>
      <c r="R106" s="175" t="n">
        <f aca="false">Бюджет!R271</f>
        <v>0</v>
      </c>
      <c r="S106" s="175" t="n">
        <f aca="false">Бюджет!S271</f>
        <v>0</v>
      </c>
      <c r="T106" s="175" t="n">
        <f aca="false">Бюджет!T271</f>
        <v>0</v>
      </c>
      <c r="U106" s="175" t="n">
        <f aca="false">Бюджет!U271</f>
        <v>0</v>
      </c>
      <c r="V106" s="175" t="n">
        <f aca="false">Бюджет!V271</f>
        <v>0</v>
      </c>
      <c r="W106" s="175" t="n">
        <f aca="false">Бюджет!W271</f>
        <v>0</v>
      </c>
      <c r="X106" s="175" t="n">
        <f aca="false">Бюджет!X271</f>
        <v>0</v>
      </c>
      <c r="Y106" s="175" t="n">
        <f aca="false">Бюджет!Y271</f>
        <v>0</v>
      </c>
      <c r="Z106" s="175" t="n">
        <f aca="false">Бюджет!Z271</f>
        <v>0</v>
      </c>
      <c r="AA106" s="175" t="n">
        <f aca="false">Бюджет!AA271</f>
        <v>0</v>
      </c>
      <c r="AB106" s="175" t="n">
        <f aca="false">Бюджет!AB271</f>
        <v>0</v>
      </c>
      <c r="AC106" s="175" t="n">
        <f aca="false">Бюджет!AC271</f>
        <v>0</v>
      </c>
      <c r="AD106" s="175" t="n">
        <f aca="false">Бюджет!AD271</f>
        <v>0</v>
      </c>
      <c r="AE106" s="175" t="n">
        <f aca="false">Бюджет!AE271</f>
        <v>0</v>
      </c>
      <c r="AF106" s="175" t="n">
        <f aca="false">Бюджет!AF271</f>
        <v>0</v>
      </c>
      <c r="AG106" s="175" t="n">
        <f aca="false">Бюджет!AG271</f>
        <v>0</v>
      </c>
      <c r="AH106" s="175" t="n">
        <f aca="false">Бюджет!AH271</f>
        <v>0</v>
      </c>
      <c r="AI106" s="175" t="n">
        <f aca="false">Бюджет!AI271</f>
        <v>2</v>
      </c>
      <c r="AJ106" s="172" t="n">
        <f aca="false">SUM(G106,I106:AI106)</f>
        <v>191.1</v>
      </c>
      <c r="AK106" s="175"/>
    </row>
    <row r="107" customFormat="false" ht="15" hidden="false" customHeight="false" outlineLevel="0" collapsed="false">
      <c r="A107" s="201" t="str">
        <f aca="false">Бюджет!A277</f>
        <v>Б1.О.23</v>
      </c>
      <c r="B107" s="201" t="str">
        <f aca="false">Бюджет!B277</f>
        <v>Электротехника</v>
      </c>
      <c r="C107" s="202" t="str">
        <f aca="false">Бюджет!C277</f>
        <v>2\4</v>
      </c>
      <c r="D107" s="202" t="n">
        <f aca="false">Бюджет!D277</f>
        <v>34</v>
      </c>
      <c r="E107" s="202" t="n">
        <f aca="false">Бюджет!E277</f>
        <v>1</v>
      </c>
      <c r="F107" s="203" t="n">
        <f aca="false">Бюджет!F277</f>
        <v>20</v>
      </c>
      <c r="G107" s="203" t="n">
        <f aca="false">Бюджет!G277</f>
        <v>20</v>
      </c>
      <c r="H107" s="203" t="n">
        <f aca="false">Бюджет!H277</f>
        <v>20</v>
      </c>
      <c r="I107" s="203" t="n">
        <f aca="false">Бюджет!I277</f>
        <v>20</v>
      </c>
      <c r="J107" s="203" t="n">
        <f aca="false">Бюджет!J277</f>
        <v>120</v>
      </c>
      <c r="K107" s="203" t="n">
        <f aca="false">Бюджет!K277</f>
        <v>0</v>
      </c>
      <c r="L107" s="203" t="n">
        <f aca="false">Бюджет!L277</f>
        <v>0</v>
      </c>
      <c r="M107" s="203" t="n">
        <f aca="false">Бюджет!M277</f>
        <v>13.6</v>
      </c>
      <c r="N107" s="203" t="n">
        <f aca="false">Бюджет!N277</f>
        <v>0</v>
      </c>
      <c r="O107" s="203" t="n">
        <f aca="false">Бюджет!O277</f>
        <v>0</v>
      </c>
      <c r="P107" s="203" t="n">
        <f aca="false">Бюджет!P277</f>
        <v>0</v>
      </c>
      <c r="Q107" s="203" t="n">
        <f aca="false">Бюджет!Q277</f>
        <v>2</v>
      </c>
      <c r="R107" s="203" t="n">
        <f aca="false">Бюджет!R277</f>
        <v>0</v>
      </c>
      <c r="S107" s="203" t="n">
        <f aca="false">Бюджет!S277</f>
        <v>0</v>
      </c>
      <c r="T107" s="203" t="n">
        <f aca="false">Бюджет!T277</f>
        <v>0</v>
      </c>
      <c r="U107" s="203" t="n">
        <f aca="false">Бюджет!U277</f>
        <v>0</v>
      </c>
      <c r="V107" s="203" t="n">
        <f aca="false">Бюджет!V277</f>
        <v>0</v>
      </c>
      <c r="W107" s="203" t="n">
        <f aca="false">Бюджет!W277</f>
        <v>0</v>
      </c>
      <c r="X107" s="203" t="n">
        <f aca="false">Бюджет!X277</f>
        <v>0</v>
      </c>
      <c r="Y107" s="203" t="n">
        <f aca="false">Бюджет!Y277</f>
        <v>0</v>
      </c>
      <c r="Z107" s="203" t="n">
        <f aca="false">Бюджет!Z277</f>
        <v>0</v>
      </c>
      <c r="AA107" s="203" t="n">
        <f aca="false">Бюджет!AA277</f>
        <v>0</v>
      </c>
      <c r="AB107" s="203" t="n">
        <f aca="false">Бюджет!AB277</f>
        <v>0</v>
      </c>
      <c r="AC107" s="203" t="n">
        <f aca="false">Бюджет!AC277</f>
        <v>0</v>
      </c>
      <c r="AD107" s="203" t="n">
        <f aca="false">Бюджет!AD277</f>
        <v>0</v>
      </c>
      <c r="AE107" s="203" t="n">
        <f aca="false">Бюджет!AE277</f>
        <v>0</v>
      </c>
      <c r="AF107" s="203" t="n">
        <f aca="false">Бюджет!AF277</f>
        <v>0</v>
      </c>
      <c r="AG107" s="203" t="n">
        <f aca="false">Бюджет!AG277</f>
        <v>0</v>
      </c>
      <c r="AH107" s="203" t="n">
        <f aca="false">Бюджет!AH277</f>
        <v>0</v>
      </c>
      <c r="AI107" s="203" t="n">
        <f aca="false">Бюджет!AI277</f>
        <v>0</v>
      </c>
      <c r="AJ107" s="172" t="n">
        <f aca="false">SUM(G107,I107:AI107)</f>
        <v>175.6</v>
      </c>
      <c r="AK107" s="201"/>
    </row>
    <row r="108" customFormat="false" ht="27.25" hidden="false" customHeight="false" outlineLevel="0" collapsed="false">
      <c r="A108" s="201" t="str">
        <f aca="false">Бюджет!A295</f>
        <v>Б1.О.35</v>
      </c>
      <c r="B108" s="201" t="str">
        <f aca="false">Бюджет!B295</f>
        <v>Технологии искусственного интелекта (поток РФ, ФИЗ, НЭ, ИБ)</v>
      </c>
      <c r="C108" s="202" t="str">
        <f aca="false">Бюджет!C295</f>
        <v>4\8</v>
      </c>
      <c r="D108" s="202" t="n">
        <f aca="false">Бюджет!D295</f>
        <v>15</v>
      </c>
      <c r="E108" s="202" t="n">
        <f aca="false">Бюджет!E295</f>
        <v>1</v>
      </c>
      <c r="F108" s="203" t="n">
        <f aca="false">Бюджет!F295</f>
        <v>22</v>
      </c>
      <c r="G108" s="203" t="n">
        <f aca="false">Бюджет!G295</f>
        <v>0</v>
      </c>
      <c r="H108" s="203" t="n">
        <f aca="false">Бюджет!H295</f>
        <v>0</v>
      </c>
      <c r="I108" s="203" t="n">
        <f aca="false">Бюджет!I295</f>
        <v>0</v>
      </c>
      <c r="J108" s="203" t="n">
        <f aca="false">Бюджет!J295</f>
        <v>22</v>
      </c>
      <c r="K108" s="203" t="n">
        <f aca="false">Бюджет!K295</f>
        <v>4.5</v>
      </c>
      <c r="L108" s="203" t="n">
        <f aca="false">Бюджет!L295</f>
        <v>0</v>
      </c>
      <c r="M108" s="203" t="n">
        <f aca="false">Бюджет!M295</f>
        <v>0</v>
      </c>
      <c r="N108" s="203" t="n">
        <f aca="false">Бюджет!N295</f>
        <v>0</v>
      </c>
      <c r="O108" s="203" t="n">
        <f aca="false">Бюджет!O295</f>
        <v>0</v>
      </c>
      <c r="P108" s="203" t="n">
        <f aca="false">Бюджет!P295</f>
        <v>0</v>
      </c>
      <c r="Q108" s="203" t="n">
        <f aca="false">Бюджет!Q295</f>
        <v>0</v>
      </c>
      <c r="R108" s="203" t="n">
        <f aca="false">Бюджет!R295</f>
        <v>0</v>
      </c>
      <c r="S108" s="203" t="n">
        <f aca="false">Бюджет!S295</f>
        <v>0</v>
      </c>
      <c r="T108" s="203" t="n">
        <f aca="false">Бюджет!T295</f>
        <v>0</v>
      </c>
      <c r="U108" s="203" t="n">
        <f aca="false">Бюджет!U295</f>
        <v>0</v>
      </c>
      <c r="V108" s="203" t="n">
        <f aca="false">Бюджет!V295</f>
        <v>0</v>
      </c>
      <c r="W108" s="203" t="n">
        <f aca="false">Бюджет!W295</f>
        <v>0</v>
      </c>
      <c r="X108" s="203" t="n">
        <f aca="false">Бюджет!X295</f>
        <v>0</v>
      </c>
      <c r="Y108" s="203" t="n">
        <f aca="false">Бюджет!Y295</f>
        <v>0</v>
      </c>
      <c r="Z108" s="203" t="n">
        <f aca="false">Бюджет!Z295</f>
        <v>0</v>
      </c>
      <c r="AA108" s="203" t="n">
        <f aca="false">Бюджет!AA295</f>
        <v>0</v>
      </c>
      <c r="AB108" s="203" t="n">
        <f aca="false">Бюджет!AB295</f>
        <v>0</v>
      </c>
      <c r="AC108" s="203" t="n">
        <f aca="false">Бюджет!AC295</f>
        <v>0</v>
      </c>
      <c r="AD108" s="203" t="n">
        <f aca="false">Бюджет!AD295</f>
        <v>0</v>
      </c>
      <c r="AE108" s="203" t="n">
        <f aca="false">Бюджет!AE295</f>
        <v>0</v>
      </c>
      <c r="AF108" s="203" t="n">
        <f aca="false">Бюджет!AF295</f>
        <v>0</v>
      </c>
      <c r="AG108" s="203" t="n">
        <f aca="false">Бюджет!AG295</f>
        <v>0</v>
      </c>
      <c r="AH108" s="203" t="n">
        <f aca="false">Бюджет!AH295</f>
        <v>0</v>
      </c>
      <c r="AI108" s="203" t="n">
        <f aca="false">Бюджет!AI295</f>
        <v>0</v>
      </c>
      <c r="AJ108" s="172" t="n">
        <f aca="false">SUM(G108,I108:AI108)</f>
        <v>26.5</v>
      </c>
      <c r="AK108" s="201"/>
    </row>
    <row r="109" customFormat="false" ht="15" hidden="false" customHeight="false" outlineLevel="0" collapsed="false">
      <c r="A109" s="201"/>
      <c r="B109" s="201"/>
      <c r="C109" s="204"/>
      <c r="D109" s="204"/>
      <c r="E109" s="204"/>
      <c r="F109" s="205"/>
      <c r="G109" s="205"/>
      <c r="H109" s="205"/>
      <c r="I109" s="205"/>
      <c r="J109" s="171" t="str">
        <f aca="false">Бюджет!K261</f>
        <v>профиль "Безопасность автоматизированных систем (по отрасли или в сфере профессиональной деятельности)"</v>
      </c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205"/>
      <c r="AE109" s="205"/>
      <c r="AF109" s="205"/>
      <c r="AG109" s="205"/>
      <c r="AH109" s="205"/>
      <c r="AI109" s="205"/>
      <c r="AJ109" s="172"/>
      <c r="AK109" s="201"/>
    </row>
    <row r="110" customFormat="false" ht="15" hidden="false" customHeight="false" outlineLevel="0" collapsed="false">
      <c r="A110" s="201" t="str">
        <f aca="false">Бюджет!A315</f>
        <v>Б1.В.02</v>
      </c>
      <c r="B110" s="201" t="str">
        <f aca="false">Бюджет!B315</f>
        <v>Распределенные базы данных. Блокчейн</v>
      </c>
      <c r="C110" s="202" t="str">
        <f aca="false">Бюджет!C315</f>
        <v>3\6</v>
      </c>
      <c r="D110" s="202" t="n">
        <f aca="false">Бюджет!D315</f>
        <v>23</v>
      </c>
      <c r="E110" s="202" t="n">
        <f aca="false">Бюджет!E315</f>
        <v>1</v>
      </c>
      <c r="F110" s="203" t="n">
        <f aca="false">Бюджет!F315</f>
        <v>34</v>
      </c>
      <c r="G110" s="203" t="n">
        <f aca="false">Бюджет!G315</f>
        <v>34</v>
      </c>
      <c r="H110" s="203" t="n">
        <f aca="false">Бюджет!H315</f>
        <v>0</v>
      </c>
      <c r="I110" s="203" t="n">
        <f aca="false">Бюджет!I315</f>
        <v>0</v>
      </c>
      <c r="J110" s="203" t="n">
        <f aca="false">Бюджет!J315</f>
        <v>68</v>
      </c>
      <c r="K110" s="203" t="n">
        <f aca="false">Бюджет!K315</f>
        <v>6.9</v>
      </c>
      <c r="L110" s="203" t="n">
        <f aca="false">Бюджет!L315</f>
        <v>0</v>
      </c>
      <c r="M110" s="203" t="n">
        <f aca="false">Бюджет!M315</f>
        <v>0</v>
      </c>
      <c r="N110" s="203" t="n">
        <f aca="false">Бюджет!N315</f>
        <v>0</v>
      </c>
      <c r="O110" s="203" t="n">
        <f aca="false">Бюджет!O315</f>
        <v>0</v>
      </c>
      <c r="P110" s="203" t="n">
        <f aca="false">Бюджет!P315</f>
        <v>0</v>
      </c>
      <c r="Q110" s="203" t="n">
        <f aca="false">Бюджет!Q315</f>
        <v>1.7</v>
      </c>
      <c r="R110" s="203" t="n">
        <f aca="false">Бюджет!R315</f>
        <v>0</v>
      </c>
      <c r="S110" s="203" t="n">
        <f aca="false">Бюджет!S315</f>
        <v>0</v>
      </c>
      <c r="T110" s="203" t="n">
        <f aca="false">Бюджет!T315</f>
        <v>0</v>
      </c>
      <c r="U110" s="203" t="n">
        <f aca="false">Бюджет!U315</f>
        <v>0</v>
      </c>
      <c r="V110" s="203" t="n">
        <f aca="false">Бюджет!V315</f>
        <v>0</v>
      </c>
      <c r="W110" s="203" t="n">
        <f aca="false">Бюджет!W315</f>
        <v>0</v>
      </c>
      <c r="X110" s="203" t="n">
        <f aca="false">Бюджет!X315</f>
        <v>0</v>
      </c>
      <c r="Y110" s="203" t="n">
        <f aca="false">Бюджет!Y315</f>
        <v>0</v>
      </c>
      <c r="Z110" s="203" t="n">
        <f aca="false">Бюджет!Z315</f>
        <v>0</v>
      </c>
      <c r="AA110" s="203" t="n">
        <f aca="false">Бюджет!AA315</f>
        <v>0</v>
      </c>
      <c r="AB110" s="203" t="n">
        <f aca="false">Бюджет!AB315</f>
        <v>0</v>
      </c>
      <c r="AC110" s="203" t="n">
        <f aca="false">Бюджет!AC315</f>
        <v>0</v>
      </c>
      <c r="AD110" s="203" t="n">
        <f aca="false">Бюджет!AD315</f>
        <v>0</v>
      </c>
      <c r="AE110" s="203" t="n">
        <f aca="false">Бюджет!AE315</f>
        <v>0</v>
      </c>
      <c r="AF110" s="203" t="n">
        <f aca="false">Бюджет!AF315</f>
        <v>0</v>
      </c>
      <c r="AG110" s="203" t="n">
        <f aca="false">Бюджет!AG315</f>
        <v>0</v>
      </c>
      <c r="AH110" s="203" t="n">
        <f aca="false">Бюджет!AH315</f>
        <v>0</v>
      </c>
      <c r="AI110" s="203" t="n">
        <f aca="false">Бюджет!AI315</f>
        <v>0</v>
      </c>
      <c r="AJ110" s="172" t="n">
        <f aca="false">SUM(G110,I110:AI110)</f>
        <v>110.6</v>
      </c>
      <c r="AK110" s="201"/>
    </row>
    <row r="111" customFormat="false" ht="15" hidden="false" customHeight="false" outlineLevel="0" collapsed="false">
      <c r="A111" s="173"/>
      <c r="B111" s="196" t="s">
        <v>552</v>
      </c>
      <c r="C111" s="177"/>
      <c r="D111" s="177"/>
      <c r="E111" s="177"/>
      <c r="F111" s="178" t="n">
        <f aca="false">SUM(F105:F110)</f>
        <v>96</v>
      </c>
      <c r="G111" s="178" t="n">
        <f aca="false">SUM(G105:G110)</f>
        <v>74</v>
      </c>
      <c r="H111" s="178" t="n">
        <f aca="false">SUM(H105:H110)</f>
        <v>36</v>
      </c>
      <c r="I111" s="178" t="n">
        <f aca="false">SUM(I105:I110)</f>
        <v>36</v>
      </c>
      <c r="J111" s="178" t="n">
        <f aca="false">SUM(J105:J110)</f>
        <v>370</v>
      </c>
      <c r="K111" s="178" t="n">
        <f aca="false">SUM(K105:K110)</f>
        <v>27.6</v>
      </c>
      <c r="L111" s="178" t="n">
        <f aca="false">SUM(L105:L110)</f>
        <v>0</v>
      </c>
      <c r="M111" s="178" t="n">
        <f aca="false">SUM(M105:M110)</f>
        <v>13.6</v>
      </c>
      <c r="N111" s="178" t="n">
        <f aca="false">SUM(N105:N110)</f>
        <v>0</v>
      </c>
      <c r="O111" s="178" t="n">
        <f aca="false">SUM(O105:O110)</f>
        <v>0</v>
      </c>
      <c r="P111" s="178" t="n">
        <f aca="false">SUM(P105:P110)</f>
        <v>0</v>
      </c>
      <c r="Q111" s="178" t="n">
        <f aca="false">SUM(Q105:Q110)</f>
        <v>4.7</v>
      </c>
      <c r="R111" s="178" t="n">
        <f aca="false">SUM(R105:R110)</f>
        <v>0</v>
      </c>
      <c r="S111" s="178" t="n">
        <f aca="false">SUM(S105:S110)</f>
        <v>0</v>
      </c>
      <c r="T111" s="178" t="n">
        <f aca="false">SUM(T105:T110)</f>
        <v>0</v>
      </c>
      <c r="U111" s="178" t="n">
        <f aca="false">SUM(U105:U110)</f>
        <v>0</v>
      </c>
      <c r="V111" s="178" t="n">
        <f aca="false">SUM(V105:V110)</f>
        <v>0</v>
      </c>
      <c r="W111" s="178" t="n">
        <f aca="false">SUM(W105:W110)</f>
        <v>0</v>
      </c>
      <c r="X111" s="178" t="n">
        <f aca="false">SUM(X105:X110)</f>
        <v>0</v>
      </c>
      <c r="Y111" s="178" t="n">
        <f aca="false">SUM(Y105:Y110)</f>
        <v>0</v>
      </c>
      <c r="Z111" s="178" t="n">
        <f aca="false">SUM(Z105:Z110)</f>
        <v>0</v>
      </c>
      <c r="AA111" s="178" t="n">
        <f aca="false">SUM(AA105:AA110)</f>
        <v>0</v>
      </c>
      <c r="AB111" s="178" t="n">
        <f aca="false">SUM(AB105:AB110)</f>
        <v>0</v>
      </c>
      <c r="AC111" s="178" t="n">
        <f aca="false">SUM(AC105:AC110)</f>
        <v>0</v>
      </c>
      <c r="AD111" s="178" t="n">
        <f aca="false">SUM(AD105:AD110)</f>
        <v>0</v>
      </c>
      <c r="AE111" s="178" t="n">
        <f aca="false">SUM(AE105:AE110)</f>
        <v>0</v>
      </c>
      <c r="AF111" s="178" t="n">
        <f aca="false">SUM(AF105:AF110)</f>
        <v>0</v>
      </c>
      <c r="AG111" s="178" t="n">
        <f aca="false">SUM(AG105:AG110)</f>
        <v>0</v>
      </c>
      <c r="AH111" s="178" t="n">
        <f aca="false">SUM(AH105:AH110)</f>
        <v>0</v>
      </c>
      <c r="AI111" s="178" t="n">
        <f aca="false">SUM(AI105:AI110)</f>
        <v>2</v>
      </c>
      <c r="AJ111" s="178" t="n">
        <f aca="false">SUM(AJ105:AJ110)</f>
        <v>527.9</v>
      </c>
      <c r="AK111" s="168"/>
    </row>
    <row r="112" customFormat="false" ht="15" hidden="false" customHeight="false" outlineLevel="0" collapsed="false">
      <c r="A112" s="173"/>
      <c r="B112" s="200"/>
      <c r="C112" s="169"/>
      <c r="D112" s="169"/>
      <c r="E112" s="169"/>
      <c r="F112" s="180"/>
      <c r="G112" s="180"/>
      <c r="H112" s="180"/>
      <c r="I112" s="180"/>
      <c r="J112" s="206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8"/>
      <c r="AD112" s="180"/>
      <c r="AE112" s="180"/>
      <c r="AF112" s="180"/>
      <c r="AG112" s="180"/>
      <c r="AH112" s="180"/>
      <c r="AI112" s="180"/>
      <c r="AJ112" s="180"/>
      <c r="AK112" s="168"/>
    </row>
    <row r="113" customFormat="false" ht="15" hidden="false" customHeight="false" outlineLevel="0" collapsed="false">
      <c r="A113" s="173"/>
      <c r="B113" s="197"/>
      <c r="C113" s="168"/>
      <c r="D113" s="168"/>
      <c r="E113" s="168"/>
      <c r="F113" s="175"/>
      <c r="G113" s="175"/>
      <c r="H113" s="175"/>
      <c r="I113" s="175"/>
      <c r="J113" s="170" t="str">
        <f aca="false">Бюджет!L323</f>
        <v>44.03.05 Педагогическое образование (с двумя профилями подготовки)</v>
      </c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5"/>
      <c r="AE113" s="175"/>
      <c r="AF113" s="175"/>
      <c r="AG113" s="175"/>
      <c r="AH113" s="175"/>
      <c r="AI113" s="175"/>
      <c r="AJ113" s="175"/>
      <c r="AK113" s="168"/>
    </row>
    <row r="114" customFormat="false" ht="15" hidden="false" customHeight="false" outlineLevel="0" collapsed="false">
      <c r="A114" s="173"/>
      <c r="B114" s="197"/>
      <c r="C114" s="168"/>
      <c r="D114" s="168"/>
      <c r="E114" s="168"/>
      <c r="F114" s="175"/>
      <c r="G114" s="175"/>
      <c r="H114" s="175"/>
      <c r="I114" s="175"/>
      <c r="J114" s="171" t="str">
        <f aca="false">Бюджет!K324</f>
        <v>профиль "Физика-Информатика: углубленная подготовка"</v>
      </c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5"/>
      <c r="AE114" s="175"/>
      <c r="AF114" s="175"/>
      <c r="AG114" s="175"/>
      <c r="AH114" s="175"/>
      <c r="AI114" s="175"/>
      <c r="AJ114" s="172" t="n">
        <f aca="false">SUM(G114,I114:AI114)</f>
        <v>0</v>
      </c>
      <c r="AK114" s="168"/>
    </row>
    <row r="115" customFormat="false" ht="15" hidden="false" customHeight="false" outlineLevel="0" collapsed="false">
      <c r="A115" s="173" t="str">
        <f aca="false">Бюджет!A327</f>
        <v>Б1.О.31</v>
      </c>
      <c r="B115" s="173" t="str">
        <f aca="false">Бюджет!B327</f>
        <v>История физики</v>
      </c>
      <c r="C115" s="168" t="str">
        <f aca="false">Бюджет!C327</f>
        <v>5\А</v>
      </c>
      <c r="D115" s="168" t="n">
        <f aca="false">Бюджет!D327</f>
        <v>7</v>
      </c>
      <c r="E115" s="168" t="n">
        <f aca="false">Бюджет!E327</f>
        <v>1</v>
      </c>
      <c r="F115" s="175" t="n">
        <f aca="false">Бюджет!F327</f>
        <v>18</v>
      </c>
      <c r="G115" s="175" t="n">
        <f aca="false">Бюджет!G327</f>
        <v>18</v>
      </c>
      <c r="H115" s="175" t="n">
        <f aca="false">Бюджет!H327</f>
        <v>18</v>
      </c>
      <c r="I115" s="175" t="n">
        <f aca="false">Бюджет!I327</f>
        <v>18</v>
      </c>
      <c r="J115" s="175" t="n">
        <f aca="false">Бюджет!J327</f>
        <v>0</v>
      </c>
      <c r="K115" s="175" t="n">
        <f aca="false">Бюджет!K327</f>
        <v>2.1</v>
      </c>
      <c r="L115" s="175" t="n">
        <f aca="false">Бюджет!L327</f>
        <v>0</v>
      </c>
      <c r="M115" s="175" t="n">
        <f aca="false">Бюджет!M327</f>
        <v>0</v>
      </c>
      <c r="N115" s="175" t="n">
        <f aca="false">Бюджет!N327</f>
        <v>0</v>
      </c>
      <c r="O115" s="175" t="n">
        <f aca="false">Бюджет!O327</f>
        <v>0</v>
      </c>
      <c r="P115" s="175" t="n">
        <f aca="false">Бюджет!P327</f>
        <v>0</v>
      </c>
      <c r="Q115" s="175" t="n">
        <f aca="false">Бюджет!Q327</f>
        <v>0.9</v>
      </c>
      <c r="R115" s="175" t="n">
        <f aca="false">Бюджет!R327</f>
        <v>0</v>
      </c>
      <c r="S115" s="175" t="n">
        <f aca="false">Бюджет!S327</f>
        <v>0</v>
      </c>
      <c r="T115" s="175" t="n">
        <f aca="false">Бюджет!T327</f>
        <v>0</v>
      </c>
      <c r="U115" s="175" t="n">
        <f aca="false">Бюджет!U327</f>
        <v>0</v>
      </c>
      <c r="V115" s="175" t="n">
        <f aca="false">Бюджет!V327</f>
        <v>0</v>
      </c>
      <c r="W115" s="175" t="n">
        <f aca="false">Бюджет!W327</f>
        <v>0</v>
      </c>
      <c r="X115" s="175" t="n">
        <f aca="false">Бюджет!X327</f>
        <v>0</v>
      </c>
      <c r="Y115" s="175" t="n">
        <f aca="false">Бюджет!Y327</f>
        <v>0</v>
      </c>
      <c r="Z115" s="175" t="n">
        <f aca="false">Бюджет!Z327</f>
        <v>0</v>
      </c>
      <c r="AA115" s="175" t="n">
        <f aca="false">Бюджет!AA327</f>
        <v>0</v>
      </c>
      <c r="AB115" s="175" t="n">
        <f aca="false">Бюджет!AB327</f>
        <v>0</v>
      </c>
      <c r="AC115" s="175" t="n">
        <f aca="false">Бюджет!AC327</f>
        <v>0</v>
      </c>
      <c r="AD115" s="175" t="n">
        <f aca="false">Бюджет!AD327</f>
        <v>0</v>
      </c>
      <c r="AE115" s="175" t="n">
        <f aca="false">Бюджет!AE327</f>
        <v>0</v>
      </c>
      <c r="AF115" s="175" t="n">
        <f aca="false">Бюджет!AF327</f>
        <v>0</v>
      </c>
      <c r="AG115" s="175" t="n">
        <f aca="false">Бюджет!AG327</f>
        <v>0</v>
      </c>
      <c r="AH115" s="175" t="n">
        <f aca="false">Бюджет!AH327</f>
        <v>0</v>
      </c>
      <c r="AI115" s="175" t="n">
        <f aca="false">Бюджет!AI327</f>
        <v>0</v>
      </c>
      <c r="AJ115" s="172" t="n">
        <f aca="false">SUM(G115,I115:AI115)</f>
        <v>39</v>
      </c>
      <c r="AK115" s="168"/>
    </row>
    <row r="116" customFormat="false" ht="27.25" hidden="false" customHeight="false" outlineLevel="0" collapsed="false">
      <c r="A116" s="201" t="str">
        <f aca="false">Бюджет!A329</f>
        <v>Б1.О.38</v>
      </c>
      <c r="B116" s="201" t="str">
        <f aca="false">Бюджет!B329</f>
        <v>Волоконно-оптические линии связи (поток лекции и лабы ФИЗ СЗФ 4к и ПЕД)</v>
      </c>
      <c r="C116" s="202" t="str">
        <f aca="false">Бюджет!C329</f>
        <v>5\А</v>
      </c>
      <c r="D116" s="202" t="n">
        <f aca="false">Бюджет!D329</f>
        <v>7</v>
      </c>
      <c r="E116" s="202" t="n">
        <f aca="false">Бюджет!E329</f>
        <v>1</v>
      </c>
      <c r="F116" s="203" t="n">
        <f aca="false">Бюджет!F329</f>
        <v>18</v>
      </c>
      <c r="G116" s="203" t="n">
        <f aca="false">Бюджет!G329</f>
        <v>0</v>
      </c>
      <c r="H116" s="203" t="n">
        <f aca="false">Бюджет!H329</f>
        <v>0</v>
      </c>
      <c r="I116" s="203" t="n">
        <f aca="false">Бюджет!I329</f>
        <v>0</v>
      </c>
      <c r="J116" s="203" t="n">
        <f aca="false">Бюджет!J329</f>
        <v>0</v>
      </c>
      <c r="K116" s="203" t="n">
        <f aca="false">Бюджет!K329</f>
        <v>2.1</v>
      </c>
      <c r="L116" s="203" t="n">
        <f aca="false">Бюджет!L329</f>
        <v>0</v>
      </c>
      <c r="M116" s="203" t="n">
        <f aca="false">Бюджет!M329</f>
        <v>0</v>
      </c>
      <c r="N116" s="203" t="n">
        <f aca="false">Бюджет!N329</f>
        <v>0</v>
      </c>
      <c r="O116" s="203" t="n">
        <f aca="false">Бюджет!O329</f>
        <v>0</v>
      </c>
      <c r="P116" s="203" t="n">
        <f aca="false">Бюджет!P329</f>
        <v>0</v>
      </c>
      <c r="Q116" s="203" t="n">
        <f aca="false">Бюджет!Q329</f>
        <v>0</v>
      </c>
      <c r="R116" s="203" t="n">
        <f aca="false">Бюджет!R329</f>
        <v>0</v>
      </c>
      <c r="S116" s="203" t="n">
        <f aca="false">Бюджет!S329</f>
        <v>0</v>
      </c>
      <c r="T116" s="203" t="n">
        <f aca="false">Бюджет!T329</f>
        <v>0</v>
      </c>
      <c r="U116" s="203" t="n">
        <f aca="false">Бюджет!U329</f>
        <v>0</v>
      </c>
      <c r="V116" s="203" t="n">
        <f aca="false">Бюджет!V329</f>
        <v>0</v>
      </c>
      <c r="W116" s="203" t="n">
        <f aca="false">Бюджет!W329</f>
        <v>0</v>
      </c>
      <c r="X116" s="203" t="n">
        <f aca="false">Бюджет!X329</f>
        <v>0</v>
      </c>
      <c r="Y116" s="203" t="n">
        <f aca="false">Бюджет!Y329</f>
        <v>0</v>
      </c>
      <c r="Z116" s="203" t="n">
        <f aca="false">Бюджет!Z329</f>
        <v>0</v>
      </c>
      <c r="AA116" s="203" t="n">
        <f aca="false">Бюджет!AA329</f>
        <v>0</v>
      </c>
      <c r="AB116" s="203" t="n">
        <f aca="false">Бюджет!AB329</f>
        <v>0</v>
      </c>
      <c r="AC116" s="203" t="n">
        <f aca="false">Бюджет!AC329</f>
        <v>0</v>
      </c>
      <c r="AD116" s="203" t="n">
        <f aca="false">Бюджет!AD329</f>
        <v>0</v>
      </c>
      <c r="AE116" s="203" t="n">
        <f aca="false">Бюджет!AE329</f>
        <v>0</v>
      </c>
      <c r="AF116" s="203" t="n">
        <f aca="false">Бюджет!AF329</f>
        <v>0</v>
      </c>
      <c r="AG116" s="203" t="n">
        <f aca="false">Бюджет!AG329</f>
        <v>0</v>
      </c>
      <c r="AH116" s="203" t="n">
        <f aca="false">Бюджет!AH329</f>
        <v>0</v>
      </c>
      <c r="AI116" s="203" t="n">
        <f aca="false">Бюджет!AI329</f>
        <v>0</v>
      </c>
      <c r="AJ116" s="172" t="n">
        <f aca="false">SUM(G116,I116:AI116)</f>
        <v>2.1</v>
      </c>
      <c r="AK116" s="168"/>
    </row>
    <row r="117" customFormat="false" ht="15" hidden="false" customHeight="false" outlineLevel="0" collapsed="false">
      <c r="A117" s="201" t="str">
        <f aca="false">Бюджет!A330</f>
        <v>Б1.В.07</v>
      </c>
      <c r="B117" s="201" t="str">
        <f aca="false">Бюджет!B330</f>
        <v>Избранные главы элементарной физики</v>
      </c>
      <c r="C117" s="202" t="str">
        <f aca="false">Бюджет!C330</f>
        <v>5\9</v>
      </c>
      <c r="D117" s="202" t="n">
        <f aca="false">Бюджет!D330</f>
        <v>7</v>
      </c>
      <c r="E117" s="202" t="n">
        <f aca="false">Бюджет!E330</f>
        <v>1</v>
      </c>
      <c r="F117" s="203" t="n">
        <f aca="false">Бюджет!F330</f>
        <v>34</v>
      </c>
      <c r="G117" s="203" t="n">
        <f aca="false">Бюджет!G330</f>
        <v>34</v>
      </c>
      <c r="H117" s="203" t="n">
        <f aca="false">Бюджет!H330</f>
        <v>34</v>
      </c>
      <c r="I117" s="203" t="n">
        <f aca="false">Бюджет!I330</f>
        <v>34</v>
      </c>
      <c r="J117" s="203" t="n">
        <f aca="false">Бюджет!J330</f>
        <v>0</v>
      </c>
      <c r="K117" s="203" t="n">
        <f aca="false">Бюджет!K330</f>
        <v>0</v>
      </c>
      <c r="L117" s="203" t="n">
        <f aca="false">Бюджет!L330</f>
        <v>0</v>
      </c>
      <c r="M117" s="203" t="n">
        <f aca="false">Бюджет!M330</f>
        <v>2.8</v>
      </c>
      <c r="N117" s="203" t="n">
        <f aca="false">Бюджет!N330</f>
        <v>0</v>
      </c>
      <c r="O117" s="203" t="n">
        <f aca="false">Бюджет!O330</f>
        <v>0</v>
      </c>
      <c r="P117" s="203" t="n">
        <f aca="false">Бюджет!P330</f>
        <v>0</v>
      </c>
      <c r="Q117" s="203" t="n">
        <f aca="false">Бюджет!Q330</f>
        <v>2.7</v>
      </c>
      <c r="R117" s="203" t="n">
        <f aca="false">Бюджет!R330</f>
        <v>0</v>
      </c>
      <c r="S117" s="203" t="n">
        <f aca="false">Бюджет!S330</f>
        <v>0</v>
      </c>
      <c r="T117" s="203" t="n">
        <f aca="false">Бюджет!T330</f>
        <v>0</v>
      </c>
      <c r="U117" s="203" t="n">
        <f aca="false">Бюджет!U330</f>
        <v>0</v>
      </c>
      <c r="V117" s="203" t="n">
        <f aca="false">Бюджет!V330</f>
        <v>0</v>
      </c>
      <c r="W117" s="203" t="n">
        <f aca="false">Бюджет!W330</f>
        <v>0</v>
      </c>
      <c r="X117" s="203" t="n">
        <f aca="false">Бюджет!X330</f>
        <v>0</v>
      </c>
      <c r="Y117" s="203" t="n">
        <f aca="false">Бюджет!Y330</f>
        <v>0</v>
      </c>
      <c r="Z117" s="203" t="n">
        <f aca="false">Бюджет!Z330</f>
        <v>0</v>
      </c>
      <c r="AA117" s="203" t="n">
        <f aca="false">Бюджет!AA330</f>
        <v>0</v>
      </c>
      <c r="AB117" s="203" t="n">
        <f aca="false">Бюджет!AB330</f>
        <v>0</v>
      </c>
      <c r="AC117" s="203" t="n">
        <f aca="false">Бюджет!AC330</f>
        <v>0</v>
      </c>
      <c r="AD117" s="203" t="n">
        <f aca="false">Бюджет!AD330</f>
        <v>0</v>
      </c>
      <c r="AE117" s="203" t="n">
        <f aca="false">Бюджет!AE330</f>
        <v>0</v>
      </c>
      <c r="AF117" s="203" t="n">
        <f aca="false">Бюджет!AF330</f>
        <v>0</v>
      </c>
      <c r="AG117" s="203" t="n">
        <f aca="false">Бюджет!AG330</f>
        <v>0</v>
      </c>
      <c r="AH117" s="203" t="n">
        <f aca="false">Бюджет!AH330</f>
        <v>0</v>
      </c>
      <c r="AI117" s="203" t="n">
        <f aca="false">Бюджет!AI330</f>
        <v>0</v>
      </c>
      <c r="AJ117" s="172" t="n">
        <f aca="false">SUM(G117,I117:AI117)</f>
        <v>73.5</v>
      </c>
      <c r="AK117" s="168"/>
    </row>
    <row r="118" customFormat="false" ht="15" hidden="false" customHeight="false" outlineLevel="0" collapsed="false">
      <c r="A118" s="201" t="str">
        <f aca="false">Бюджет!A331</f>
        <v>Б1.В.08</v>
      </c>
      <c r="B118" s="201" t="str">
        <f aca="false">Бюджет!B331</f>
        <v>Решение олимпиадных задач по информатике</v>
      </c>
      <c r="C118" s="202" t="str">
        <f aca="false">Бюджет!C331</f>
        <v>5\9</v>
      </c>
      <c r="D118" s="202" t="n">
        <f aca="false">Бюджет!D331</f>
        <v>7</v>
      </c>
      <c r="E118" s="202" t="n">
        <f aca="false">Бюджет!E331</f>
        <v>1</v>
      </c>
      <c r="F118" s="203" t="n">
        <f aca="false">Бюджет!F331</f>
        <v>0</v>
      </c>
      <c r="G118" s="203" t="n">
        <f aca="false">Бюджет!G331</f>
        <v>0</v>
      </c>
      <c r="H118" s="203" t="n">
        <f aca="false">Бюджет!H331</f>
        <v>34</v>
      </c>
      <c r="I118" s="203" t="n">
        <f aca="false">Бюджет!I331</f>
        <v>34</v>
      </c>
      <c r="J118" s="203" t="n">
        <f aca="false">Бюджет!J331</f>
        <v>0</v>
      </c>
      <c r="K118" s="203" t="n">
        <f aca="false">Бюджет!K331</f>
        <v>2.1</v>
      </c>
      <c r="L118" s="203" t="n">
        <f aca="false">Бюджет!L331</f>
        <v>0</v>
      </c>
      <c r="M118" s="203" t="n">
        <f aca="false">Бюджет!M331</f>
        <v>0</v>
      </c>
      <c r="N118" s="203" t="n">
        <f aca="false">Бюджет!N331</f>
        <v>0</v>
      </c>
      <c r="O118" s="203" t="n">
        <f aca="false">Бюджет!O331</f>
        <v>0</v>
      </c>
      <c r="P118" s="203" t="n">
        <f aca="false">Бюджет!P331</f>
        <v>0</v>
      </c>
      <c r="Q118" s="203" t="n">
        <f aca="false">Бюджет!Q331</f>
        <v>0</v>
      </c>
      <c r="R118" s="203" t="n">
        <f aca="false">Бюджет!R331</f>
        <v>0</v>
      </c>
      <c r="S118" s="203" t="n">
        <f aca="false">Бюджет!S331</f>
        <v>0</v>
      </c>
      <c r="T118" s="203" t="n">
        <f aca="false">Бюджет!T331</f>
        <v>0</v>
      </c>
      <c r="U118" s="203" t="n">
        <f aca="false">Бюджет!U331</f>
        <v>0</v>
      </c>
      <c r="V118" s="203" t="n">
        <f aca="false">Бюджет!V331</f>
        <v>0</v>
      </c>
      <c r="W118" s="203" t="n">
        <f aca="false">Бюджет!W331</f>
        <v>0</v>
      </c>
      <c r="X118" s="203" t="n">
        <f aca="false">Бюджет!X331</f>
        <v>0</v>
      </c>
      <c r="Y118" s="203" t="n">
        <f aca="false">Бюджет!Y331</f>
        <v>0</v>
      </c>
      <c r="Z118" s="203" t="n">
        <f aca="false">Бюджет!Z331</f>
        <v>0</v>
      </c>
      <c r="AA118" s="203" t="n">
        <f aca="false">Бюджет!AA331</f>
        <v>0</v>
      </c>
      <c r="AB118" s="203" t="n">
        <f aca="false">Бюджет!AB331</f>
        <v>0</v>
      </c>
      <c r="AC118" s="203" t="n">
        <f aca="false">Бюджет!AC331</f>
        <v>0</v>
      </c>
      <c r="AD118" s="203" t="n">
        <f aca="false">Бюджет!AD331</f>
        <v>0</v>
      </c>
      <c r="AE118" s="203" t="n">
        <f aca="false">Бюджет!AE331</f>
        <v>0</v>
      </c>
      <c r="AF118" s="203" t="n">
        <f aca="false">Бюджет!AF331</f>
        <v>0</v>
      </c>
      <c r="AG118" s="203" t="n">
        <f aca="false">Бюджет!AG331</f>
        <v>0</v>
      </c>
      <c r="AH118" s="203" t="n">
        <f aca="false">Бюджет!AH331</f>
        <v>0</v>
      </c>
      <c r="AI118" s="203" t="n">
        <f aca="false">Бюджет!AI331</f>
        <v>0</v>
      </c>
      <c r="AJ118" s="172" t="n">
        <f aca="false">SUM(G118,I118:AI118)</f>
        <v>36.1</v>
      </c>
      <c r="AK118" s="168"/>
    </row>
    <row r="119" customFormat="false" ht="15" hidden="false" customHeight="false" outlineLevel="0" collapsed="false">
      <c r="A119" s="173"/>
      <c r="B119" s="196" t="s">
        <v>552</v>
      </c>
      <c r="C119" s="177"/>
      <c r="D119" s="177"/>
      <c r="E119" s="177"/>
      <c r="F119" s="178" t="n">
        <f aca="false">SUM(F115:F118)</f>
        <v>70</v>
      </c>
      <c r="G119" s="178" t="n">
        <f aca="false">SUM(G115:G118)</f>
        <v>52</v>
      </c>
      <c r="H119" s="178" t="n">
        <f aca="false">SUM(H115:H118)</f>
        <v>86</v>
      </c>
      <c r="I119" s="178" t="n">
        <f aca="false">SUM(I115:I118)</f>
        <v>86</v>
      </c>
      <c r="J119" s="178" t="n">
        <f aca="false">SUM(J115:J118)</f>
        <v>0</v>
      </c>
      <c r="K119" s="178" t="n">
        <f aca="false">SUM(K115:K118)</f>
        <v>6.3</v>
      </c>
      <c r="L119" s="178" t="n">
        <f aca="false">SUM(L115:L118)</f>
        <v>0</v>
      </c>
      <c r="M119" s="178" t="n">
        <f aca="false">SUM(M115:M118)</f>
        <v>2.8</v>
      </c>
      <c r="N119" s="178" t="n">
        <f aca="false">SUM(N115:N118)</f>
        <v>0</v>
      </c>
      <c r="O119" s="178" t="n">
        <f aca="false">SUM(O115:O118)</f>
        <v>0</v>
      </c>
      <c r="P119" s="178" t="n">
        <f aca="false">SUM(P115:P118)</f>
        <v>0</v>
      </c>
      <c r="Q119" s="178" t="n">
        <f aca="false">SUM(Q115:Q118)</f>
        <v>3.6</v>
      </c>
      <c r="R119" s="178" t="n">
        <f aca="false">SUM(R115:R118)</f>
        <v>0</v>
      </c>
      <c r="S119" s="178" t="n">
        <f aca="false">SUM(S115:S118)</f>
        <v>0</v>
      </c>
      <c r="T119" s="178" t="n">
        <f aca="false">SUM(T115:T118)</f>
        <v>0</v>
      </c>
      <c r="U119" s="178" t="n">
        <f aca="false">SUM(U115:U118)</f>
        <v>0</v>
      </c>
      <c r="V119" s="178" t="n">
        <f aca="false">SUM(V115:V118)</f>
        <v>0</v>
      </c>
      <c r="W119" s="178" t="n">
        <f aca="false">SUM(W115:W118)</f>
        <v>0</v>
      </c>
      <c r="X119" s="178" t="n">
        <f aca="false">SUM(X115:X118)</f>
        <v>0</v>
      </c>
      <c r="Y119" s="178" t="n">
        <f aca="false">SUM(Y115:Y118)</f>
        <v>0</v>
      </c>
      <c r="Z119" s="178" t="n">
        <f aca="false">SUM(Z115:Z118)</f>
        <v>0</v>
      </c>
      <c r="AA119" s="178" t="n">
        <f aca="false">SUM(AA115:AA118)</f>
        <v>0</v>
      </c>
      <c r="AB119" s="178" t="n">
        <f aca="false">SUM(AB115:AB118)</f>
        <v>0</v>
      </c>
      <c r="AC119" s="178" t="n">
        <f aca="false">SUM(AC115:AC118)</f>
        <v>0</v>
      </c>
      <c r="AD119" s="178" t="n">
        <f aca="false">SUM(AD115:AD118)</f>
        <v>0</v>
      </c>
      <c r="AE119" s="178" t="n">
        <f aca="false">SUM(AE115:AE118)</f>
        <v>0</v>
      </c>
      <c r="AF119" s="178" t="n">
        <f aca="false">SUM(AF115:AF118)</f>
        <v>0</v>
      </c>
      <c r="AG119" s="178" t="n">
        <f aca="false">SUM(AG115:AG118)</f>
        <v>0</v>
      </c>
      <c r="AH119" s="178" t="n">
        <f aca="false">SUM(AH115:AH118)</f>
        <v>0</v>
      </c>
      <c r="AI119" s="178" t="n">
        <f aca="false">SUM(AI115:AI118)</f>
        <v>0</v>
      </c>
      <c r="AJ119" s="178" t="n">
        <f aca="false">SUM(AJ115:AJ118)</f>
        <v>150.7</v>
      </c>
      <c r="AK119" s="168"/>
    </row>
    <row r="120" customFormat="false" ht="15" hidden="false" customHeight="false" outlineLevel="0" collapsed="false">
      <c r="A120" s="173"/>
      <c r="B120" s="200"/>
      <c r="C120" s="169"/>
      <c r="D120" s="169"/>
      <c r="E120" s="169"/>
      <c r="F120" s="180"/>
      <c r="G120" s="180"/>
      <c r="H120" s="180"/>
      <c r="I120" s="180"/>
      <c r="J120" s="206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8"/>
      <c r="AD120" s="180"/>
      <c r="AE120" s="180"/>
      <c r="AF120" s="180"/>
      <c r="AG120" s="180"/>
      <c r="AH120" s="180"/>
      <c r="AI120" s="180"/>
      <c r="AJ120" s="180"/>
      <c r="AK120" s="168"/>
    </row>
    <row r="121" customFormat="false" ht="15" hidden="false" customHeight="false" outlineLevel="0" collapsed="false">
      <c r="A121" s="173"/>
      <c r="B121" s="197"/>
      <c r="C121" s="168"/>
      <c r="D121" s="168"/>
      <c r="E121" s="168"/>
      <c r="F121" s="175"/>
      <c r="G121" s="175"/>
      <c r="H121" s="175"/>
      <c r="I121" s="175"/>
      <c r="J121" s="170" t="str">
        <f aca="false">Бюджет!L339</f>
        <v>09.03.02 Информационные системы и технологии</v>
      </c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5"/>
      <c r="AE121" s="175"/>
      <c r="AF121" s="175"/>
      <c r="AG121" s="175"/>
      <c r="AH121" s="175"/>
      <c r="AI121" s="175"/>
      <c r="AJ121" s="175"/>
      <c r="AK121" s="168"/>
    </row>
    <row r="122" customFormat="false" ht="15" hidden="false" customHeight="false" outlineLevel="0" collapsed="false">
      <c r="A122" s="173"/>
      <c r="B122" s="197"/>
      <c r="C122" s="168"/>
      <c r="D122" s="168"/>
      <c r="E122" s="168"/>
      <c r="F122" s="175"/>
      <c r="G122" s="175"/>
      <c r="H122" s="175"/>
      <c r="I122" s="175"/>
      <c r="J122" s="171" t="str">
        <f aca="false">Бюджет!K340</f>
        <v>профиль "Электронный инжиниринг"</v>
      </c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5"/>
      <c r="AE122" s="175"/>
      <c r="AF122" s="175"/>
      <c r="AG122" s="175"/>
      <c r="AH122" s="175"/>
      <c r="AI122" s="175"/>
      <c r="AJ122" s="175"/>
      <c r="AK122" s="168"/>
    </row>
    <row r="123" customFormat="false" ht="15" hidden="false" customHeight="false" outlineLevel="0" collapsed="false">
      <c r="A123" s="173" t="str">
        <f aca="false">Бюджет!A342</f>
        <v>Б1.О.09</v>
      </c>
      <c r="B123" s="173" t="str">
        <f aca="false">Бюджет!B342</f>
        <v>Безопасность жизнедеятельности</v>
      </c>
      <c r="C123" s="168" t="str">
        <f aca="false">Бюджет!C342</f>
        <v>1\1</v>
      </c>
      <c r="D123" s="168" t="n">
        <f aca="false">Бюджет!D342</f>
        <v>25</v>
      </c>
      <c r="E123" s="168" t="n">
        <f aca="false">Бюджет!E342</f>
        <v>1</v>
      </c>
      <c r="F123" s="175" t="n">
        <f aca="false">Бюджет!F342</f>
        <v>0</v>
      </c>
      <c r="G123" s="175" t="n">
        <f aca="false">Бюджет!G342</f>
        <v>0</v>
      </c>
      <c r="H123" s="175" t="n">
        <f aca="false">Бюджет!H342</f>
        <v>16</v>
      </c>
      <c r="I123" s="175" t="n">
        <f aca="false">Бюджет!I342</f>
        <v>16</v>
      </c>
      <c r="J123" s="175" t="n">
        <f aca="false">Бюджет!J342</f>
        <v>0</v>
      </c>
      <c r="K123" s="175" t="n">
        <f aca="false">Бюджет!K342</f>
        <v>7.5</v>
      </c>
      <c r="L123" s="175" t="n">
        <f aca="false">Бюджет!L342</f>
        <v>0</v>
      </c>
      <c r="M123" s="175" t="n">
        <f aca="false">Бюджет!M342</f>
        <v>0</v>
      </c>
      <c r="N123" s="175" t="n">
        <f aca="false">Бюджет!N342</f>
        <v>0</v>
      </c>
      <c r="O123" s="175" t="n">
        <f aca="false">Бюджет!O342</f>
        <v>0</v>
      </c>
      <c r="P123" s="175" t="n">
        <f aca="false">Бюджет!P342</f>
        <v>0</v>
      </c>
      <c r="Q123" s="175" t="n">
        <f aca="false">Бюджет!Q342</f>
        <v>0</v>
      </c>
      <c r="R123" s="175" t="n">
        <f aca="false">Бюджет!R342</f>
        <v>0</v>
      </c>
      <c r="S123" s="175" t="n">
        <f aca="false">Бюджет!S342</f>
        <v>0</v>
      </c>
      <c r="T123" s="175" t="n">
        <f aca="false">Бюджет!T342</f>
        <v>0</v>
      </c>
      <c r="U123" s="175" t="n">
        <f aca="false">Бюджет!U342</f>
        <v>0</v>
      </c>
      <c r="V123" s="175" t="n">
        <f aca="false">Бюджет!V342</f>
        <v>0</v>
      </c>
      <c r="W123" s="175" t="n">
        <f aca="false">Бюджет!W342</f>
        <v>0</v>
      </c>
      <c r="X123" s="175" t="n">
        <f aca="false">Бюджет!X342</f>
        <v>0</v>
      </c>
      <c r="Y123" s="175" t="n">
        <f aca="false">Бюджет!Y342</f>
        <v>0</v>
      </c>
      <c r="Z123" s="175" t="n">
        <f aca="false">Бюджет!Z342</f>
        <v>0</v>
      </c>
      <c r="AA123" s="175" t="n">
        <f aca="false">Бюджет!AA342</f>
        <v>0</v>
      </c>
      <c r="AB123" s="175" t="n">
        <f aca="false">Бюджет!AB342</f>
        <v>0</v>
      </c>
      <c r="AC123" s="175" t="n">
        <f aca="false">Бюджет!AC342</f>
        <v>0</v>
      </c>
      <c r="AD123" s="175" t="n">
        <f aca="false">Бюджет!AD342</f>
        <v>0</v>
      </c>
      <c r="AE123" s="175" t="n">
        <f aca="false">Бюджет!AE342</f>
        <v>0</v>
      </c>
      <c r="AF123" s="175" t="n">
        <f aca="false">Бюджет!AF342</f>
        <v>0</v>
      </c>
      <c r="AG123" s="175" t="n">
        <f aca="false">Бюджет!AG342</f>
        <v>0</v>
      </c>
      <c r="AH123" s="175" t="n">
        <f aca="false">Бюджет!AH342</f>
        <v>0</v>
      </c>
      <c r="AI123" s="175" t="n">
        <f aca="false">Бюджет!AI342</f>
        <v>0</v>
      </c>
      <c r="AJ123" s="172" t="n">
        <f aca="false">SUM(G123,I123:AI123)</f>
        <v>23.5</v>
      </c>
      <c r="AK123" s="168"/>
    </row>
    <row r="124" customFormat="false" ht="15" hidden="false" customHeight="false" outlineLevel="0" collapsed="false">
      <c r="A124" s="173"/>
      <c r="B124" s="196" t="s">
        <v>549</v>
      </c>
      <c r="C124" s="177"/>
      <c r="D124" s="177"/>
      <c r="E124" s="177"/>
      <c r="F124" s="178" t="n">
        <f aca="false">SUM(F123)</f>
        <v>0</v>
      </c>
      <c r="G124" s="178" t="n">
        <f aca="false">SUM(G123)</f>
        <v>0</v>
      </c>
      <c r="H124" s="178" t="n">
        <f aca="false">SUM(H123)</f>
        <v>16</v>
      </c>
      <c r="I124" s="178" t="n">
        <f aca="false">SUM(I123)</f>
        <v>16</v>
      </c>
      <c r="J124" s="178" t="n">
        <f aca="false">SUM(J123)</f>
        <v>0</v>
      </c>
      <c r="K124" s="178" t="n">
        <f aca="false">SUM(K123)</f>
        <v>7.5</v>
      </c>
      <c r="L124" s="178" t="n">
        <f aca="false">SUM(L123)</f>
        <v>0</v>
      </c>
      <c r="M124" s="178" t="n">
        <f aca="false">SUM(M123)</f>
        <v>0</v>
      </c>
      <c r="N124" s="178" t="n">
        <f aca="false">SUM(N123)</f>
        <v>0</v>
      </c>
      <c r="O124" s="178" t="n">
        <f aca="false">SUM(O123)</f>
        <v>0</v>
      </c>
      <c r="P124" s="178" t="n">
        <f aca="false">SUM(P123)</f>
        <v>0</v>
      </c>
      <c r="Q124" s="178" t="n">
        <f aca="false">SUM(Q123)</f>
        <v>0</v>
      </c>
      <c r="R124" s="178" t="n">
        <f aca="false">SUM(R123)</f>
        <v>0</v>
      </c>
      <c r="S124" s="178" t="n">
        <f aca="false">SUM(S123)</f>
        <v>0</v>
      </c>
      <c r="T124" s="178" t="n">
        <f aca="false">SUM(T123)</f>
        <v>0</v>
      </c>
      <c r="U124" s="178" t="n">
        <f aca="false">SUM(U123)</f>
        <v>0</v>
      </c>
      <c r="V124" s="178" t="n">
        <f aca="false">SUM(V123)</f>
        <v>0</v>
      </c>
      <c r="W124" s="178" t="n">
        <f aca="false">SUM(W123)</f>
        <v>0</v>
      </c>
      <c r="X124" s="178" t="n">
        <f aca="false">SUM(X123)</f>
        <v>0</v>
      </c>
      <c r="Y124" s="178" t="n">
        <f aca="false">SUM(Y123)</f>
        <v>0</v>
      </c>
      <c r="Z124" s="178" t="n">
        <f aca="false">SUM(Z123)</f>
        <v>0</v>
      </c>
      <c r="AA124" s="178" t="n">
        <f aca="false">SUM(AA123)</f>
        <v>0</v>
      </c>
      <c r="AB124" s="178" t="n">
        <f aca="false">SUM(AB123)</f>
        <v>0</v>
      </c>
      <c r="AC124" s="178" t="n">
        <f aca="false">SUM(AC123)</f>
        <v>0</v>
      </c>
      <c r="AD124" s="178" t="n">
        <f aca="false">SUM(AD123)</f>
        <v>0</v>
      </c>
      <c r="AE124" s="178" t="n">
        <f aca="false">SUM(AE123)</f>
        <v>0</v>
      </c>
      <c r="AF124" s="178" t="n">
        <f aca="false">SUM(AF123)</f>
        <v>0</v>
      </c>
      <c r="AG124" s="178" t="n">
        <f aca="false">SUM(AG123)</f>
        <v>0</v>
      </c>
      <c r="AH124" s="178" t="n">
        <f aca="false">SUM(AH123)</f>
        <v>0</v>
      </c>
      <c r="AI124" s="178" t="n">
        <f aca="false">SUM(AI123)</f>
        <v>0</v>
      </c>
      <c r="AJ124" s="178" t="n">
        <f aca="false">SUM(AJ123)</f>
        <v>23.5</v>
      </c>
      <c r="AK124" s="168"/>
    </row>
    <row r="125" customFormat="false" ht="15" hidden="false" customHeight="false" outlineLevel="0" collapsed="false">
      <c r="A125" s="173"/>
      <c r="B125" s="200"/>
      <c r="C125" s="169"/>
      <c r="D125" s="169"/>
      <c r="E125" s="169"/>
      <c r="F125" s="180"/>
      <c r="G125" s="180"/>
      <c r="H125" s="180"/>
      <c r="I125" s="180"/>
      <c r="J125" s="206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8"/>
      <c r="AD125" s="180"/>
      <c r="AE125" s="180"/>
      <c r="AF125" s="180"/>
      <c r="AG125" s="180"/>
      <c r="AH125" s="180"/>
      <c r="AI125" s="180"/>
      <c r="AJ125" s="180"/>
      <c r="AK125" s="168"/>
    </row>
    <row r="126" customFormat="false" ht="15" hidden="false" customHeight="false" outlineLevel="0" collapsed="false">
      <c r="A126" s="173"/>
      <c r="B126" s="200"/>
      <c r="C126" s="169"/>
      <c r="D126" s="169"/>
      <c r="E126" s="169"/>
      <c r="F126" s="180"/>
      <c r="G126" s="180"/>
      <c r="H126" s="180"/>
      <c r="I126" s="180"/>
      <c r="J126" s="170" t="str">
        <f aca="false">Бюджет!L363</f>
        <v>03.04.03 Радиофизика</v>
      </c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80"/>
      <c r="AE126" s="180"/>
      <c r="AF126" s="180"/>
      <c r="AG126" s="180"/>
      <c r="AH126" s="180"/>
      <c r="AI126" s="180"/>
      <c r="AJ126" s="180"/>
      <c r="AK126" s="168"/>
    </row>
    <row r="127" customFormat="false" ht="15" hidden="false" customHeight="false" outlineLevel="0" collapsed="false">
      <c r="A127" s="173"/>
      <c r="B127" s="200"/>
      <c r="C127" s="169"/>
      <c r="D127" s="169"/>
      <c r="E127" s="169"/>
      <c r="F127" s="180"/>
      <c r="G127" s="180"/>
      <c r="H127" s="180"/>
      <c r="I127" s="180"/>
      <c r="J127" s="171" t="str">
        <f aca="false">Бюджет!K364</f>
        <v>профиль "Информационные процессы и системы"</v>
      </c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80"/>
      <c r="AE127" s="180"/>
      <c r="AF127" s="180"/>
      <c r="AG127" s="180"/>
      <c r="AH127" s="180"/>
      <c r="AI127" s="180"/>
      <c r="AJ127" s="172" t="n">
        <f aca="false">SUM(G127,I127:AI127)</f>
        <v>0</v>
      </c>
      <c r="AK127" s="168"/>
    </row>
    <row r="128" customFormat="false" ht="15" hidden="false" customHeight="false" outlineLevel="0" collapsed="false">
      <c r="A128" s="173" t="str">
        <f aca="false">Бюджет!A379</f>
        <v>Б1.ДВ.02.01</v>
      </c>
      <c r="B128" s="174" t="str">
        <f aca="false">Бюджет!B379</f>
        <v>Компьютерное зрение в научных исследованиях</v>
      </c>
      <c r="C128" s="168" t="str">
        <f aca="false">Бюджет!C379</f>
        <v>2\3</v>
      </c>
      <c r="D128" s="168" t="n">
        <f aca="false">Бюджет!D379</f>
        <v>5</v>
      </c>
      <c r="E128" s="168" t="n">
        <f aca="false">Бюджет!E379</f>
        <v>1</v>
      </c>
      <c r="F128" s="175" t="n">
        <f aca="false">Бюджет!F379</f>
        <v>36</v>
      </c>
      <c r="G128" s="175" t="n">
        <f aca="false">Бюджет!G379</f>
        <v>36</v>
      </c>
      <c r="H128" s="175" t="n">
        <f aca="false">Бюджет!H379</f>
        <v>36</v>
      </c>
      <c r="I128" s="175" t="n">
        <f aca="false">Бюджет!I379</f>
        <v>36</v>
      </c>
      <c r="J128" s="175" t="n">
        <f aca="false">Бюджет!J379</f>
        <v>0</v>
      </c>
      <c r="K128" s="175" t="n">
        <f aca="false">Бюджет!K379</f>
        <v>0</v>
      </c>
      <c r="L128" s="175" t="n">
        <f aca="false">Бюджет!L379</f>
        <v>0</v>
      </c>
      <c r="M128" s="175" t="n">
        <f aca="false">Бюджет!M379</f>
        <v>2</v>
      </c>
      <c r="N128" s="175" t="n">
        <f aca="false">Бюджет!N379</f>
        <v>0</v>
      </c>
      <c r="O128" s="175" t="n">
        <f aca="false">Бюджет!O379</f>
        <v>0</v>
      </c>
      <c r="P128" s="175" t="n">
        <f aca="false">Бюджет!P379</f>
        <v>0</v>
      </c>
      <c r="Q128" s="175" t="n">
        <f aca="false">Бюджет!Q379</f>
        <v>2.8</v>
      </c>
      <c r="R128" s="175" t="n">
        <f aca="false">Бюджет!R379</f>
        <v>0</v>
      </c>
      <c r="S128" s="175" t="n">
        <f aca="false">Бюджет!S379</f>
        <v>0</v>
      </c>
      <c r="T128" s="175" t="n">
        <f aca="false">Бюджет!T379</f>
        <v>0</v>
      </c>
      <c r="U128" s="175" t="n">
        <f aca="false">Бюджет!U379</f>
        <v>0</v>
      </c>
      <c r="V128" s="175" t="n">
        <f aca="false">Бюджет!V379</f>
        <v>0</v>
      </c>
      <c r="W128" s="175" t="n">
        <f aca="false">Бюджет!W379</f>
        <v>0</v>
      </c>
      <c r="X128" s="175" t="n">
        <f aca="false">Бюджет!X379</f>
        <v>0</v>
      </c>
      <c r="Y128" s="175" t="n">
        <f aca="false">Бюджет!Y379</f>
        <v>0</v>
      </c>
      <c r="Z128" s="175" t="n">
        <f aca="false">Бюджет!Z379</f>
        <v>0</v>
      </c>
      <c r="AA128" s="175" t="n">
        <f aca="false">Бюджет!AA379</f>
        <v>0</v>
      </c>
      <c r="AB128" s="175" t="n">
        <f aca="false">Бюджет!AB379</f>
        <v>0</v>
      </c>
      <c r="AC128" s="175" t="n">
        <f aca="false">Бюджет!AC379</f>
        <v>0</v>
      </c>
      <c r="AD128" s="175" t="n">
        <f aca="false">Бюджет!AD379</f>
        <v>0</v>
      </c>
      <c r="AE128" s="175" t="n">
        <f aca="false">Бюджет!AE379</f>
        <v>0</v>
      </c>
      <c r="AF128" s="175" t="n">
        <f aca="false">Бюджет!AF379</f>
        <v>0</v>
      </c>
      <c r="AG128" s="175" t="n">
        <f aca="false">Бюджет!AG379</f>
        <v>0</v>
      </c>
      <c r="AH128" s="175" t="n">
        <f aca="false">Бюджет!AH379</f>
        <v>0</v>
      </c>
      <c r="AI128" s="175" t="n">
        <f aca="false">Бюджет!AI379</f>
        <v>6</v>
      </c>
      <c r="AJ128" s="172" t="n">
        <f aca="false">SUM(G128,I128:AI128)</f>
        <v>82.8</v>
      </c>
      <c r="AK128" s="168"/>
    </row>
    <row r="129" customFormat="false" ht="27.25" hidden="false" customHeight="false" outlineLevel="0" collapsed="false">
      <c r="A129" s="173" t="str">
        <f aca="false">Бюджет!A380</f>
        <v>Б1.ДВ.03.01</v>
      </c>
      <c r="B129" s="174" t="str">
        <f aca="false">Бюджет!B380</f>
        <v>Распределенные баз данных. Блокчейн (поток ФИЗ АВЭ, РФ маг)</v>
      </c>
      <c r="C129" s="168" t="str">
        <f aca="false">Бюджет!C380</f>
        <v>2\3</v>
      </c>
      <c r="D129" s="168" t="n">
        <f aca="false">Бюджет!D380</f>
        <v>5</v>
      </c>
      <c r="E129" s="168" t="n">
        <f aca="false">Бюджет!E380</f>
        <v>1</v>
      </c>
      <c r="F129" s="175" t="n">
        <f aca="false">Бюджет!F380</f>
        <v>34</v>
      </c>
      <c r="G129" s="175" t="n">
        <f aca="false">Бюджет!G380</f>
        <v>34</v>
      </c>
      <c r="H129" s="175" t="n">
        <f aca="false">Бюджет!H380</f>
        <v>34</v>
      </c>
      <c r="I129" s="175" t="n">
        <f aca="false">Бюджет!I380</f>
        <v>34</v>
      </c>
      <c r="J129" s="175" t="n">
        <f aca="false">Бюджет!J380</f>
        <v>0</v>
      </c>
      <c r="K129" s="175" t="n">
        <f aca="false">Бюджет!K380</f>
        <v>1.5</v>
      </c>
      <c r="L129" s="175" t="n">
        <f aca="false">Бюджет!L380</f>
        <v>0</v>
      </c>
      <c r="M129" s="175" t="n">
        <f aca="false">Бюджет!M380</f>
        <v>0</v>
      </c>
      <c r="N129" s="175" t="n">
        <f aca="false">Бюджет!N380</f>
        <v>0</v>
      </c>
      <c r="O129" s="175" t="n">
        <f aca="false">Бюджет!O380</f>
        <v>0</v>
      </c>
      <c r="P129" s="175" t="n">
        <f aca="false">Бюджет!P380</f>
        <v>0</v>
      </c>
      <c r="Q129" s="175" t="n">
        <f aca="false">Бюджет!Q380</f>
        <v>1.7</v>
      </c>
      <c r="R129" s="175" t="n">
        <f aca="false">Бюджет!R380</f>
        <v>0</v>
      </c>
      <c r="S129" s="175" t="n">
        <f aca="false">Бюджет!S380</f>
        <v>0</v>
      </c>
      <c r="T129" s="175" t="n">
        <f aca="false">Бюджет!T380</f>
        <v>0</v>
      </c>
      <c r="U129" s="175" t="n">
        <f aca="false">Бюджет!U380</f>
        <v>0</v>
      </c>
      <c r="V129" s="175" t="n">
        <f aca="false">Бюджет!V380</f>
        <v>0</v>
      </c>
      <c r="W129" s="175" t="n">
        <f aca="false">Бюджет!W380</f>
        <v>0</v>
      </c>
      <c r="X129" s="175" t="n">
        <f aca="false">Бюджет!X380</f>
        <v>0</v>
      </c>
      <c r="Y129" s="175" t="n">
        <f aca="false">Бюджет!Y380</f>
        <v>0</v>
      </c>
      <c r="Z129" s="175" t="n">
        <f aca="false">Бюджет!Z380</f>
        <v>0</v>
      </c>
      <c r="AA129" s="175" t="n">
        <f aca="false">Бюджет!AA380</f>
        <v>0</v>
      </c>
      <c r="AB129" s="175" t="n">
        <f aca="false">Бюджет!AB380</f>
        <v>0</v>
      </c>
      <c r="AC129" s="175" t="n">
        <f aca="false">Бюджет!AC380</f>
        <v>0</v>
      </c>
      <c r="AD129" s="175" t="n">
        <f aca="false">Бюджет!AD380</f>
        <v>0</v>
      </c>
      <c r="AE129" s="175" t="n">
        <f aca="false">Бюджет!AE380</f>
        <v>0</v>
      </c>
      <c r="AF129" s="175" t="n">
        <f aca="false">Бюджет!AF380</f>
        <v>0</v>
      </c>
      <c r="AG129" s="175" t="n">
        <f aca="false">Бюджет!AG380</f>
        <v>0</v>
      </c>
      <c r="AH129" s="175" t="n">
        <f aca="false">Бюджет!AH380</f>
        <v>0</v>
      </c>
      <c r="AI129" s="175" t="n">
        <f aca="false">Бюджет!AI380</f>
        <v>4</v>
      </c>
      <c r="AJ129" s="172" t="n">
        <f aca="false">SUM(G129,I129:AI129)</f>
        <v>75.2</v>
      </c>
      <c r="AK129" s="168"/>
    </row>
    <row r="130" customFormat="false" ht="15" hidden="false" customHeight="false" outlineLevel="0" collapsed="false">
      <c r="A130" s="173"/>
      <c r="B130" s="196" t="s">
        <v>551</v>
      </c>
      <c r="C130" s="177"/>
      <c r="D130" s="177"/>
      <c r="E130" s="177"/>
      <c r="F130" s="178" t="n">
        <f aca="false">SUM(F128:F129)</f>
        <v>70</v>
      </c>
      <c r="G130" s="178" t="n">
        <f aca="false">SUM(G128:G129)</f>
        <v>70</v>
      </c>
      <c r="H130" s="178" t="n">
        <f aca="false">SUM(H128:H129)</f>
        <v>70</v>
      </c>
      <c r="I130" s="178" t="n">
        <f aca="false">SUM(I128:I129)</f>
        <v>70</v>
      </c>
      <c r="J130" s="178" t="n">
        <f aca="false">SUM(J128:J129)</f>
        <v>0</v>
      </c>
      <c r="K130" s="178" t="n">
        <f aca="false">SUM(K128:K129)</f>
        <v>1.5</v>
      </c>
      <c r="L130" s="178" t="n">
        <f aca="false">SUM(L128:L129)</f>
        <v>0</v>
      </c>
      <c r="M130" s="178" t="n">
        <f aca="false">SUM(M128:M129)</f>
        <v>2</v>
      </c>
      <c r="N130" s="178" t="n">
        <f aca="false">SUM(N128:N129)</f>
        <v>0</v>
      </c>
      <c r="O130" s="178" t="n">
        <f aca="false">SUM(O128:O129)</f>
        <v>0</v>
      </c>
      <c r="P130" s="178" t="n">
        <f aca="false">SUM(P128:P129)</f>
        <v>0</v>
      </c>
      <c r="Q130" s="178" t="n">
        <f aca="false">SUM(Q128:Q129)</f>
        <v>4.5</v>
      </c>
      <c r="R130" s="178" t="n">
        <f aca="false">SUM(R128:R129)</f>
        <v>0</v>
      </c>
      <c r="S130" s="178" t="n">
        <f aca="false">SUM(S128:S129)</f>
        <v>0</v>
      </c>
      <c r="T130" s="178" t="n">
        <f aca="false">SUM(T128:T129)</f>
        <v>0</v>
      </c>
      <c r="U130" s="178" t="n">
        <f aca="false">SUM(U128:U129)</f>
        <v>0</v>
      </c>
      <c r="V130" s="178" t="n">
        <f aca="false">SUM(V128:V129)</f>
        <v>0</v>
      </c>
      <c r="W130" s="178" t="n">
        <f aca="false">SUM(W128:W129)</f>
        <v>0</v>
      </c>
      <c r="X130" s="178" t="n">
        <f aca="false">SUM(X128:X129)</f>
        <v>0</v>
      </c>
      <c r="Y130" s="178" t="n">
        <f aca="false">SUM(Y128:Y129)</f>
        <v>0</v>
      </c>
      <c r="Z130" s="178" t="n">
        <f aca="false">SUM(Z128:Z129)</f>
        <v>0</v>
      </c>
      <c r="AA130" s="178" t="n">
        <f aca="false">SUM(AA128:AA129)</f>
        <v>0</v>
      </c>
      <c r="AB130" s="178" t="n">
        <f aca="false">SUM(AB128:AB129)</f>
        <v>0</v>
      </c>
      <c r="AC130" s="178" t="n">
        <f aca="false">SUM(AC128:AC129)</f>
        <v>0</v>
      </c>
      <c r="AD130" s="178" t="n">
        <f aca="false">SUM(AD128:AD129)</f>
        <v>0</v>
      </c>
      <c r="AE130" s="178" t="n">
        <f aca="false">SUM(AE128:AE129)</f>
        <v>0</v>
      </c>
      <c r="AF130" s="178" t="n">
        <f aca="false">SUM(AF128:AF129)</f>
        <v>0</v>
      </c>
      <c r="AG130" s="178" t="n">
        <f aca="false">SUM(AG128:AG129)</f>
        <v>0</v>
      </c>
      <c r="AH130" s="178" t="n">
        <f aca="false">SUM(AH128:AH129)</f>
        <v>0</v>
      </c>
      <c r="AI130" s="178" t="n">
        <f aca="false">SUM(AI128:AI129)</f>
        <v>10</v>
      </c>
      <c r="AJ130" s="178" t="n">
        <f aca="false">SUM(AJ128:AJ129)</f>
        <v>158</v>
      </c>
      <c r="AK130" s="168"/>
    </row>
    <row r="131" customFormat="false" ht="15" hidden="false" customHeight="false" outlineLevel="0" collapsed="false">
      <c r="A131" s="173"/>
      <c r="B131" s="200"/>
      <c r="C131" s="169"/>
      <c r="D131" s="169"/>
      <c r="E131" s="169"/>
      <c r="F131" s="180"/>
      <c r="G131" s="180"/>
      <c r="H131" s="180"/>
      <c r="I131" s="180"/>
      <c r="J131" s="206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8"/>
      <c r="AD131" s="180"/>
      <c r="AE131" s="180"/>
      <c r="AF131" s="180"/>
      <c r="AG131" s="180"/>
      <c r="AH131" s="180"/>
      <c r="AI131" s="180"/>
      <c r="AJ131" s="180"/>
      <c r="AK131" s="168"/>
    </row>
    <row r="132" customFormat="false" ht="15" hidden="false" customHeight="false" outlineLevel="0" collapsed="false">
      <c r="A132" s="173"/>
      <c r="B132" s="200"/>
      <c r="C132" s="169"/>
      <c r="D132" s="169"/>
      <c r="E132" s="169"/>
      <c r="F132" s="180"/>
      <c r="G132" s="180"/>
      <c r="H132" s="180"/>
      <c r="I132" s="180"/>
      <c r="J132" s="170" t="str">
        <f aca="false">Бюджет!L387</f>
        <v>03.04.02 Физика</v>
      </c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80"/>
      <c r="AE132" s="180"/>
      <c r="AF132" s="180"/>
      <c r="AG132" s="180"/>
      <c r="AH132" s="180"/>
      <c r="AI132" s="180"/>
      <c r="AJ132" s="180"/>
      <c r="AK132" s="168"/>
    </row>
    <row r="133" customFormat="false" ht="15" hidden="false" customHeight="false" outlineLevel="0" collapsed="false">
      <c r="A133" s="173" t="str">
        <f aca="false">Бюджет!A389</f>
        <v>Б1.О.04</v>
      </c>
      <c r="B133" s="173" t="str">
        <f aca="false">Бюджет!B389</f>
        <v>Современные проблемы физики</v>
      </c>
      <c r="C133" s="168" t="str">
        <f aca="false">Бюджет!C389</f>
        <v>1\2</v>
      </c>
      <c r="D133" s="168" t="n">
        <f aca="false">Бюджет!D389</f>
        <v>12</v>
      </c>
      <c r="E133" s="168" t="n">
        <f aca="false">Бюджет!E389</f>
        <v>1</v>
      </c>
      <c r="F133" s="175" t="n">
        <f aca="false">Бюджет!F389</f>
        <v>20</v>
      </c>
      <c r="G133" s="175" t="n">
        <f aca="false">Бюджет!G389</f>
        <v>20</v>
      </c>
      <c r="H133" s="175" t="n">
        <f aca="false">Бюджет!H389</f>
        <v>20</v>
      </c>
      <c r="I133" s="175" t="n">
        <f aca="false">Бюджет!I389</f>
        <v>20</v>
      </c>
      <c r="J133" s="175" t="n">
        <f aca="false">Бюджет!J389</f>
        <v>0</v>
      </c>
      <c r="K133" s="175" t="n">
        <f aca="false">Бюджет!K389</f>
        <v>3.6</v>
      </c>
      <c r="L133" s="175" t="n">
        <f aca="false">Бюджет!L389</f>
        <v>0</v>
      </c>
      <c r="M133" s="175" t="n">
        <f aca="false">Бюджет!M389</f>
        <v>0</v>
      </c>
      <c r="N133" s="175" t="n">
        <f aca="false">Бюджет!N389</f>
        <v>0</v>
      </c>
      <c r="O133" s="175" t="n">
        <f aca="false">Бюджет!O389</f>
        <v>0</v>
      </c>
      <c r="P133" s="175" t="n">
        <f aca="false">Бюджет!P389</f>
        <v>0</v>
      </c>
      <c r="Q133" s="175" t="n">
        <f aca="false">Бюджет!Q389</f>
        <v>1</v>
      </c>
      <c r="R133" s="175" t="n">
        <f aca="false">Бюджет!R389</f>
        <v>0</v>
      </c>
      <c r="S133" s="175" t="n">
        <f aca="false">Бюджет!S389</f>
        <v>0</v>
      </c>
      <c r="T133" s="175" t="n">
        <f aca="false">Бюджет!T389</f>
        <v>0</v>
      </c>
      <c r="U133" s="175" t="n">
        <f aca="false">Бюджет!U389</f>
        <v>0</v>
      </c>
      <c r="V133" s="175" t="n">
        <f aca="false">Бюджет!V389</f>
        <v>0</v>
      </c>
      <c r="W133" s="175" t="n">
        <f aca="false">Бюджет!W389</f>
        <v>0</v>
      </c>
      <c r="X133" s="175" t="n">
        <f aca="false">Бюджет!X389</f>
        <v>0</v>
      </c>
      <c r="Y133" s="175" t="n">
        <f aca="false">Бюджет!Y389</f>
        <v>0</v>
      </c>
      <c r="Z133" s="175" t="n">
        <f aca="false">Бюджет!Z389</f>
        <v>0</v>
      </c>
      <c r="AA133" s="175" t="n">
        <f aca="false">Бюджет!AA389</f>
        <v>0</v>
      </c>
      <c r="AB133" s="175" t="n">
        <f aca="false">Бюджет!AB389</f>
        <v>0</v>
      </c>
      <c r="AC133" s="175" t="n">
        <f aca="false">Бюджет!AC389</f>
        <v>0</v>
      </c>
      <c r="AD133" s="175" t="n">
        <f aca="false">Бюджет!AD389</f>
        <v>0</v>
      </c>
      <c r="AE133" s="175" t="n">
        <f aca="false">Бюджет!AE389</f>
        <v>0</v>
      </c>
      <c r="AF133" s="175" t="n">
        <f aca="false">Бюджет!AF389</f>
        <v>0</v>
      </c>
      <c r="AG133" s="175" t="n">
        <f aca="false">Бюджет!AG389</f>
        <v>0</v>
      </c>
      <c r="AH133" s="175" t="n">
        <f aca="false">Бюджет!AH389</f>
        <v>0</v>
      </c>
      <c r="AI133" s="175" t="n">
        <f aca="false">Бюджет!AI389</f>
        <v>14</v>
      </c>
      <c r="AJ133" s="172" t="n">
        <f aca="false">SUM(G133,I133:AI133)</f>
        <v>58.6</v>
      </c>
      <c r="AK133" s="168"/>
    </row>
    <row r="134" customFormat="false" ht="15" hidden="false" customHeight="false" outlineLevel="0" collapsed="false">
      <c r="A134" s="173"/>
      <c r="B134" s="174"/>
      <c r="C134" s="168"/>
      <c r="D134" s="168"/>
      <c r="E134" s="168"/>
      <c r="F134" s="175"/>
      <c r="G134" s="175"/>
      <c r="H134" s="175"/>
      <c r="I134" s="175"/>
      <c r="J134" s="171" t="str">
        <f aca="false">Бюджет!K390</f>
        <v>профиль "Физика материалов твердотельной электроники и фотоники"</v>
      </c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5"/>
      <c r="AE134" s="175"/>
      <c r="AF134" s="175"/>
      <c r="AG134" s="175"/>
      <c r="AH134" s="175"/>
      <c r="AI134" s="175"/>
      <c r="AJ134" s="172" t="n">
        <f aca="false">SUM(G134,I134:AI134)</f>
        <v>0</v>
      </c>
      <c r="AK134" s="168"/>
    </row>
    <row r="135" customFormat="false" ht="27.25" hidden="false" customHeight="false" outlineLevel="0" collapsed="false">
      <c r="A135" s="173" t="str">
        <f aca="false">Бюджет!A392</f>
        <v>Б1.В.01</v>
      </c>
      <c r="B135" s="174" t="str">
        <f aca="false">Бюджет!B392</f>
        <v>Методы обработки экспериментальных данных (поток ФМТЭФ и АВЭ)</v>
      </c>
      <c r="C135" s="168" t="str">
        <f aca="false">Бюджет!C392</f>
        <v>2\3</v>
      </c>
      <c r="D135" s="168" t="n">
        <f aca="false">Бюджет!D392</f>
        <v>8</v>
      </c>
      <c r="E135" s="168" t="n">
        <f aca="false">Бюджет!E392</f>
        <v>1</v>
      </c>
      <c r="F135" s="175" t="n">
        <f aca="false">Бюджет!F392</f>
        <v>16</v>
      </c>
      <c r="G135" s="175" t="n">
        <f aca="false">Бюджет!G392</f>
        <v>16</v>
      </c>
      <c r="H135" s="175" t="n">
        <f aca="false">Бюджет!H392</f>
        <v>0</v>
      </c>
      <c r="I135" s="175" t="n">
        <f aca="false">Бюджет!I392</f>
        <v>0</v>
      </c>
      <c r="J135" s="175" t="n">
        <f aca="false">Бюджет!J392</f>
        <v>34</v>
      </c>
      <c r="K135" s="175" t="n">
        <f aca="false">Бюджет!K392</f>
        <v>2.4</v>
      </c>
      <c r="L135" s="175" t="n">
        <f aca="false">Бюджет!L392</f>
        <v>0</v>
      </c>
      <c r="M135" s="175" t="n">
        <f aca="false">Бюджет!M392</f>
        <v>0</v>
      </c>
      <c r="N135" s="175" t="n">
        <f aca="false">Бюджет!N392</f>
        <v>0</v>
      </c>
      <c r="O135" s="175" t="n">
        <f aca="false">Бюджет!O392</f>
        <v>0</v>
      </c>
      <c r="P135" s="175" t="n">
        <f aca="false">Бюджет!P392</f>
        <v>0</v>
      </c>
      <c r="Q135" s="175" t="n">
        <f aca="false">Бюджет!Q392</f>
        <v>0.8</v>
      </c>
      <c r="R135" s="175" t="n">
        <f aca="false">Бюджет!R392</f>
        <v>0</v>
      </c>
      <c r="S135" s="175" t="n">
        <f aca="false">Бюджет!S392</f>
        <v>0</v>
      </c>
      <c r="T135" s="175" t="n">
        <f aca="false">Бюджет!T392</f>
        <v>0</v>
      </c>
      <c r="U135" s="175" t="n">
        <f aca="false">Бюджет!U392</f>
        <v>0</v>
      </c>
      <c r="V135" s="175" t="n">
        <f aca="false">Бюджет!V392</f>
        <v>0</v>
      </c>
      <c r="W135" s="175" t="n">
        <f aca="false">Бюджет!W392</f>
        <v>0</v>
      </c>
      <c r="X135" s="175" t="n">
        <f aca="false">Бюджет!X392</f>
        <v>0</v>
      </c>
      <c r="Y135" s="175" t="n">
        <f aca="false">Бюджет!Y392</f>
        <v>0</v>
      </c>
      <c r="Z135" s="175" t="n">
        <f aca="false">Бюджет!Z392</f>
        <v>0</v>
      </c>
      <c r="AA135" s="175" t="n">
        <f aca="false">Бюджет!AA392</f>
        <v>0</v>
      </c>
      <c r="AB135" s="175" t="n">
        <f aca="false">Бюджет!AB392</f>
        <v>0</v>
      </c>
      <c r="AC135" s="175" t="n">
        <f aca="false">Бюджет!AC392</f>
        <v>0</v>
      </c>
      <c r="AD135" s="175" t="n">
        <f aca="false">Бюджет!AD392</f>
        <v>0</v>
      </c>
      <c r="AE135" s="175" t="n">
        <f aca="false">Бюджет!AE392</f>
        <v>0</v>
      </c>
      <c r="AF135" s="175" t="n">
        <f aca="false">Бюджет!AF392</f>
        <v>0</v>
      </c>
      <c r="AG135" s="175" t="n">
        <f aca="false">Бюджет!AG392</f>
        <v>0</v>
      </c>
      <c r="AH135" s="175" t="n">
        <f aca="false">Бюджет!AH392</f>
        <v>0</v>
      </c>
      <c r="AI135" s="175" t="n">
        <f aca="false">Бюджет!AI392</f>
        <v>14</v>
      </c>
      <c r="AJ135" s="172" t="n">
        <f aca="false">SUM(G135,I135:AI135)</f>
        <v>67.2</v>
      </c>
      <c r="AK135" s="168"/>
    </row>
    <row r="136" customFormat="false" ht="15" hidden="false" customHeight="false" outlineLevel="0" collapsed="false">
      <c r="A136" s="173" t="n">
        <f aca="false">Бюджет!A398</f>
        <v>0</v>
      </c>
      <c r="B136" s="173" t="str">
        <f aca="false">Бюджет!B398</f>
        <v>ГИА (ВКР защита) комиссия 7 человека</v>
      </c>
      <c r="C136" s="168" t="str">
        <f aca="false">Бюджет!C398</f>
        <v>2\4</v>
      </c>
      <c r="D136" s="168" t="n">
        <f aca="false">Бюджет!D398</f>
        <v>8</v>
      </c>
      <c r="E136" s="168" t="n">
        <f aca="false">Бюджет!E398</f>
        <v>1</v>
      </c>
      <c r="F136" s="175" t="n">
        <f aca="false">Бюджет!F398</f>
        <v>0</v>
      </c>
      <c r="G136" s="175" t="n">
        <f aca="false">Бюджет!G398</f>
        <v>0</v>
      </c>
      <c r="H136" s="175" t="n">
        <f aca="false">Бюджет!H398</f>
        <v>0</v>
      </c>
      <c r="I136" s="175" t="n">
        <f aca="false">Бюджет!I398</f>
        <v>0</v>
      </c>
      <c r="J136" s="175" t="n">
        <f aca="false">Бюджет!J398</f>
        <v>0</v>
      </c>
      <c r="K136" s="175" t="n">
        <f aca="false">Бюджет!K398</f>
        <v>0</v>
      </c>
      <c r="L136" s="175" t="n">
        <f aca="false">Бюджет!L398</f>
        <v>0</v>
      </c>
      <c r="M136" s="175" t="n">
        <f aca="false">Бюджет!M398</f>
        <v>0</v>
      </c>
      <c r="N136" s="175" t="n">
        <f aca="false">Бюджет!N398</f>
        <v>0</v>
      </c>
      <c r="O136" s="175" t="n">
        <f aca="false">Бюджет!O398</f>
        <v>0</v>
      </c>
      <c r="P136" s="175" t="n">
        <f aca="false">Бюджет!P398</f>
        <v>0</v>
      </c>
      <c r="Q136" s="175" t="n">
        <f aca="false">Бюджет!Q398</f>
        <v>0</v>
      </c>
      <c r="R136" s="175" t="n">
        <f aca="false">Бюджет!R398</f>
        <v>0</v>
      </c>
      <c r="S136" s="175" t="n">
        <f aca="false">Бюджет!S398</f>
        <v>0</v>
      </c>
      <c r="T136" s="175" t="n">
        <f aca="false">Бюджет!T398</f>
        <v>0</v>
      </c>
      <c r="U136" s="175" t="n">
        <f aca="false">Бюджет!U398</f>
        <v>0</v>
      </c>
      <c r="V136" s="175" t="n">
        <f aca="false">Бюджет!V398</f>
        <v>0</v>
      </c>
      <c r="W136" s="175" t="n">
        <f aca="false">Бюджет!W398</f>
        <v>0</v>
      </c>
      <c r="X136" s="175" t="n">
        <f aca="false">Бюджет!X398</f>
        <v>0</v>
      </c>
      <c r="Y136" s="175" t="n">
        <f aca="false">Бюджет!Y398</f>
        <v>0</v>
      </c>
      <c r="Z136" s="175" t="n">
        <f aca="false">Бюджет!Z398</f>
        <v>0</v>
      </c>
      <c r="AA136" s="175" t="n">
        <f aca="false">Бюджет!AA398</f>
        <v>0</v>
      </c>
      <c r="AB136" s="175" t="n">
        <f aca="false">Бюджет!AB398/7</f>
        <v>4</v>
      </c>
      <c r="AC136" s="175" t="n">
        <f aca="false">Бюджет!AC398</f>
        <v>0</v>
      </c>
      <c r="AD136" s="175" t="n">
        <f aca="false">Бюджет!AD398</f>
        <v>0</v>
      </c>
      <c r="AE136" s="175" t="n">
        <f aca="false">Бюджет!AE398</f>
        <v>0</v>
      </c>
      <c r="AF136" s="175" t="n">
        <f aca="false">Бюджет!AF398</f>
        <v>0</v>
      </c>
      <c r="AG136" s="175" t="n">
        <f aca="false">Бюджет!AG398</f>
        <v>0</v>
      </c>
      <c r="AH136" s="175" t="n">
        <f aca="false">Бюджет!AH398</f>
        <v>0</v>
      </c>
      <c r="AI136" s="175" t="n">
        <f aca="false">Бюджет!AI398</f>
        <v>0</v>
      </c>
      <c r="AJ136" s="172" t="n">
        <f aca="false">SUM(G136,I136:AI136)</f>
        <v>4</v>
      </c>
      <c r="AK136" s="168"/>
    </row>
    <row r="137" customFormat="false" ht="15" hidden="false" customHeight="false" outlineLevel="0" collapsed="false">
      <c r="A137" s="173"/>
      <c r="B137" s="209"/>
      <c r="C137" s="169"/>
      <c r="D137" s="169"/>
      <c r="E137" s="169"/>
      <c r="F137" s="180"/>
      <c r="G137" s="180"/>
      <c r="H137" s="180"/>
      <c r="I137" s="180"/>
      <c r="J137" s="171" t="str">
        <f aca="false">Бюджет!K410</f>
        <v>профиль "Астрофизика высоких энергий"</v>
      </c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80"/>
      <c r="AE137" s="180"/>
      <c r="AF137" s="180"/>
      <c r="AG137" s="180"/>
      <c r="AH137" s="180"/>
      <c r="AI137" s="180"/>
      <c r="AJ137" s="172" t="n">
        <f aca="false">SUM(G137,I137:AI137)</f>
        <v>0</v>
      </c>
      <c r="AK137" s="168"/>
    </row>
    <row r="138" customFormat="false" ht="27.25" hidden="false" customHeight="false" outlineLevel="0" collapsed="false">
      <c r="A138" s="174" t="str">
        <f aca="false">Бюджет!A411</f>
        <v>Б1.О.06</v>
      </c>
      <c r="B138" s="174" t="str">
        <f aca="false">Бюджет!B411</f>
        <v>Современные компьютерные технологии в научных исследованиях</v>
      </c>
      <c r="C138" s="181" t="str">
        <f aca="false">Бюджет!C411</f>
        <v>1\1</v>
      </c>
      <c r="D138" s="181" t="n">
        <f aca="false">Бюджет!D411</f>
        <v>3</v>
      </c>
      <c r="E138" s="181" t="n">
        <f aca="false">Бюджет!E411</f>
        <v>1</v>
      </c>
      <c r="F138" s="172" t="n">
        <f aca="false">Бюджет!F411</f>
        <v>16</v>
      </c>
      <c r="G138" s="172" t="n">
        <f aca="false">Бюджет!G411</f>
        <v>16</v>
      </c>
      <c r="H138" s="172" t="n">
        <f aca="false">Бюджет!H411</f>
        <v>0</v>
      </c>
      <c r="I138" s="172" t="n">
        <f aca="false">Бюджет!I411</f>
        <v>0</v>
      </c>
      <c r="J138" s="172" t="n">
        <f aca="false">Бюджет!J411</f>
        <v>34</v>
      </c>
      <c r="K138" s="172" t="n">
        <f aca="false">Бюджет!K411</f>
        <v>0.9</v>
      </c>
      <c r="L138" s="172" t="n">
        <f aca="false">Бюджет!L411</f>
        <v>0</v>
      </c>
      <c r="M138" s="172" t="n">
        <f aca="false">Бюджет!M411</f>
        <v>0</v>
      </c>
      <c r="N138" s="172" t="n">
        <f aca="false">Бюджет!N411</f>
        <v>0</v>
      </c>
      <c r="O138" s="172" t="n">
        <f aca="false">Бюджет!O411</f>
        <v>0</v>
      </c>
      <c r="P138" s="172" t="n">
        <f aca="false">Бюджет!P411</f>
        <v>0</v>
      </c>
      <c r="Q138" s="172" t="n">
        <f aca="false">Бюджет!Q411</f>
        <v>0.8</v>
      </c>
      <c r="R138" s="172" t="n">
        <f aca="false">Бюджет!R411</f>
        <v>0</v>
      </c>
      <c r="S138" s="172" t="n">
        <f aca="false">Бюджет!S411</f>
        <v>0</v>
      </c>
      <c r="T138" s="172" t="n">
        <f aca="false">Бюджет!T411</f>
        <v>0</v>
      </c>
      <c r="U138" s="172" t="n">
        <f aca="false">Бюджет!U411</f>
        <v>0</v>
      </c>
      <c r="V138" s="172" t="n">
        <f aca="false">Бюджет!V411</f>
        <v>0</v>
      </c>
      <c r="W138" s="172" t="n">
        <f aca="false">Бюджет!W411</f>
        <v>0</v>
      </c>
      <c r="X138" s="172" t="n">
        <f aca="false">Бюджет!X411</f>
        <v>0</v>
      </c>
      <c r="Y138" s="172" t="n">
        <f aca="false">Бюджет!Y411</f>
        <v>0</v>
      </c>
      <c r="Z138" s="172" t="n">
        <f aca="false">Бюджет!Z411</f>
        <v>0</v>
      </c>
      <c r="AA138" s="172" t="n">
        <f aca="false">Бюджет!AA411</f>
        <v>0</v>
      </c>
      <c r="AB138" s="172" t="n">
        <f aca="false">Бюджет!AB411</f>
        <v>0</v>
      </c>
      <c r="AC138" s="172" t="n">
        <f aca="false">Бюджет!AC411</f>
        <v>0</v>
      </c>
      <c r="AD138" s="172" t="n">
        <f aca="false">Бюджет!AD411</f>
        <v>0</v>
      </c>
      <c r="AE138" s="172" t="n">
        <f aca="false">Бюджет!AE411</f>
        <v>0</v>
      </c>
      <c r="AF138" s="172" t="n">
        <f aca="false">Бюджет!AF411</f>
        <v>0</v>
      </c>
      <c r="AG138" s="172" t="n">
        <f aca="false">Бюджет!AG411</f>
        <v>0</v>
      </c>
      <c r="AH138" s="172" t="n">
        <f aca="false">Бюджет!AH411</f>
        <v>0</v>
      </c>
      <c r="AI138" s="172" t="n">
        <f aca="false">Бюджет!AI411</f>
        <v>0</v>
      </c>
      <c r="AJ138" s="172" t="n">
        <f aca="false">SUM(G138,I138:AI138)</f>
        <v>51.7</v>
      </c>
      <c r="AK138" s="168"/>
    </row>
    <row r="139" customFormat="false" ht="27.25" hidden="false" customHeight="false" outlineLevel="0" collapsed="false">
      <c r="A139" s="174" t="str">
        <f aca="false">Бюджет!A412</f>
        <v>Б1.О.06</v>
      </c>
      <c r="B139" s="174" t="str">
        <f aca="false">Бюджет!B412</f>
        <v>Современные компьютерные технологии в научных исследованиях</v>
      </c>
      <c r="C139" s="181" t="str">
        <f aca="false">Бюджет!C412</f>
        <v>1\2</v>
      </c>
      <c r="D139" s="181" t="n">
        <f aca="false">Бюджет!D412</f>
        <v>3</v>
      </c>
      <c r="E139" s="181" t="n">
        <f aca="false">Бюджет!E412</f>
        <v>1</v>
      </c>
      <c r="F139" s="172" t="n">
        <f aca="false">Бюджет!F412</f>
        <v>20</v>
      </c>
      <c r="G139" s="172" t="n">
        <f aca="false">Бюджет!G412</f>
        <v>20</v>
      </c>
      <c r="H139" s="172" t="n">
        <f aca="false">Бюджет!H412</f>
        <v>0</v>
      </c>
      <c r="I139" s="172" t="n">
        <f aca="false">Бюджет!I412</f>
        <v>0</v>
      </c>
      <c r="J139" s="172" t="n">
        <f aca="false">Бюджет!J412</f>
        <v>40</v>
      </c>
      <c r="K139" s="172" t="n">
        <f aca="false">Бюджет!K412</f>
        <v>0</v>
      </c>
      <c r="L139" s="172" t="n">
        <f aca="false">Бюджет!L412</f>
        <v>0</v>
      </c>
      <c r="M139" s="172" t="n">
        <f aca="false">Бюджет!M412</f>
        <v>1.2</v>
      </c>
      <c r="N139" s="172" t="n">
        <f aca="false">Бюджет!N412</f>
        <v>0</v>
      </c>
      <c r="O139" s="172" t="n">
        <f aca="false">Бюджет!O412</f>
        <v>0</v>
      </c>
      <c r="P139" s="172" t="n">
        <f aca="false">Бюджет!P412</f>
        <v>0</v>
      </c>
      <c r="Q139" s="172" t="n">
        <f aca="false">Бюджет!Q412</f>
        <v>2</v>
      </c>
      <c r="R139" s="172" t="n">
        <f aca="false">Бюджет!R412</f>
        <v>0</v>
      </c>
      <c r="S139" s="172" t="n">
        <f aca="false">Бюджет!S412</f>
        <v>0</v>
      </c>
      <c r="T139" s="172" t="n">
        <f aca="false">Бюджет!T412</f>
        <v>0</v>
      </c>
      <c r="U139" s="172" t="n">
        <f aca="false">Бюджет!U412</f>
        <v>0</v>
      </c>
      <c r="V139" s="172" t="n">
        <f aca="false">Бюджет!V412</f>
        <v>0</v>
      </c>
      <c r="W139" s="172" t="n">
        <f aca="false">Бюджет!W412</f>
        <v>0</v>
      </c>
      <c r="X139" s="172" t="n">
        <f aca="false">Бюджет!X412</f>
        <v>0</v>
      </c>
      <c r="Y139" s="172" t="n">
        <f aca="false">Бюджет!Y412</f>
        <v>0</v>
      </c>
      <c r="Z139" s="172" t="n">
        <f aca="false">Бюджет!Z412</f>
        <v>0</v>
      </c>
      <c r="AA139" s="172" t="n">
        <f aca="false">Бюджет!AA412</f>
        <v>0</v>
      </c>
      <c r="AB139" s="172" t="n">
        <f aca="false">Бюджет!AB412</f>
        <v>0</v>
      </c>
      <c r="AC139" s="172" t="n">
        <f aca="false">Бюджет!AC412</f>
        <v>0</v>
      </c>
      <c r="AD139" s="172" t="n">
        <f aca="false">Бюджет!AD412</f>
        <v>0</v>
      </c>
      <c r="AE139" s="172" t="n">
        <f aca="false">Бюджет!AE412</f>
        <v>0</v>
      </c>
      <c r="AF139" s="172" t="n">
        <f aca="false">Бюджет!AF412</f>
        <v>0</v>
      </c>
      <c r="AG139" s="172" t="n">
        <f aca="false">Бюджет!AG412</f>
        <v>0</v>
      </c>
      <c r="AH139" s="172" t="n">
        <f aca="false">Бюджет!AH412</f>
        <v>0</v>
      </c>
      <c r="AI139" s="172" t="n">
        <f aca="false">Бюджет!AI412</f>
        <v>0</v>
      </c>
      <c r="AJ139" s="172" t="n">
        <f aca="false">SUM(G139,I139:AI139)</f>
        <v>63.2</v>
      </c>
      <c r="AK139" s="168"/>
    </row>
    <row r="140" customFormat="false" ht="27.25" hidden="false" customHeight="false" outlineLevel="0" collapsed="false">
      <c r="A140" s="174" t="str">
        <f aca="false">Бюджет!A413</f>
        <v>Б1.В.01</v>
      </c>
      <c r="B140" s="174" t="str">
        <f aca="false">Бюджет!B413</f>
        <v>Экспериментальные методы в астрофизике высоких энергий</v>
      </c>
      <c r="C140" s="181" t="str">
        <f aca="false">Бюджет!C413</f>
        <v>1\1</v>
      </c>
      <c r="D140" s="181" t="n">
        <f aca="false">Бюджет!D413</f>
        <v>3</v>
      </c>
      <c r="E140" s="181" t="n">
        <f aca="false">Бюджет!E413</f>
        <v>1</v>
      </c>
      <c r="F140" s="172" t="n">
        <f aca="false">Бюджет!F413</f>
        <v>34</v>
      </c>
      <c r="G140" s="172" t="n">
        <f aca="false">Бюджет!G413</f>
        <v>34</v>
      </c>
      <c r="H140" s="172" t="n">
        <f aca="false">Бюджет!H413</f>
        <v>0</v>
      </c>
      <c r="I140" s="172" t="n">
        <f aca="false">Бюджет!I413</f>
        <v>0</v>
      </c>
      <c r="J140" s="172" t="n">
        <f aca="false">Бюджет!J413</f>
        <v>0</v>
      </c>
      <c r="K140" s="172" t="n">
        <f aca="false">Бюджет!K413</f>
        <v>0</v>
      </c>
      <c r="L140" s="172" t="n">
        <f aca="false">Бюджет!L413</f>
        <v>0</v>
      </c>
      <c r="M140" s="172" t="n">
        <f aca="false">Бюджет!M413</f>
        <v>1.2</v>
      </c>
      <c r="N140" s="172" t="n">
        <f aca="false">Бюджет!N413</f>
        <v>0</v>
      </c>
      <c r="O140" s="172" t="n">
        <f aca="false">Бюджет!O413</f>
        <v>0</v>
      </c>
      <c r="P140" s="172" t="n">
        <f aca="false">Бюджет!P413</f>
        <v>0</v>
      </c>
      <c r="Q140" s="172" t="n">
        <f aca="false">Бюджет!Q413</f>
        <v>2.7</v>
      </c>
      <c r="R140" s="172" t="n">
        <f aca="false">Бюджет!R413</f>
        <v>0</v>
      </c>
      <c r="S140" s="172" t="n">
        <f aca="false">Бюджет!S413</f>
        <v>0</v>
      </c>
      <c r="T140" s="172" t="n">
        <f aca="false">Бюджет!T413</f>
        <v>0</v>
      </c>
      <c r="U140" s="172" t="n">
        <f aca="false">Бюджет!U413</f>
        <v>0</v>
      </c>
      <c r="V140" s="172" t="n">
        <f aca="false">Бюджет!V413</f>
        <v>0</v>
      </c>
      <c r="W140" s="172" t="n">
        <f aca="false">Бюджет!W413</f>
        <v>0</v>
      </c>
      <c r="X140" s="172" t="n">
        <f aca="false">Бюджет!X413</f>
        <v>0</v>
      </c>
      <c r="Y140" s="172" t="n">
        <f aca="false">Бюджет!Y413</f>
        <v>0</v>
      </c>
      <c r="Z140" s="172" t="n">
        <f aca="false">Бюджет!Z413</f>
        <v>0</v>
      </c>
      <c r="AA140" s="172" t="n">
        <f aca="false">Бюджет!AA413</f>
        <v>0</v>
      </c>
      <c r="AB140" s="172" t="n">
        <f aca="false">Бюджет!AB413</f>
        <v>0</v>
      </c>
      <c r="AC140" s="172" t="n">
        <f aca="false">Бюджет!AC413</f>
        <v>0</v>
      </c>
      <c r="AD140" s="172" t="n">
        <f aca="false">Бюджет!AD413</f>
        <v>0</v>
      </c>
      <c r="AE140" s="172" t="n">
        <f aca="false">Бюджет!AE413</f>
        <v>0</v>
      </c>
      <c r="AF140" s="172" t="n">
        <f aca="false">Бюджет!AF413</f>
        <v>0</v>
      </c>
      <c r="AG140" s="172" t="n">
        <f aca="false">Бюджет!AG413</f>
        <v>0</v>
      </c>
      <c r="AH140" s="172" t="n">
        <f aca="false">Бюджет!AH413</f>
        <v>0</v>
      </c>
      <c r="AI140" s="172" t="n">
        <f aca="false">Бюджет!AI413</f>
        <v>0</v>
      </c>
      <c r="AJ140" s="172" t="n">
        <f aca="false">SUM(G140,I140:AI140)</f>
        <v>37.9</v>
      </c>
      <c r="AK140" s="168"/>
    </row>
    <row r="141" customFormat="false" ht="27.25" hidden="false" customHeight="false" outlineLevel="0" collapsed="false">
      <c r="A141" s="174" t="str">
        <f aca="false">Бюджет!A414</f>
        <v>Б1.В.04</v>
      </c>
      <c r="B141" s="174" t="str">
        <f aca="false">Бюджет!B414</f>
        <v>Программирование микроконтроллеров для физических задач</v>
      </c>
      <c r="C141" s="181" t="str">
        <f aca="false">Бюджет!C414</f>
        <v>1\2</v>
      </c>
      <c r="D141" s="181" t="n">
        <f aca="false">Бюджет!D414</f>
        <v>3</v>
      </c>
      <c r="E141" s="181" t="n">
        <f aca="false">Бюджет!E414</f>
        <v>1</v>
      </c>
      <c r="F141" s="172" t="n">
        <f aca="false">Бюджет!F414</f>
        <v>20</v>
      </c>
      <c r="G141" s="172" t="n">
        <f aca="false">Бюджет!G414</f>
        <v>20</v>
      </c>
      <c r="H141" s="172" t="n">
        <f aca="false">Бюджет!H414</f>
        <v>0</v>
      </c>
      <c r="I141" s="172" t="n">
        <f aca="false">Бюджет!I414</f>
        <v>0</v>
      </c>
      <c r="J141" s="172" t="n">
        <f aca="false">Бюджет!J414</f>
        <v>40</v>
      </c>
      <c r="K141" s="172" t="n">
        <f aca="false">Бюджет!K414</f>
        <v>0.9</v>
      </c>
      <c r="L141" s="172" t="n">
        <f aca="false">Бюджет!L414</f>
        <v>0</v>
      </c>
      <c r="M141" s="172" t="n">
        <f aca="false">Бюджет!M414</f>
        <v>0</v>
      </c>
      <c r="N141" s="172" t="n">
        <f aca="false">Бюджет!N414</f>
        <v>0</v>
      </c>
      <c r="O141" s="172" t="n">
        <f aca="false">Бюджет!O414</f>
        <v>0</v>
      </c>
      <c r="P141" s="172" t="n">
        <f aca="false">Бюджет!P414</f>
        <v>0</v>
      </c>
      <c r="Q141" s="172" t="n">
        <f aca="false">Бюджет!Q414</f>
        <v>1</v>
      </c>
      <c r="R141" s="172" t="n">
        <f aca="false">Бюджет!R414</f>
        <v>0</v>
      </c>
      <c r="S141" s="172" t="n">
        <f aca="false">Бюджет!S414</f>
        <v>0</v>
      </c>
      <c r="T141" s="172" t="n">
        <f aca="false">Бюджет!T414</f>
        <v>0</v>
      </c>
      <c r="U141" s="172" t="n">
        <f aca="false">Бюджет!U414</f>
        <v>0</v>
      </c>
      <c r="V141" s="172" t="n">
        <f aca="false">Бюджет!V414</f>
        <v>0</v>
      </c>
      <c r="W141" s="172" t="n">
        <f aca="false">Бюджет!W414</f>
        <v>0</v>
      </c>
      <c r="X141" s="172" t="n">
        <f aca="false">Бюджет!X414</f>
        <v>0</v>
      </c>
      <c r="Y141" s="172" t="n">
        <f aca="false">Бюджет!Y414</f>
        <v>0</v>
      </c>
      <c r="Z141" s="172" t="n">
        <f aca="false">Бюджет!Z414</f>
        <v>0</v>
      </c>
      <c r="AA141" s="172" t="n">
        <f aca="false">Бюджет!AA414</f>
        <v>0</v>
      </c>
      <c r="AB141" s="172" t="n">
        <f aca="false">Бюджет!AB414</f>
        <v>0</v>
      </c>
      <c r="AC141" s="172" t="n">
        <f aca="false">Бюджет!AC414</f>
        <v>0</v>
      </c>
      <c r="AD141" s="172" t="n">
        <f aca="false">Бюджет!AD414</f>
        <v>0</v>
      </c>
      <c r="AE141" s="172" t="n">
        <f aca="false">Бюджет!AE414</f>
        <v>0</v>
      </c>
      <c r="AF141" s="172" t="n">
        <f aca="false">Бюджет!AF414</f>
        <v>0</v>
      </c>
      <c r="AG141" s="172" t="n">
        <f aca="false">Бюджет!AG414</f>
        <v>0</v>
      </c>
      <c r="AH141" s="172" t="n">
        <f aca="false">Бюджет!AH414</f>
        <v>0</v>
      </c>
      <c r="AI141" s="172" t="n">
        <f aca="false">Бюджет!AI414</f>
        <v>0</v>
      </c>
      <c r="AJ141" s="172" t="n">
        <f aca="false">SUM(G141,I141:AI141)</f>
        <v>61.9</v>
      </c>
      <c r="AK141" s="168"/>
    </row>
    <row r="142" customFormat="false" ht="15" hidden="false" customHeight="false" outlineLevel="0" collapsed="false">
      <c r="A142" s="174" t="str">
        <f aca="false">Бюджет!A416</f>
        <v>Б1.В.07</v>
      </c>
      <c r="B142" s="174" t="str">
        <f aca="false">Бюджет!B416</f>
        <v>Экспериментальные методы в ядерной физике</v>
      </c>
      <c r="C142" s="181" t="str">
        <f aca="false">Бюджет!C416</f>
        <v>1\2</v>
      </c>
      <c r="D142" s="181" t="n">
        <f aca="false">Бюджет!D416</f>
        <v>3</v>
      </c>
      <c r="E142" s="181" t="n">
        <f aca="false">Бюджет!E416</f>
        <v>1</v>
      </c>
      <c r="F142" s="172" t="n">
        <f aca="false">Бюджет!F416</f>
        <v>20</v>
      </c>
      <c r="G142" s="172" t="n">
        <f aca="false">Бюджет!G416</f>
        <v>20</v>
      </c>
      <c r="H142" s="172" t="n">
        <f aca="false">Бюджет!H416</f>
        <v>20</v>
      </c>
      <c r="I142" s="172" t="n">
        <f aca="false">Бюджет!I416</f>
        <v>20</v>
      </c>
      <c r="J142" s="172" t="n">
        <f aca="false">Бюджет!J416</f>
        <v>0</v>
      </c>
      <c r="K142" s="172" t="n">
        <f aca="false">Бюджет!K416</f>
        <v>0.9</v>
      </c>
      <c r="L142" s="172" t="n">
        <f aca="false">Бюджет!L416</f>
        <v>0</v>
      </c>
      <c r="M142" s="172" t="n">
        <f aca="false">Бюджет!M416</f>
        <v>0</v>
      </c>
      <c r="N142" s="172" t="n">
        <f aca="false">Бюджет!N416</f>
        <v>0</v>
      </c>
      <c r="O142" s="172" t="n">
        <f aca="false">Бюджет!O416</f>
        <v>0</v>
      </c>
      <c r="P142" s="172" t="n">
        <f aca="false">Бюджет!P416</f>
        <v>0</v>
      </c>
      <c r="Q142" s="172" t="n">
        <f aca="false">Бюджет!Q416</f>
        <v>1</v>
      </c>
      <c r="R142" s="172" t="n">
        <f aca="false">Бюджет!R416</f>
        <v>0</v>
      </c>
      <c r="S142" s="172" t="n">
        <f aca="false">Бюджет!S416</f>
        <v>0</v>
      </c>
      <c r="T142" s="172" t="n">
        <f aca="false">Бюджет!T416</f>
        <v>0</v>
      </c>
      <c r="U142" s="172" t="n">
        <f aca="false">Бюджет!U416</f>
        <v>0</v>
      </c>
      <c r="V142" s="172" t="n">
        <f aca="false">Бюджет!V416</f>
        <v>0</v>
      </c>
      <c r="W142" s="172" t="n">
        <f aca="false">Бюджет!W416</f>
        <v>0</v>
      </c>
      <c r="X142" s="172" t="n">
        <f aca="false">Бюджет!X416</f>
        <v>0</v>
      </c>
      <c r="Y142" s="172" t="n">
        <f aca="false">Бюджет!Y416</f>
        <v>0</v>
      </c>
      <c r="Z142" s="172" t="n">
        <f aca="false">Бюджет!Z416</f>
        <v>0</v>
      </c>
      <c r="AA142" s="172" t="n">
        <f aca="false">Бюджет!AA416</f>
        <v>0</v>
      </c>
      <c r="AB142" s="172" t="n">
        <f aca="false">Бюджет!AB416</f>
        <v>0</v>
      </c>
      <c r="AC142" s="172" t="n">
        <f aca="false">Бюджет!AC416</f>
        <v>0</v>
      </c>
      <c r="AD142" s="172" t="n">
        <f aca="false">Бюджет!AD416</f>
        <v>0</v>
      </c>
      <c r="AE142" s="172" t="n">
        <f aca="false">Бюджет!AE416</f>
        <v>0</v>
      </c>
      <c r="AF142" s="172" t="n">
        <f aca="false">Бюджет!AF416</f>
        <v>0</v>
      </c>
      <c r="AG142" s="172" t="n">
        <f aca="false">Бюджет!AG416</f>
        <v>0</v>
      </c>
      <c r="AH142" s="172" t="n">
        <f aca="false">Бюджет!AH416</f>
        <v>0</v>
      </c>
      <c r="AI142" s="172" t="n">
        <f aca="false">Бюджет!AI416</f>
        <v>0</v>
      </c>
      <c r="AJ142" s="172" t="n">
        <f aca="false">SUM(G142,I142:AI142)</f>
        <v>41.9</v>
      </c>
      <c r="AK142" s="168"/>
    </row>
    <row r="143" customFormat="false" ht="27.25" hidden="false" customHeight="false" outlineLevel="0" collapsed="false">
      <c r="A143" s="174" t="str">
        <f aca="false">Бюджет!A418</f>
        <v>Б1.В.ДВ.03.01</v>
      </c>
      <c r="B143" s="174" t="str">
        <f aca="false">Бюджет!B418</f>
        <v>Моделирование процессов прохождения частиц и излучения в средах</v>
      </c>
      <c r="C143" s="181" t="str">
        <f aca="false">Бюджет!C418</f>
        <v>1\1</v>
      </c>
      <c r="D143" s="181" t="n">
        <f aca="false">Бюджет!D418</f>
        <v>3</v>
      </c>
      <c r="E143" s="181" t="n">
        <f aca="false">Бюджет!E418</f>
        <v>1</v>
      </c>
      <c r="F143" s="172" t="n">
        <f aca="false">Бюджет!F418</f>
        <v>0</v>
      </c>
      <c r="G143" s="172" t="n">
        <f aca="false">Бюджет!G418</f>
        <v>0</v>
      </c>
      <c r="H143" s="172" t="n">
        <f aca="false">Бюджет!H418</f>
        <v>0</v>
      </c>
      <c r="I143" s="172" t="n">
        <f aca="false">Бюджет!I418</f>
        <v>0</v>
      </c>
      <c r="J143" s="172" t="n">
        <f aca="false">Бюджет!J418</f>
        <v>68</v>
      </c>
      <c r="K143" s="172" t="n">
        <f aca="false">Бюджет!K418</f>
        <v>0.9</v>
      </c>
      <c r="L143" s="172" t="n">
        <f aca="false">Бюджет!L418</f>
        <v>0</v>
      </c>
      <c r="M143" s="172" t="n">
        <f aca="false">Бюджет!M418</f>
        <v>0</v>
      </c>
      <c r="N143" s="172" t="n">
        <f aca="false">Бюджет!N418</f>
        <v>0</v>
      </c>
      <c r="O143" s="172" t="n">
        <f aca="false">Бюджет!O418</f>
        <v>0</v>
      </c>
      <c r="P143" s="172" t="n">
        <f aca="false">Бюджет!P418</f>
        <v>0</v>
      </c>
      <c r="Q143" s="172" t="n">
        <f aca="false">Бюджет!Q418</f>
        <v>0</v>
      </c>
      <c r="R143" s="172" t="n">
        <f aca="false">Бюджет!R418</f>
        <v>0</v>
      </c>
      <c r="S143" s="172" t="n">
        <f aca="false">Бюджет!S418</f>
        <v>0</v>
      </c>
      <c r="T143" s="172" t="n">
        <f aca="false">Бюджет!T418</f>
        <v>0</v>
      </c>
      <c r="U143" s="172" t="n">
        <f aca="false">Бюджет!U418</f>
        <v>0</v>
      </c>
      <c r="V143" s="172" t="n">
        <f aca="false">Бюджет!V418</f>
        <v>0</v>
      </c>
      <c r="W143" s="172" t="n">
        <f aca="false">Бюджет!W418</f>
        <v>0</v>
      </c>
      <c r="X143" s="172" t="n">
        <f aca="false">Бюджет!X418</f>
        <v>0</v>
      </c>
      <c r="Y143" s="172" t="n">
        <f aca="false">Бюджет!Y418</f>
        <v>0</v>
      </c>
      <c r="Z143" s="172" t="n">
        <f aca="false">Бюджет!Z418</f>
        <v>0</v>
      </c>
      <c r="AA143" s="172" t="n">
        <f aca="false">Бюджет!AA418</f>
        <v>0</v>
      </c>
      <c r="AB143" s="172" t="n">
        <f aca="false">Бюджет!AB418</f>
        <v>0</v>
      </c>
      <c r="AC143" s="172" t="n">
        <f aca="false">Бюджет!AC418</f>
        <v>0</v>
      </c>
      <c r="AD143" s="172" t="n">
        <f aca="false">Бюджет!AD418</f>
        <v>0</v>
      </c>
      <c r="AE143" s="172" t="n">
        <f aca="false">Бюджет!AE418</f>
        <v>0</v>
      </c>
      <c r="AF143" s="172" t="n">
        <f aca="false">Бюджет!AF418</f>
        <v>0</v>
      </c>
      <c r="AG143" s="172" t="n">
        <f aca="false">Бюджет!AG418</f>
        <v>0</v>
      </c>
      <c r="AH143" s="172" t="n">
        <f aca="false">Бюджет!AH418</f>
        <v>0</v>
      </c>
      <c r="AI143" s="172" t="n">
        <f aca="false">Бюджет!AI418</f>
        <v>2</v>
      </c>
      <c r="AJ143" s="172" t="n">
        <f aca="false">SUM(G143,I143:AI143)</f>
        <v>70.9</v>
      </c>
      <c r="AK143" s="168"/>
    </row>
    <row r="144" customFormat="false" ht="27.25" hidden="false" customHeight="false" outlineLevel="0" collapsed="false">
      <c r="A144" s="174" t="str">
        <f aca="false">Бюджет!A419</f>
        <v>Б2.О.02(У)</v>
      </c>
      <c r="B144" s="174" t="str">
        <f aca="false">Бюджет!B419</f>
        <v>Учебная практика (Научно-исследовательская работа)</v>
      </c>
      <c r="C144" s="181" t="str">
        <f aca="false">Бюджет!C419</f>
        <v>1\1</v>
      </c>
      <c r="D144" s="181" t="n">
        <f aca="false">Бюджет!D419</f>
        <v>3</v>
      </c>
      <c r="E144" s="181" t="n">
        <f aca="false">Бюджет!E419</f>
        <v>1</v>
      </c>
      <c r="F144" s="172" t="n">
        <f aca="false">Бюджет!F419</f>
        <v>0</v>
      </c>
      <c r="G144" s="172" t="n">
        <f aca="false">Бюджет!G419</f>
        <v>0</v>
      </c>
      <c r="H144" s="172" t="n">
        <f aca="false">Бюджет!H419</f>
        <v>0</v>
      </c>
      <c r="I144" s="172" t="n">
        <f aca="false">Бюджет!I419</f>
        <v>0</v>
      </c>
      <c r="J144" s="172" t="n">
        <f aca="false">Бюджет!J419</f>
        <v>0</v>
      </c>
      <c r="K144" s="172" t="n">
        <f aca="false">Бюджет!K419</f>
        <v>0</v>
      </c>
      <c r="L144" s="172" t="n">
        <f aca="false">Бюджет!L419</f>
        <v>0</v>
      </c>
      <c r="M144" s="172" t="n">
        <f aca="false">Бюджет!M419</f>
        <v>0</v>
      </c>
      <c r="N144" s="172" t="n">
        <f aca="false">Бюджет!N419</f>
        <v>0</v>
      </c>
      <c r="O144" s="172" t="n">
        <f aca="false">Бюджет!O419</f>
        <v>0</v>
      </c>
      <c r="P144" s="172" t="n">
        <f aca="false">Бюджет!P419</f>
        <v>0</v>
      </c>
      <c r="Q144" s="172" t="n">
        <f aca="false">Бюджет!Q419</f>
        <v>0</v>
      </c>
      <c r="R144" s="172" t="n">
        <f aca="false">Бюджет!R419</f>
        <v>0</v>
      </c>
      <c r="S144" s="172" t="n">
        <f aca="false">Бюджет!S419</f>
        <v>20</v>
      </c>
      <c r="T144" s="172" t="n">
        <f aca="false">Бюджет!T419</f>
        <v>0</v>
      </c>
      <c r="U144" s="172" t="n">
        <f aca="false">Бюджет!U419</f>
        <v>0</v>
      </c>
      <c r="V144" s="172" t="n">
        <f aca="false">Бюджет!V419</f>
        <v>0</v>
      </c>
      <c r="W144" s="172" t="n">
        <f aca="false">Бюджет!W419</f>
        <v>0</v>
      </c>
      <c r="X144" s="172" t="n">
        <f aca="false">Бюджет!X419</f>
        <v>0</v>
      </c>
      <c r="Y144" s="172" t="n">
        <f aca="false">Бюджет!Y419</f>
        <v>0</v>
      </c>
      <c r="Z144" s="172" t="n">
        <f aca="false">Бюджет!Z419</f>
        <v>0</v>
      </c>
      <c r="AA144" s="172" t="n">
        <f aca="false">Бюджет!AA419</f>
        <v>0</v>
      </c>
      <c r="AB144" s="172" t="n">
        <f aca="false">Бюджет!AB419</f>
        <v>0</v>
      </c>
      <c r="AC144" s="172" t="n">
        <f aca="false">Бюджет!AC419</f>
        <v>0</v>
      </c>
      <c r="AD144" s="172" t="n">
        <f aca="false">Бюджет!AD419</f>
        <v>0</v>
      </c>
      <c r="AE144" s="172" t="n">
        <f aca="false">Бюджет!AE419</f>
        <v>0</v>
      </c>
      <c r="AF144" s="172" t="n">
        <f aca="false">Бюджет!AF419</f>
        <v>0</v>
      </c>
      <c r="AG144" s="172" t="n">
        <f aca="false">Бюджет!AG419</f>
        <v>0</v>
      </c>
      <c r="AH144" s="172" t="n">
        <f aca="false">Бюджет!AH419</f>
        <v>0</v>
      </c>
      <c r="AI144" s="172" t="n">
        <f aca="false">Бюджет!AI419</f>
        <v>0</v>
      </c>
      <c r="AJ144" s="172" t="n">
        <f aca="false">SUM(G144,I144:AI144)</f>
        <v>20</v>
      </c>
      <c r="AK144" s="168"/>
    </row>
    <row r="145" customFormat="false" ht="27.25" hidden="false" customHeight="false" outlineLevel="0" collapsed="false">
      <c r="A145" s="174" t="str">
        <f aca="false">Бюджет!A420</f>
        <v>Б2.В.01(Н)</v>
      </c>
      <c r="B145" s="174" t="str">
        <f aca="false">Бюджет!B420</f>
        <v>Производственная практика (Научно-исследовательская работа)</v>
      </c>
      <c r="C145" s="181" t="str">
        <f aca="false">Бюджет!C420</f>
        <v>1\2</v>
      </c>
      <c r="D145" s="181" t="n">
        <f aca="false">Бюджет!D420</f>
        <v>3</v>
      </c>
      <c r="E145" s="181" t="n">
        <f aca="false">Бюджет!E420</f>
        <v>1</v>
      </c>
      <c r="F145" s="172" t="n">
        <f aca="false">Бюджет!F420</f>
        <v>0</v>
      </c>
      <c r="G145" s="172" t="n">
        <f aca="false">Бюджет!G420</f>
        <v>0</v>
      </c>
      <c r="H145" s="172" t="n">
        <f aca="false">Бюджет!H420</f>
        <v>0</v>
      </c>
      <c r="I145" s="172" t="n">
        <f aca="false">Бюджет!I420</f>
        <v>0</v>
      </c>
      <c r="J145" s="172" t="n">
        <f aca="false">Бюджет!J420</f>
        <v>0</v>
      </c>
      <c r="K145" s="172" t="n">
        <f aca="false">Бюджет!K420</f>
        <v>0</v>
      </c>
      <c r="L145" s="172" t="n">
        <f aca="false">Бюджет!L420</f>
        <v>0</v>
      </c>
      <c r="M145" s="172" t="n">
        <f aca="false">Бюджет!M420</f>
        <v>0</v>
      </c>
      <c r="N145" s="172" t="n">
        <f aca="false">Бюджет!N420</f>
        <v>0</v>
      </c>
      <c r="O145" s="172" t="n">
        <f aca="false">Бюджет!O420</f>
        <v>0</v>
      </c>
      <c r="P145" s="172" t="n">
        <f aca="false">Бюджет!P420</f>
        <v>0</v>
      </c>
      <c r="Q145" s="172" t="n">
        <f aca="false">Бюджет!Q420</f>
        <v>0</v>
      </c>
      <c r="R145" s="172" t="n">
        <f aca="false">Бюджет!R420</f>
        <v>0</v>
      </c>
      <c r="S145" s="172" t="n">
        <f aca="false">Бюджет!S420</f>
        <v>0</v>
      </c>
      <c r="T145" s="172" t="n">
        <f aca="false">Бюджет!T420</f>
        <v>20</v>
      </c>
      <c r="U145" s="172" t="n">
        <f aca="false">Бюджет!U420</f>
        <v>0</v>
      </c>
      <c r="V145" s="172" t="n">
        <f aca="false">Бюджет!V420</f>
        <v>0</v>
      </c>
      <c r="W145" s="172" t="n">
        <f aca="false">Бюджет!W420</f>
        <v>0</v>
      </c>
      <c r="X145" s="172" t="n">
        <f aca="false">Бюджет!X420</f>
        <v>0</v>
      </c>
      <c r="Y145" s="172" t="n">
        <f aca="false">Бюджет!Y420</f>
        <v>0</v>
      </c>
      <c r="Z145" s="172" t="n">
        <f aca="false">Бюджет!Z420</f>
        <v>0</v>
      </c>
      <c r="AA145" s="172" t="n">
        <f aca="false">Бюджет!AA420</f>
        <v>0</v>
      </c>
      <c r="AB145" s="172" t="n">
        <f aca="false">Бюджет!AB420</f>
        <v>0</v>
      </c>
      <c r="AC145" s="172" t="n">
        <f aca="false">Бюджет!AC420</f>
        <v>0</v>
      </c>
      <c r="AD145" s="172" t="n">
        <f aca="false">Бюджет!AD420</f>
        <v>0</v>
      </c>
      <c r="AE145" s="172" t="n">
        <f aca="false">Бюджет!AE420</f>
        <v>0</v>
      </c>
      <c r="AF145" s="172" t="n">
        <f aca="false">Бюджет!AF420</f>
        <v>0</v>
      </c>
      <c r="AG145" s="172" t="n">
        <f aca="false">Бюджет!AG420</f>
        <v>0</v>
      </c>
      <c r="AH145" s="172" t="n">
        <f aca="false">Бюджет!AH420</f>
        <v>0</v>
      </c>
      <c r="AI145" s="172" t="n">
        <f aca="false">Бюджет!AI420</f>
        <v>0</v>
      </c>
      <c r="AJ145" s="172" t="n">
        <f aca="false">SUM(G145,I145:AI145)</f>
        <v>20</v>
      </c>
      <c r="AK145" s="168"/>
    </row>
    <row r="146" customFormat="false" ht="27.25" hidden="false" customHeight="false" outlineLevel="0" collapsed="false">
      <c r="A146" s="174" t="n">
        <f aca="false">Бюджет!A421</f>
        <v>0</v>
      </c>
      <c r="B146" s="174" t="str">
        <f aca="false">Бюджет!B421</f>
        <v>Руководство программой магистерской подготовки</v>
      </c>
      <c r="C146" s="181" t="n">
        <f aca="false">Бюджет!C421</f>
        <v>0</v>
      </c>
      <c r="D146" s="181" t="n">
        <f aca="false">Бюджет!D421</f>
        <v>0</v>
      </c>
      <c r="E146" s="181" t="n">
        <f aca="false">Бюджет!E421</f>
        <v>0</v>
      </c>
      <c r="F146" s="172" t="n">
        <f aca="false">Бюджет!F421</f>
        <v>0</v>
      </c>
      <c r="G146" s="172" t="n">
        <f aca="false">Бюджет!G421</f>
        <v>0</v>
      </c>
      <c r="H146" s="172" t="n">
        <f aca="false">Бюджет!H421</f>
        <v>0</v>
      </c>
      <c r="I146" s="172" t="n">
        <f aca="false">Бюджет!I421</f>
        <v>0</v>
      </c>
      <c r="J146" s="172" t="n">
        <f aca="false">Бюджет!J421</f>
        <v>0</v>
      </c>
      <c r="K146" s="172" t="n">
        <f aca="false">Бюджет!K421</f>
        <v>0</v>
      </c>
      <c r="L146" s="172" t="n">
        <f aca="false">Бюджет!L421</f>
        <v>0</v>
      </c>
      <c r="M146" s="172" t="n">
        <f aca="false">Бюджет!M421</f>
        <v>0</v>
      </c>
      <c r="N146" s="172" t="n">
        <f aca="false">Бюджет!N421</f>
        <v>0</v>
      </c>
      <c r="O146" s="172" t="n">
        <f aca="false">Бюджет!O421</f>
        <v>0</v>
      </c>
      <c r="P146" s="172" t="n">
        <f aca="false">Бюджет!P421</f>
        <v>0</v>
      </c>
      <c r="Q146" s="172" t="n">
        <f aca="false">Бюджет!Q421</f>
        <v>0</v>
      </c>
      <c r="R146" s="172" t="n">
        <f aca="false">Бюджет!R421</f>
        <v>0</v>
      </c>
      <c r="S146" s="172" t="n">
        <f aca="false">Бюджет!S421</f>
        <v>0</v>
      </c>
      <c r="T146" s="172" t="n">
        <f aca="false">Бюджет!T421</f>
        <v>0</v>
      </c>
      <c r="U146" s="172" t="n">
        <f aca="false">Бюджет!U421</f>
        <v>0</v>
      </c>
      <c r="V146" s="172" t="n">
        <f aca="false">Бюджет!V421</f>
        <v>0</v>
      </c>
      <c r="W146" s="172" t="n">
        <f aca="false">Бюджет!W421</f>
        <v>0</v>
      </c>
      <c r="X146" s="172" t="n">
        <f aca="false">Бюджет!X421</f>
        <v>0</v>
      </c>
      <c r="Y146" s="172" t="n">
        <f aca="false">Бюджет!Y421</f>
        <v>0</v>
      </c>
      <c r="Z146" s="172" t="n">
        <f aca="false">Бюджет!Z421</f>
        <v>0</v>
      </c>
      <c r="AA146" s="172" t="n">
        <f aca="false">Бюджет!AA421</f>
        <v>0</v>
      </c>
      <c r="AB146" s="172" t="n">
        <f aca="false">Бюджет!AB421</f>
        <v>0</v>
      </c>
      <c r="AC146" s="172" t="n">
        <f aca="false">Бюджет!AC421</f>
        <v>0</v>
      </c>
      <c r="AD146" s="172" t="n">
        <f aca="false">Бюджет!AD421</f>
        <v>0</v>
      </c>
      <c r="AE146" s="172" t="n">
        <f aca="false">Бюджет!AE421</f>
        <v>30</v>
      </c>
      <c r="AF146" s="172" t="n">
        <f aca="false">Бюджет!AF421</f>
        <v>0</v>
      </c>
      <c r="AG146" s="172" t="n">
        <f aca="false">Бюджет!AG421</f>
        <v>0</v>
      </c>
      <c r="AH146" s="172" t="n">
        <f aca="false">Бюджет!AH421</f>
        <v>0</v>
      </c>
      <c r="AI146" s="172" t="n">
        <f aca="false">Бюджет!AI421</f>
        <v>0</v>
      </c>
      <c r="AJ146" s="172" t="n">
        <f aca="false">SUM(G146,I146:AI146)</f>
        <v>30</v>
      </c>
      <c r="AK146" s="168"/>
    </row>
    <row r="147" customFormat="false" ht="27.25" hidden="false" customHeight="false" outlineLevel="0" collapsed="false">
      <c r="A147" s="174" t="str">
        <f aca="false">Бюджет!A422</f>
        <v>Б1.В.03</v>
      </c>
      <c r="B147" s="174" t="str">
        <f aca="false">Бюджет!B422</f>
        <v>Методы обработки экспериментальных данных (поток лекции и лабы ФМТЭФ и АВЭ)</v>
      </c>
      <c r="C147" s="181" t="str">
        <f aca="false">Бюджет!C422</f>
        <v>2\3</v>
      </c>
      <c r="D147" s="181" t="n">
        <f aca="false">Бюджет!D422</f>
        <v>5</v>
      </c>
      <c r="E147" s="181" t="n">
        <f aca="false">Бюджет!E422</f>
        <v>1</v>
      </c>
      <c r="F147" s="172" t="n">
        <f aca="false">Бюджет!F422</f>
        <v>16</v>
      </c>
      <c r="G147" s="172" t="n">
        <f aca="false">Бюджет!G422</f>
        <v>0</v>
      </c>
      <c r="H147" s="172" t="n">
        <f aca="false">Бюджет!H422</f>
        <v>0</v>
      </c>
      <c r="I147" s="172" t="n">
        <f aca="false">Бюджет!I422</f>
        <v>0</v>
      </c>
      <c r="J147" s="172" t="n">
        <f aca="false">Бюджет!J422</f>
        <v>0</v>
      </c>
      <c r="K147" s="172" t="n">
        <f aca="false">Бюджет!K422</f>
        <v>1.5</v>
      </c>
      <c r="L147" s="172" t="n">
        <f aca="false">Бюджет!L422</f>
        <v>0</v>
      </c>
      <c r="M147" s="172" t="n">
        <f aca="false">Бюджет!M422</f>
        <v>0</v>
      </c>
      <c r="N147" s="172" t="n">
        <f aca="false">Бюджет!N422</f>
        <v>0</v>
      </c>
      <c r="O147" s="172" t="n">
        <f aca="false">Бюджет!O422</f>
        <v>0</v>
      </c>
      <c r="P147" s="172" t="n">
        <f aca="false">Бюджет!P422</f>
        <v>0</v>
      </c>
      <c r="Q147" s="172" t="n">
        <f aca="false">Бюджет!Q422</f>
        <v>0</v>
      </c>
      <c r="R147" s="172" t="n">
        <f aca="false">Бюджет!R422</f>
        <v>0</v>
      </c>
      <c r="S147" s="172" t="n">
        <f aca="false">Бюджет!S422</f>
        <v>0</v>
      </c>
      <c r="T147" s="172" t="n">
        <f aca="false">Бюджет!T422</f>
        <v>0</v>
      </c>
      <c r="U147" s="172" t="n">
        <f aca="false">Бюджет!U422</f>
        <v>0</v>
      </c>
      <c r="V147" s="172" t="n">
        <f aca="false">Бюджет!V422</f>
        <v>0</v>
      </c>
      <c r="W147" s="172" t="n">
        <f aca="false">Бюджет!W422</f>
        <v>0</v>
      </c>
      <c r="X147" s="172" t="n">
        <f aca="false">Бюджет!X422</f>
        <v>0</v>
      </c>
      <c r="Y147" s="172" t="n">
        <f aca="false">Бюджет!Y422</f>
        <v>0</v>
      </c>
      <c r="Z147" s="172" t="n">
        <f aca="false">Бюджет!Z422</f>
        <v>0</v>
      </c>
      <c r="AA147" s="172" t="n">
        <f aca="false">Бюджет!AA422</f>
        <v>0</v>
      </c>
      <c r="AB147" s="172" t="n">
        <f aca="false">Бюджет!AB422</f>
        <v>0</v>
      </c>
      <c r="AC147" s="172" t="n">
        <f aca="false">Бюджет!AC422</f>
        <v>0</v>
      </c>
      <c r="AD147" s="172" t="n">
        <f aca="false">Бюджет!AD422</f>
        <v>0</v>
      </c>
      <c r="AE147" s="172" t="n">
        <f aca="false">Бюджет!AE422</f>
        <v>0</v>
      </c>
      <c r="AF147" s="172" t="n">
        <f aca="false">Бюджет!AF422</f>
        <v>0</v>
      </c>
      <c r="AG147" s="172" t="n">
        <f aca="false">Бюджет!AG422</f>
        <v>0</v>
      </c>
      <c r="AH147" s="172" t="n">
        <f aca="false">Бюджет!AH422</f>
        <v>0</v>
      </c>
      <c r="AI147" s="172" t="n">
        <f aca="false">Бюджет!AI422</f>
        <v>4</v>
      </c>
      <c r="AJ147" s="172" t="n">
        <f aca="false">SUM(G147,I147:AI147)</f>
        <v>5.5</v>
      </c>
      <c r="AK147" s="168"/>
    </row>
    <row r="148" customFormat="false" ht="27.25" hidden="false" customHeight="false" outlineLevel="0" collapsed="false">
      <c r="A148" s="174" t="str">
        <f aca="false">Бюджет!A424</f>
        <v>Б1.В.06</v>
      </c>
      <c r="B148" s="174" t="str">
        <f aca="false">Бюджет!B424</f>
        <v>Проблемы темной материи и экзотических частиц</v>
      </c>
      <c r="C148" s="181" t="str">
        <f aca="false">Бюджет!C424</f>
        <v>2\3</v>
      </c>
      <c r="D148" s="181" t="n">
        <f aca="false">Бюджет!D424</f>
        <v>5</v>
      </c>
      <c r="E148" s="181" t="n">
        <f aca="false">Бюджет!E424</f>
        <v>1</v>
      </c>
      <c r="F148" s="172" t="n">
        <f aca="false">Бюджет!F424</f>
        <v>34</v>
      </c>
      <c r="G148" s="172" t="n">
        <f aca="false">Бюджет!G424</f>
        <v>34</v>
      </c>
      <c r="H148" s="172" t="n">
        <f aca="false">Бюджет!H424</f>
        <v>0</v>
      </c>
      <c r="I148" s="172" t="n">
        <f aca="false">Бюджет!I424</f>
        <v>0</v>
      </c>
      <c r="J148" s="172" t="n">
        <f aca="false">Бюджет!J424</f>
        <v>0</v>
      </c>
      <c r="K148" s="172" t="n">
        <f aca="false">Бюджет!K424</f>
        <v>1.5</v>
      </c>
      <c r="L148" s="172" t="n">
        <f aca="false">Бюджет!L424</f>
        <v>0</v>
      </c>
      <c r="M148" s="172" t="n">
        <f aca="false">Бюджет!M424</f>
        <v>0</v>
      </c>
      <c r="N148" s="172" t="n">
        <f aca="false">Бюджет!N424</f>
        <v>0</v>
      </c>
      <c r="O148" s="172" t="n">
        <f aca="false">Бюджет!O424</f>
        <v>0</v>
      </c>
      <c r="P148" s="172" t="n">
        <f aca="false">Бюджет!P424</f>
        <v>0</v>
      </c>
      <c r="Q148" s="172" t="n">
        <f aca="false">Бюджет!Q424</f>
        <v>1.7</v>
      </c>
      <c r="R148" s="172" t="n">
        <f aca="false">Бюджет!R424</f>
        <v>0</v>
      </c>
      <c r="S148" s="172" t="n">
        <f aca="false">Бюджет!S424</f>
        <v>0</v>
      </c>
      <c r="T148" s="172" t="n">
        <f aca="false">Бюджет!T424</f>
        <v>0</v>
      </c>
      <c r="U148" s="172" t="n">
        <f aca="false">Бюджет!U424</f>
        <v>0</v>
      </c>
      <c r="V148" s="172" t="n">
        <f aca="false">Бюджет!V424</f>
        <v>0</v>
      </c>
      <c r="W148" s="172" t="n">
        <f aca="false">Бюджет!W424</f>
        <v>0</v>
      </c>
      <c r="X148" s="172" t="n">
        <f aca="false">Бюджет!X424</f>
        <v>0</v>
      </c>
      <c r="Y148" s="172" t="n">
        <f aca="false">Бюджет!Y424</f>
        <v>0</v>
      </c>
      <c r="Z148" s="172" t="n">
        <f aca="false">Бюджет!Z424</f>
        <v>0</v>
      </c>
      <c r="AA148" s="172" t="n">
        <f aca="false">Бюджет!AA424</f>
        <v>0</v>
      </c>
      <c r="AB148" s="172" t="n">
        <f aca="false">Бюджет!AB424</f>
        <v>0</v>
      </c>
      <c r="AC148" s="172" t="n">
        <f aca="false">Бюджет!AC424</f>
        <v>0</v>
      </c>
      <c r="AD148" s="172" t="n">
        <f aca="false">Бюджет!AD424</f>
        <v>0</v>
      </c>
      <c r="AE148" s="172" t="n">
        <f aca="false">Бюджет!AE424</f>
        <v>0</v>
      </c>
      <c r="AF148" s="172" t="n">
        <f aca="false">Бюджет!AF424</f>
        <v>0</v>
      </c>
      <c r="AG148" s="172" t="n">
        <f aca="false">Бюджет!AG424</f>
        <v>0</v>
      </c>
      <c r="AH148" s="172" t="n">
        <f aca="false">Бюджет!AH424</f>
        <v>0</v>
      </c>
      <c r="AI148" s="172" t="n">
        <f aca="false">Бюджет!AI424</f>
        <v>0</v>
      </c>
      <c r="AJ148" s="172" t="n">
        <f aca="false">SUM(G148,I148:AI148)</f>
        <v>37.2</v>
      </c>
      <c r="AK148" s="168"/>
    </row>
    <row r="149" customFormat="false" ht="27.25" hidden="false" customHeight="false" outlineLevel="0" collapsed="false">
      <c r="A149" s="174" t="str">
        <f aca="false">Бюджет!A426</f>
        <v>Б1.В.ДВ.01.01</v>
      </c>
      <c r="B149" s="174" t="str">
        <f aca="false">Бюджет!B426</f>
        <v>Распределенные базы данных. Блочейн (поток ФИЗ АВЭ, РФ маг)</v>
      </c>
      <c r="C149" s="181" t="str">
        <f aca="false">Бюджет!C426</f>
        <v>2\3</v>
      </c>
      <c r="D149" s="181" t="n">
        <f aca="false">Бюджет!D426</f>
        <v>5</v>
      </c>
      <c r="E149" s="181" t="n">
        <f aca="false">Бюджет!E426</f>
        <v>1</v>
      </c>
      <c r="F149" s="172" t="n">
        <f aca="false">Бюджет!F426</f>
        <v>34</v>
      </c>
      <c r="G149" s="172" t="n">
        <f aca="false">Бюджет!G426</f>
        <v>0</v>
      </c>
      <c r="H149" s="172" t="n">
        <f aca="false">Бюджет!H426</f>
        <v>34</v>
      </c>
      <c r="I149" s="172" t="n">
        <f aca="false">Бюджет!I426</f>
        <v>0</v>
      </c>
      <c r="J149" s="172" t="n">
        <f aca="false">Бюджет!J426</f>
        <v>0</v>
      </c>
      <c r="K149" s="172" t="n">
        <f aca="false">Бюджет!K426</f>
        <v>1.5</v>
      </c>
      <c r="L149" s="172" t="n">
        <f aca="false">Бюджет!L426</f>
        <v>0</v>
      </c>
      <c r="M149" s="172" t="n">
        <f aca="false">Бюджет!M426</f>
        <v>0</v>
      </c>
      <c r="N149" s="172" t="n">
        <f aca="false">Бюджет!N426</f>
        <v>0</v>
      </c>
      <c r="O149" s="172" t="n">
        <f aca="false">Бюджет!O426</f>
        <v>0</v>
      </c>
      <c r="P149" s="172" t="n">
        <f aca="false">Бюджет!P426</f>
        <v>0</v>
      </c>
      <c r="Q149" s="172" t="n">
        <f aca="false">Бюджет!Q426</f>
        <v>0</v>
      </c>
      <c r="R149" s="172" t="n">
        <f aca="false">Бюджет!R426</f>
        <v>0</v>
      </c>
      <c r="S149" s="172" t="n">
        <f aca="false">Бюджет!S426</f>
        <v>0</v>
      </c>
      <c r="T149" s="172" t="n">
        <f aca="false">Бюджет!T426</f>
        <v>0</v>
      </c>
      <c r="U149" s="172" t="n">
        <f aca="false">Бюджет!U426</f>
        <v>0</v>
      </c>
      <c r="V149" s="172" t="n">
        <f aca="false">Бюджет!V426</f>
        <v>0</v>
      </c>
      <c r="W149" s="172" t="n">
        <f aca="false">Бюджет!W426</f>
        <v>0</v>
      </c>
      <c r="X149" s="172" t="n">
        <f aca="false">Бюджет!X426</f>
        <v>0</v>
      </c>
      <c r="Y149" s="172" t="n">
        <f aca="false">Бюджет!Y426</f>
        <v>0</v>
      </c>
      <c r="Z149" s="172" t="n">
        <f aca="false">Бюджет!Z426</f>
        <v>0</v>
      </c>
      <c r="AA149" s="172" t="n">
        <f aca="false">Бюджет!AA426</f>
        <v>0</v>
      </c>
      <c r="AB149" s="172" t="n">
        <f aca="false">Бюджет!AB426</f>
        <v>0</v>
      </c>
      <c r="AC149" s="172" t="n">
        <f aca="false">Бюджет!AC426</f>
        <v>0</v>
      </c>
      <c r="AD149" s="172" t="n">
        <f aca="false">Бюджет!AD426</f>
        <v>0</v>
      </c>
      <c r="AE149" s="172" t="n">
        <f aca="false">Бюджет!AE426</f>
        <v>0</v>
      </c>
      <c r="AF149" s="172" t="n">
        <f aca="false">Бюджет!AF426</f>
        <v>0</v>
      </c>
      <c r="AG149" s="172" t="n">
        <f aca="false">Бюджет!AG426</f>
        <v>0</v>
      </c>
      <c r="AH149" s="172" t="n">
        <f aca="false">Бюджет!AH426</f>
        <v>0</v>
      </c>
      <c r="AI149" s="172" t="n">
        <f aca="false">Бюджет!AI426</f>
        <v>0</v>
      </c>
      <c r="AJ149" s="172" t="n">
        <f aca="false">SUM(G149,I149:AI149)</f>
        <v>1.5</v>
      </c>
      <c r="AK149" s="168"/>
    </row>
    <row r="150" customFormat="false" ht="27.25" hidden="false" customHeight="false" outlineLevel="0" collapsed="false">
      <c r="A150" s="174" t="str">
        <f aca="false">Бюджет!A427</f>
        <v>Б1.В.01(Н)</v>
      </c>
      <c r="B150" s="174" t="str">
        <f aca="false">Бюджет!B427</f>
        <v>Производственная практика (Научно-исследовательская работа)</v>
      </c>
      <c r="C150" s="181" t="str">
        <f aca="false">Бюджет!C427</f>
        <v>2\3</v>
      </c>
      <c r="D150" s="181" t="n">
        <f aca="false">Бюджет!D427</f>
        <v>5</v>
      </c>
      <c r="E150" s="181" t="n">
        <f aca="false">Бюджет!E427</f>
        <v>1</v>
      </c>
      <c r="F150" s="172" t="n">
        <f aca="false">Бюджет!F427</f>
        <v>0</v>
      </c>
      <c r="G150" s="172" t="n">
        <f aca="false">Бюджет!G427</f>
        <v>0</v>
      </c>
      <c r="H150" s="172" t="n">
        <f aca="false">Бюджет!H427</f>
        <v>0</v>
      </c>
      <c r="I150" s="172" t="n">
        <f aca="false">Бюджет!I427</f>
        <v>0</v>
      </c>
      <c r="J150" s="172" t="n">
        <f aca="false">Бюджет!J427</f>
        <v>0</v>
      </c>
      <c r="K150" s="172" t="n">
        <f aca="false">Бюджет!K427</f>
        <v>0</v>
      </c>
      <c r="L150" s="172" t="n">
        <f aca="false">Бюджет!L427</f>
        <v>0</v>
      </c>
      <c r="M150" s="172" t="n">
        <f aca="false">Бюджет!M427</f>
        <v>0</v>
      </c>
      <c r="N150" s="172" t="n">
        <f aca="false">Бюджет!N427</f>
        <v>0</v>
      </c>
      <c r="O150" s="172" t="n">
        <f aca="false">Бюджет!O427</f>
        <v>0</v>
      </c>
      <c r="P150" s="172" t="n">
        <f aca="false">Бюджет!P427</f>
        <v>0</v>
      </c>
      <c r="Q150" s="172" t="n">
        <f aca="false">Бюджет!Q427</f>
        <v>0</v>
      </c>
      <c r="R150" s="172" t="n">
        <f aca="false">Бюджет!R427</f>
        <v>0</v>
      </c>
      <c r="S150" s="172" t="n">
        <f aca="false">Бюджет!S427</f>
        <v>0</v>
      </c>
      <c r="T150" s="172" t="n">
        <f aca="false">Бюджет!T427</f>
        <v>30</v>
      </c>
      <c r="U150" s="172" t="n">
        <f aca="false">Бюджет!U427</f>
        <v>0</v>
      </c>
      <c r="V150" s="172" t="n">
        <f aca="false">Бюджет!V427</f>
        <v>0</v>
      </c>
      <c r="W150" s="172" t="n">
        <f aca="false">Бюджет!W427</f>
        <v>0</v>
      </c>
      <c r="X150" s="172" t="n">
        <f aca="false">Бюджет!X427</f>
        <v>0</v>
      </c>
      <c r="Y150" s="172" t="n">
        <f aca="false">Бюджет!Y427</f>
        <v>0</v>
      </c>
      <c r="Z150" s="172" t="n">
        <f aca="false">Бюджет!Z427</f>
        <v>0</v>
      </c>
      <c r="AA150" s="172" t="n">
        <f aca="false">Бюджет!AA427</f>
        <v>0</v>
      </c>
      <c r="AB150" s="172" t="n">
        <f aca="false">Бюджет!AB427</f>
        <v>0</v>
      </c>
      <c r="AC150" s="172" t="n">
        <f aca="false">Бюджет!AC427</f>
        <v>0</v>
      </c>
      <c r="AD150" s="172" t="n">
        <f aca="false">Бюджет!AD427</f>
        <v>0</v>
      </c>
      <c r="AE150" s="172" t="n">
        <f aca="false">Бюджет!AE427</f>
        <v>0</v>
      </c>
      <c r="AF150" s="172" t="n">
        <f aca="false">Бюджет!AF427</f>
        <v>0</v>
      </c>
      <c r="AG150" s="172" t="n">
        <f aca="false">Бюджет!AG427</f>
        <v>0</v>
      </c>
      <c r="AH150" s="172" t="n">
        <f aca="false">Бюджет!AH427</f>
        <v>0</v>
      </c>
      <c r="AI150" s="172" t="n">
        <f aca="false">Бюджет!AI427</f>
        <v>0</v>
      </c>
      <c r="AJ150" s="172" t="n">
        <f aca="false">SUM(G150,I150:AI150)</f>
        <v>30</v>
      </c>
      <c r="AK150" s="168"/>
    </row>
    <row r="151" customFormat="false" ht="27.25" hidden="false" customHeight="false" outlineLevel="0" collapsed="false">
      <c r="A151" s="174" t="str">
        <f aca="false">Бюджет!A428</f>
        <v>Б2.О.01(Пд)</v>
      </c>
      <c r="B151" s="174" t="str">
        <f aca="false">Бюджет!B428</f>
        <v>Производственная практика (Преддипломная практика)</v>
      </c>
      <c r="C151" s="181" t="str">
        <f aca="false">Бюджет!C428</f>
        <v>2\4</v>
      </c>
      <c r="D151" s="181" t="n">
        <f aca="false">Бюджет!D428</f>
        <v>5</v>
      </c>
      <c r="E151" s="181" t="n">
        <f aca="false">Бюджет!E428</f>
        <v>1</v>
      </c>
      <c r="F151" s="172" t="n">
        <f aca="false">Бюджет!F428</f>
        <v>0</v>
      </c>
      <c r="G151" s="172" t="n">
        <f aca="false">Бюджет!G428</f>
        <v>0</v>
      </c>
      <c r="H151" s="172" t="n">
        <f aca="false">Бюджет!H428</f>
        <v>0</v>
      </c>
      <c r="I151" s="172" t="n">
        <f aca="false">Бюджет!I428</f>
        <v>0</v>
      </c>
      <c r="J151" s="172" t="n">
        <f aca="false">Бюджет!J428</f>
        <v>0</v>
      </c>
      <c r="K151" s="172" t="n">
        <f aca="false">Бюджет!K428</f>
        <v>0</v>
      </c>
      <c r="L151" s="172" t="n">
        <f aca="false">Бюджет!L428</f>
        <v>0</v>
      </c>
      <c r="M151" s="172" t="n">
        <f aca="false">Бюджет!M428</f>
        <v>0</v>
      </c>
      <c r="N151" s="172" t="n">
        <f aca="false">Бюджет!N428</f>
        <v>0</v>
      </c>
      <c r="O151" s="172" t="n">
        <f aca="false">Бюджет!O428</f>
        <v>0</v>
      </c>
      <c r="P151" s="172" t="n">
        <f aca="false">Бюджет!P428</f>
        <v>0</v>
      </c>
      <c r="Q151" s="172" t="n">
        <f aca="false">Бюджет!Q428</f>
        <v>0</v>
      </c>
      <c r="R151" s="172" t="n">
        <f aca="false">Бюджет!R428</f>
        <v>0</v>
      </c>
      <c r="S151" s="172" t="n">
        <f aca="false">Бюджет!S428</f>
        <v>0</v>
      </c>
      <c r="T151" s="172" t="n">
        <f aca="false">Бюджет!T428</f>
        <v>86.6666666666667</v>
      </c>
      <c r="U151" s="172" t="n">
        <f aca="false">Бюджет!U428</f>
        <v>0</v>
      </c>
      <c r="V151" s="172" t="n">
        <f aca="false">Бюджет!V428</f>
        <v>0</v>
      </c>
      <c r="W151" s="172" t="n">
        <f aca="false">Бюджет!W428</f>
        <v>0</v>
      </c>
      <c r="X151" s="172" t="n">
        <f aca="false">Бюджет!X428</f>
        <v>0</v>
      </c>
      <c r="Y151" s="172" t="n">
        <f aca="false">Бюджет!Y428</f>
        <v>0</v>
      </c>
      <c r="Z151" s="172" t="n">
        <f aca="false">Бюджет!Z428</f>
        <v>0</v>
      </c>
      <c r="AA151" s="172" t="n">
        <f aca="false">Бюджет!AA428</f>
        <v>0</v>
      </c>
      <c r="AB151" s="172" t="n">
        <f aca="false">Бюджет!AB428</f>
        <v>0</v>
      </c>
      <c r="AC151" s="172" t="n">
        <f aca="false">Бюджет!AC428</f>
        <v>0</v>
      </c>
      <c r="AD151" s="172" t="n">
        <f aca="false">Бюджет!AD428</f>
        <v>0</v>
      </c>
      <c r="AE151" s="172" t="n">
        <f aca="false">Бюджет!AE428</f>
        <v>0</v>
      </c>
      <c r="AF151" s="172" t="n">
        <f aca="false">Бюджет!AF428</f>
        <v>0</v>
      </c>
      <c r="AG151" s="172" t="n">
        <f aca="false">Бюджет!AG428</f>
        <v>0</v>
      </c>
      <c r="AH151" s="172" t="n">
        <f aca="false">Бюджет!AH428</f>
        <v>0</v>
      </c>
      <c r="AI151" s="172" t="n">
        <f aca="false">Бюджет!AI428</f>
        <v>0</v>
      </c>
      <c r="AJ151" s="172" t="n">
        <f aca="false">SUM(G151,I151:AI151)</f>
        <v>86.6666666666667</v>
      </c>
      <c r="AK151" s="168"/>
    </row>
    <row r="152" customFormat="false" ht="15" hidden="false" customHeight="false" outlineLevel="0" collapsed="false">
      <c r="A152" s="174" t="n">
        <f aca="false">Бюджет!A429</f>
        <v>0</v>
      </c>
      <c r="B152" s="174" t="str">
        <f aca="false">Бюджет!B429</f>
        <v>ГИА (ВКР защита) комиссия 7 человека</v>
      </c>
      <c r="C152" s="181" t="str">
        <f aca="false">Бюджет!C429</f>
        <v>2\4</v>
      </c>
      <c r="D152" s="181" t="n">
        <f aca="false">Бюджет!D429</f>
        <v>5</v>
      </c>
      <c r="E152" s="181" t="n">
        <f aca="false">Бюджет!E429</f>
        <v>1</v>
      </c>
      <c r="F152" s="172" t="n">
        <f aca="false">Бюджет!F429</f>
        <v>0</v>
      </c>
      <c r="G152" s="172" t="n">
        <f aca="false">Бюджет!G429</f>
        <v>0</v>
      </c>
      <c r="H152" s="172" t="n">
        <f aca="false">Бюджет!H429</f>
        <v>0</v>
      </c>
      <c r="I152" s="172" t="n">
        <f aca="false">Бюджет!I429</f>
        <v>0</v>
      </c>
      <c r="J152" s="172" t="n">
        <f aca="false">Бюджет!J429</f>
        <v>0</v>
      </c>
      <c r="K152" s="172" t="n">
        <f aca="false">Бюджет!K429</f>
        <v>0</v>
      </c>
      <c r="L152" s="172" t="n">
        <f aca="false">Бюджет!L429</f>
        <v>0</v>
      </c>
      <c r="M152" s="172" t="n">
        <f aca="false">Бюджет!M429</f>
        <v>0</v>
      </c>
      <c r="N152" s="172" t="n">
        <f aca="false">Бюджет!N429</f>
        <v>0</v>
      </c>
      <c r="O152" s="172" t="n">
        <f aca="false">Бюджет!O429</f>
        <v>0</v>
      </c>
      <c r="P152" s="172" t="n">
        <f aca="false">Бюджет!P429</f>
        <v>0</v>
      </c>
      <c r="Q152" s="172" t="n">
        <f aca="false">Бюджет!Q429</f>
        <v>0</v>
      </c>
      <c r="R152" s="172" t="n">
        <f aca="false">Бюджет!R429</f>
        <v>0</v>
      </c>
      <c r="S152" s="172" t="n">
        <f aca="false">Бюджет!S429</f>
        <v>0</v>
      </c>
      <c r="T152" s="172" t="n">
        <f aca="false">Бюджет!T429</f>
        <v>0</v>
      </c>
      <c r="U152" s="172" t="n">
        <f aca="false">Бюджет!U429</f>
        <v>0</v>
      </c>
      <c r="V152" s="172" t="n">
        <f aca="false">Бюджет!V429</f>
        <v>0</v>
      </c>
      <c r="W152" s="172" t="n">
        <f aca="false">Бюджет!W429</f>
        <v>0</v>
      </c>
      <c r="X152" s="172" t="n">
        <f aca="false">Бюджет!X429</f>
        <v>0</v>
      </c>
      <c r="Y152" s="172" t="n">
        <f aca="false">Бюджет!Y429</f>
        <v>0</v>
      </c>
      <c r="Z152" s="172" t="n">
        <f aca="false">Бюджет!Z429</f>
        <v>0</v>
      </c>
      <c r="AA152" s="172" t="n">
        <f aca="false">Бюджет!AA429</f>
        <v>0</v>
      </c>
      <c r="AB152" s="172" t="n">
        <f aca="false">Бюджет!AB429/7*1</f>
        <v>2.5</v>
      </c>
      <c r="AC152" s="172" t="n">
        <f aca="false">Бюджет!AC429</f>
        <v>0</v>
      </c>
      <c r="AD152" s="172" t="n">
        <f aca="false">Бюджет!AD429</f>
        <v>0</v>
      </c>
      <c r="AE152" s="172" t="n">
        <f aca="false">Бюджет!AE429</f>
        <v>0</v>
      </c>
      <c r="AF152" s="172" t="n">
        <f aca="false">Бюджет!AF429</f>
        <v>0</v>
      </c>
      <c r="AG152" s="172" t="n">
        <f aca="false">Бюджет!AG429</f>
        <v>0</v>
      </c>
      <c r="AH152" s="172" t="n">
        <f aca="false">Бюджет!AH429</f>
        <v>0</v>
      </c>
      <c r="AI152" s="172" t="n">
        <f aca="false">Бюджет!AI429</f>
        <v>0</v>
      </c>
      <c r="AJ152" s="172" t="n">
        <f aca="false">SUM(G152,I152:AI152)</f>
        <v>2.5</v>
      </c>
      <c r="AK152" s="168"/>
    </row>
    <row r="153" customFormat="false" ht="15" hidden="false" customHeight="false" outlineLevel="0" collapsed="false">
      <c r="A153" s="174" t="n">
        <f aca="false">Бюджет!A430</f>
        <v>0</v>
      </c>
      <c r="B153" s="174" t="str">
        <f aca="false">Бюджет!B430</f>
        <v>Подготовка и рецензирование ВКР</v>
      </c>
      <c r="C153" s="181" t="str">
        <f aca="false">Бюджет!C430</f>
        <v>2\4</v>
      </c>
      <c r="D153" s="181" t="n">
        <f aca="false">Бюджет!D430</f>
        <v>5</v>
      </c>
      <c r="E153" s="181" t="n">
        <f aca="false">Бюджет!E430</f>
        <v>1</v>
      </c>
      <c r="F153" s="172" t="n">
        <f aca="false">Бюджет!F430</f>
        <v>0</v>
      </c>
      <c r="G153" s="172" t="n">
        <f aca="false">Бюджет!G430</f>
        <v>0</v>
      </c>
      <c r="H153" s="172" t="n">
        <f aca="false">Бюджет!H430</f>
        <v>0</v>
      </c>
      <c r="I153" s="172" t="n">
        <f aca="false">Бюджет!I430</f>
        <v>0</v>
      </c>
      <c r="J153" s="172" t="n">
        <f aca="false">Бюджет!J430</f>
        <v>0</v>
      </c>
      <c r="K153" s="172" t="n">
        <f aca="false">Бюджет!K430</f>
        <v>0</v>
      </c>
      <c r="L153" s="172" t="n">
        <f aca="false">Бюджет!L430</f>
        <v>0</v>
      </c>
      <c r="M153" s="172" t="n">
        <f aca="false">Бюджет!M430</f>
        <v>0</v>
      </c>
      <c r="N153" s="172" t="n">
        <f aca="false">Бюджет!N430</f>
        <v>0</v>
      </c>
      <c r="O153" s="172" t="n">
        <f aca="false">Бюджет!O430</f>
        <v>0</v>
      </c>
      <c r="P153" s="172" t="n">
        <f aca="false">Бюджет!P430</f>
        <v>0</v>
      </c>
      <c r="Q153" s="172" t="n">
        <f aca="false">Бюджет!Q430</f>
        <v>0</v>
      </c>
      <c r="R153" s="172" t="n">
        <f aca="false">Бюджет!R430</f>
        <v>0</v>
      </c>
      <c r="S153" s="172" t="n">
        <f aca="false">Бюджет!S430</f>
        <v>0</v>
      </c>
      <c r="T153" s="172" t="n">
        <f aca="false">Бюджет!T430</f>
        <v>0</v>
      </c>
      <c r="U153" s="172" t="n">
        <f aca="false">Бюджет!U430</f>
        <v>0</v>
      </c>
      <c r="V153" s="172" t="n">
        <f aca="false">Бюджет!V430</f>
        <v>0</v>
      </c>
      <c r="W153" s="172" t="n">
        <f aca="false">Бюджет!W430</f>
        <v>150</v>
      </c>
      <c r="X153" s="172" t="n">
        <f aca="false">Бюджет!X430</f>
        <v>25</v>
      </c>
      <c r="Y153" s="172" t="n">
        <f aca="false">Бюджет!Y430</f>
        <v>0</v>
      </c>
      <c r="Z153" s="172" t="n">
        <f aca="false">Бюджет!Z430</f>
        <v>0</v>
      </c>
      <c r="AA153" s="172" t="n">
        <f aca="false">Бюджет!AA430</f>
        <v>0</v>
      </c>
      <c r="AB153" s="172" t="n">
        <f aca="false">Бюджет!AB430</f>
        <v>0</v>
      </c>
      <c r="AC153" s="172" t="n">
        <f aca="false">Бюджет!AC430</f>
        <v>0</v>
      </c>
      <c r="AD153" s="172" t="n">
        <f aca="false">Бюджет!AD430</f>
        <v>0</v>
      </c>
      <c r="AE153" s="172" t="n">
        <f aca="false">Бюджет!AE430</f>
        <v>0</v>
      </c>
      <c r="AF153" s="172" t="n">
        <f aca="false">Бюджет!AF430</f>
        <v>0</v>
      </c>
      <c r="AG153" s="172" t="n">
        <f aca="false">Бюджет!AG430</f>
        <v>0</v>
      </c>
      <c r="AH153" s="172" t="n">
        <f aca="false">Бюджет!AH430</f>
        <v>0</v>
      </c>
      <c r="AI153" s="172" t="n">
        <f aca="false">Бюджет!AI430</f>
        <v>0</v>
      </c>
      <c r="AJ153" s="172" t="n">
        <f aca="false">SUM(G153,I153:AI153)</f>
        <v>175</v>
      </c>
      <c r="AK153" s="168"/>
    </row>
    <row r="154" customFormat="false" ht="15" hidden="false" customHeight="false" outlineLevel="0" collapsed="false">
      <c r="A154" s="173"/>
      <c r="B154" s="196" t="s">
        <v>552</v>
      </c>
      <c r="C154" s="177"/>
      <c r="D154" s="177"/>
      <c r="E154" s="177"/>
      <c r="F154" s="178" t="n">
        <f aca="false">SUM(F133:F153)</f>
        <v>230</v>
      </c>
      <c r="G154" s="178" t="n">
        <f aca="false">SUM(G133:G153)</f>
        <v>180</v>
      </c>
      <c r="H154" s="178" t="n">
        <f aca="false">SUM(H133:H153)</f>
        <v>74</v>
      </c>
      <c r="I154" s="178" t="n">
        <f aca="false">SUM(I133:I153)</f>
        <v>40</v>
      </c>
      <c r="J154" s="178" t="n">
        <f aca="false">SUM(J133:J153)</f>
        <v>216</v>
      </c>
      <c r="K154" s="178" t="n">
        <f aca="false">SUM(K133:K153)</f>
        <v>14.1</v>
      </c>
      <c r="L154" s="178" t="n">
        <f aca="false">SUM(L133:L153)</f>
        <v>0</v>
      </c>
      <c r="M154" s="178" t="n">
        <f aca="false">SUM(M133:M153)</f>
        <v>2.4</v>
      </c>
      <c r="N154" s="178" t="n">
        <f aca="false">SUM(N133:N153)</f>
        <v>0</v>
      </c>
      <c r="O154" s="178" t="n">
        <f aca="false">SUM(O133:O153)</f>
        <v>0</v>
      </c>
      <c r="P154" s="178" t="n">
        <f aca="false">SUM(P133:P153)</f>
        <v>0</v>
      </c>
      <c r="Q154" s="178" t="n">
        <f aca="false">SUM(Q133:Q153)</f>
        <v>11</v>
      </c>
      <c r="R154" s="178" t="n">
        <f aca="false">SUM(R133:R153)</f>
        <v>0</v>
      </c>
      <c r="S154" s="178" t="n">
        <f aca="false">SUM(S133:S153)</f>
        <v>20</v>
      </c>
      <c r="T154" s="178" t="n">
        <f aca="false">SUM(T133:T153)</f>
        <v>136.666666666667</v>
      </c>
      <c r="U154" s="178" t="n">
        <f aca="false">SUM(U133:U153)</f>
        <v>0</v>
      </c>
      <c r="V154" s="178" t="n">
        <f aca="false">SUM(V133:V153)</f>
        <v>0</v>
      </c>
      <c r="W154" s="178" t="n">
        <f aca="false">SUM(W133:W153)</f>
        <v>150</v>
      </c>
      <c r="X154" s="178" t="n">
        <f aca="false">SUM(X133:X153)</f>
        <v>25</v>
      </c>
      <c r="Y154" s="178" t="n">
        <f aca="false">SUM(Y133:Y153)</f>
        <v>0</v>
      </c>
      <c r="Z154" s="178" t="n">
        <f aca="false">SUM(Z133:Z153)</f>
        <v>0</v>
      </c>
      <c r="AA154" s="178" t="n">
        <f aca="false">SUM(AA133:AA153)</f>
        <v>0</v>
      </c>
      <c r="AB154" s="178" t="n">
        <f aca="false">SUM(AB133:AB153)</f>
        <v>6.5</v>
      </c>
      <c r="AC154" s="178" t="n">
        <f aca="false">SUM(AC133:AC153)</f>
        <v>0</v>
      </c>
      <c r="AD154" s="178" t="n">
        <f aca="false">SUM(AD133:AD153)</f>
        <v>0</v>
      </c>
      <c r="AE154" s="178" t="n">
        <f aca="false">SUM(AE133:AE153)</f>
        <v>30</v>
      </c>
      <c r="AF154" s="178" t="n">
        <f aca="false">SUM(AF133:AF153)</f>
        <v>0</v>
      </c>
      <c r="AG154" s="178" t="n">
        <f aca="false">SUM(AG133:AG153)</f>
        <v>0</v>
      </c>
      <c r="AH154" s="178" t="n">
        <f aca="false">SUM(AH133:AH153)</f>
        <v>0</v>
      </c>
      <c r="AI154" s="178" t="n">
        <f aca="false">SUM(AI133:AI153)</f>
        <v>34</v>
      </c>
      <c r="AJ154" s="178" t="n">
        <f aca="false">SUM(AJ133:AJ153)</f>
        <v>865.666666666667</v>
      </c>
      <c r="AK154" s="168"/>
    </row>
    <row r="155" customFormat="false" ht="15" hidden="false" customHeight="false" outlineLevel="0" collapsed="false">
      <c r="A155" s="173"/>
      <c r="B155" s="200"/>
      <c r="C155" s="169"/>
      <c r="D155" s="169"/>
      <c r="E155" s="169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68"/>
    </row>
    <row r="156" customFormat="false" ht="15" hidden="false" customHeight="false" outlineLevel="0" collapsed="false">
      <c r="A156" s="173"/>
      <c r="B156" s="200"/>
      <c r="C156" s="169"/>
      <c r="D156" s="169"/>
      <c r="E156" s="169"/>
      <c r="F156" s="180"/>
      <c r="G156" s="180"/>
      <c r="H156" s="180"/>
      <c r="I156" s="180"/>
      <c r="J156" s="170" t="str">
        <f aca="false">Бюджет!L433</f>
        <v>11.04.04 Электроника и наноэлектроника</v>
      </c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80"/>
      <c r="AE156" s="180"/>
      <c r="AF156" s="180"/>
      <c r="AG156" s="180"/>
      <c r="AH156" s="180"/>
      <c r="AI156" s="180"/>
      <c r="AJ156" s="180"/>
      <c r="AK156" s="168"/>
    </row>
    <row r="157" customFormat="false" ht="15" hidden="false" customHeight="false" outlineLevel="0" collapsed="false">
      <c r="A157" s="173"/>
      <c r="B157" s="200"/>
      <c r="C157" s="169"/>
      <c r="D157" s="169"/>
      <c r="E157" s="169"/>
      <c r="F157" s="180"/>
      <c r="G157" s="180"/>
      <c r="H157" s="180"/>
      <c r="I157" s="180"/>
      <c r="J157" s="171" t="str">
        <f aca="false">Бюджет!K434</f>
        <v>профиль "Электроника и наноэлектроника"</v>
      </c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80"/>
      <c r="AE157" s="180"/>
      <c r="AF157" s="180"/>
      <c r="AG157" s="180"/>
      <c r="AH157" s="180"/>
      <c r="AI157" s="180"/>
      <c r="AJ157" s="172" t="n">
        <f aca="false">SUM(G157,I157:AI157)</f>
        <v>0</v>
      </c>
      <c r="AK157" s="168"/>
    </row>
    <row r="158" customFormat="false" ht="27.25" hidden="false" customHeight="false" outlineLevel="0" collapsed="false">
      <c r="A158" s="173" t="str">
        <f aca="false">Бюджет!A444</f>
        <v>Б1.В.02</v>
      </c>
      <c r="B158" s="174" t="str">
        <f aca="false">Бюджет!B444</f>
        <v>Практикум по современным компьютерным технологиям</v>
      </c>
      <c r="C158" s="168" t="str">
        <f aca="false">Бюджет!C444</f>
        <v>1\2</v>
      </c>
      <c r="D158" s="168" t="n">
        <f aca="false">Бюджет!D444</f>
        <v>5</v>
      </c>
      <c r="E158" s="168" t="n">
        <f aca="false">Бюджет!E444</f>
        <v>1</v>
      </c>
      <c r="F158" s="175" t="n">
        <f aca="false">Бюджет!F444</f>
        <v>0</v>
      </c>
      <c r="G158" s="175" t="n">
        <f aca="false">Бюджет!G444</f>
        <v>0</v>
      </c>
      <c r="H158" s="175" t="n">
        <f aca="false">Бюджет!H444</f>
        <v>0</v>
      </c>
      <c r="I158" s="175" t="n">
        <f aca="false">Бюджет!I444</f>
        <v>0</v>
      </c>
      <c r="J158" s="175" t="n">
        <f aca="false">Бюджет!J444</f>
        <v>40</v>
      </c>
      <c r="K158" s="175" t="n">
        <f aca="false">Бюджет!K444</f>
        <v>1.5</v>
      </c>
      <c r="L158" s="175" t="n">
        <f aca="false">Бюджет!L444</f>
        <v>0</v>
      </c>
      <c r="M158" s="175" t="n">
        <f aca="false">Бюджет!M444</f>
        <v>0</v>
      </c>
      <c r="N158" s="175" t="n">
        <f aca="false">Бюджет!N444</f>
        <v>0</v>
      </c>
      <c r="O158" s="175" t="n">
        <f aca="false">Бюджет!O444</f>
        <v>0</v>
      </c>
      <c r="P158" s="175" t="n">
        <f aca="false">Бюджет!P444</f>
        <v>0</v>
      </c>
      <c r="Q158" s="175" t="n">
        <f aca="false">Бюджет!Q444</f>
        <v>0</v>
      </c>
      <c r="R158" s="175" t="n">
        <f aca="false">Бюджет!R444</f>
        <v>0</v>
      </c>
      <c r="S158" s="175" t="n">
        <f aca="false">Бюджет!S444</f>
        <v>0</v>
      </c>
      <c r="T158" s="175" t="n">
        <f aca="false">Бюджет!T444</f>
        <v>0</v>
      </c>
      <c r="U158" s="175" t="n">
        <f aca="false">Бюджет!U444</f>
        <v>0</v>
      </c>
      <c r="V158" s="175" t="n">
        <f aca="false">Бюджет!V444</f>
        <v>0</v>
      </c>
      <c r="W158" s="175" t="n">
        <f aca="false">Бюджет!W444</f>
        <v>0</v>
      </c>
      <c r="X158" s="175" t="n">
        <f aca="false">Бюджет!X444</f>
        <v>0</v>
      </c>
      <c r="Y158" s="175" t="n">
        <f aca="false">Бюджет!Y444</f>
        <v>0</v>
      </c>
      <c r="Z158" s="175" t="n">
        <f aca="false">Бюджет!Z444</f>
        <v>0</v>
      </c>
      <c r="AA158" s="175" t="n">
        <f aca="false">Бюджет!AA444</f>
        <v>0</v>
      </c>
      <c r="AB158" s="175" t="n">
        <f aca="false">Бюджет!AB444</f>
        <v>0</v>
      </c>
      <c r="AC158" s="175" t="n">
        <f aca="false">Бюджет!AC444</f>
        <v>0</v>
      </c>
      <c r="AD158" s="175" t="n">
        <f aca="false">Бюджет!AD444</f>
        <v>0</v>
      </c>
      <c r="AE158" s="175" t="n">
        <f aca="false">Бюджет!AE444</f>
        <v>0</v>
      </c>
      <c r="AF158" s="175" t="n">
        <f aca="false">Бюджет!AF444</f>
        <v>0</v>
      </c>
      <c r="AG158" s="175" t="n">
        <f aca="false">Бюджет!AG444</f>
        <v>0</v>
      </c>
      <c r="AH158" s="175" t="n">
        <f aca="false">Бюджет!AH444</f>
        <v>0</v>
      </c>
      <c r="AI158" s="175" t="n">
        <f aca="false">Бюджет!AI444</f>
        <v>0</v>
      </c>
      <c r="AJ158" s="172" t="n">
        <f aca="false">SUM(G158,I158:AI158)</f>
        <v>41.5</v>
      </c>
      <c r="AK158" s="168"/>
    </row>
    <row r="159" customFormat="false" ht="27.25" hidden="false" customHeight="false" outlineLevel="0" collapsed="false">
      <c r="A159" s="173" t="str">
        <f aca="false">Бюджет!A447</f>
        <v>Б1.В.05</v>
      </c>
      <c r="B159" s="174" t="str">
        <f aca="false">Бюджет!B447</f>
        <v>Компьютерные технологии в научных исследованиях</v>
      </c>
      <c r="C159" s="168" t="str">
        <f aca="false">Бюджет!C447</f>
        <v>1\1</v>
      </c>
      <c r="D159" s="168" t="n">
        <f aca="false">Бюджет!D447</f>
        <v>5</v>
      </c>
      <c r="E159" s="168" t="n">
        <f aca="false">Бюджет!E447</f>
        <v>1</v>
      </c>
      <c r="F159" s="175" t="n">
        <f aca="false">Бюджет!F447</f>
        <v>18</v>
      </c>
      <c r="G159" s="175" t="n">
        <f aca="false">Бюджет!G447</f>
        <v>18</v>
      </c>
      <c r="H159" s="175" t="n">
        <f aca="false">Бюджет!H447</f>
        <v>0</v>
      </c>
      <c r="I159" s="175" t="n">
        <f aca="false">Бюджет!I447</f>
        <v>0</v>
      </c>
      <c r="J159" s="175" t="n">
        <f aca="false">Бюджет!J447</f>
        <v>36</v>
      </c>
      <c r="K159" s="175" t="n">
        <f aca="false">Бюджет!K447</f>
        <v>1.5</v>
      </c>
      <c r="L159" s="175" t="n">
        <f aca="false">Бюджет!L447</f>
        <v>0</v>
      </c>
      <c r="M159" s="175" t="n">
        <f aca="false">Бюджет!M447</f>
        <v>0</v>
      </c>
      <c r="N159" s="175" t="n">
        <f aca="false">Бюджет!N447</f>
        <v>0</v>
      </c>
      <c r="O159" s="175" t="n">
        <f aca="false">Бюджет!O447</f>
        <v>0</v>
      </c>
      <c r="P159" s="175" t="n">
        <f aca="false">Бюджет!P447</f>
        <v>0</v>
      </c>
      <c r="Q159" s="175" t="n">
        <f aca="false">Бюджет!Q447</f>
        <v>0.9</v>
      </c>
      <c r="R159" s="175" t="n">
        <f aca="false">Бюджет!R447</f>
        <v>0</v>
      </c>
      <c r="S159" s="175" t="n">
        <f aca="false">Бюджет!S447</f>
        <v>0</v>
      </c>
      <c r="T159" s="175" t="n">
        <f aca="false">Бюджет!T447</f>
        <v>0</v>
      </c>
      <c r="U159" s="175" t="n">
        <f aca="false">Бюджет!U447</f>
        <v>0</v>
      </c>
      <c r="V159" s="175" t="n">
        <f aca="false">Бюджет!V447</f>
        <v>0</v>
      </c>
      <c r="W159" s="175" t="n">
        <f aca="false">Бюджет!W447</f>
        <v>0</v>
      </c>
      <c r="X159" s="175" t="n">
        <f aca="false">Бюджет!X447</f>
        <v>0</v>
      </c>
      <c r="Y159" s="175" t="n">
        <f aca="false">Бюджет!Y447</f>
        <v>0</v>
      </c>
      <c r="Z159" s="175" t="n">
        <f aca="false">Бюджет!Z447</f>
        <v>0</v>
      </c>
      <c r="AA159" s="175" t="n">
        <f aca="false">Бюджет!AA447</f>
        <v>0</v>
      </c>
      <c r="AB159" s="175" t="n">
        <f aca="false">Бюджет!AB447</f>
        <v>0</v>
      </c>
      <c r="AC159" s="175" t="n">
        <f aca="false">Бюджет!AC447</f>
        <v>0</v>
      </c>
      <c r="AD159" s="175" t="n">
        <f aca="false">Бюджет!AD447</f>
        <v>0</v>
      </c>
      <c r="AE159" s="175" t="n">
        <f aca="false">Бюджет!AE447</f>
        <v>0</v>
      </c>
      <c r="AF159" s="175" t="n">
        <f aca="false">Бюджет!AF447</f>
        <v>0</v>
      </c>
      <c r="AG159" s="175" t="n">
        <f aca="false">Бюджет!AG447</f>
        <v>0</v>
      </c>
      <c r="AH159" s="175" t="n">
        <f aca="false">Бюджет!AH447</f>
        <v>0</v>
      </c>
      <c r="AI159" s="175" t="n">
        <f aca="false">Бюджет!AI447</f>
        <v>0</v>
      </c>
      <c r="AJ159" s="172" t="n">
        <f aca="false">SUM(G159,I159:AI159)</f>
        <v>56.4</v>
      </c>
      <c r="AK159" s="168"/>
    </row>
    <row r="160" customFormat="false" ht="15" hidden="false" customHeight="false" outlineLevel="0" collapsed="false">
      <c r="A160" s="173"/>
      <c r="B160" s="196" t="s">
        <v>553</v>
      </c>
      <c r="C160" s="177"/>
      <c r="D160" s="177"/>
      <c r="E160" s="177"/>
      <c r="F160" s="178" t="n">
        <f aca="false">SUM(F158:F159)</f>
        <v>18</v>
      </c>
      <c r="G160" s="178" t="n">
        <f aca="false">SUM(G158:G159)</f>
        <v>18</v>
      </c>
      <c r="H160" s="178" t="n">
        <f aca="false">SUM(H158:H159)</f>
        <v>0</v>
      </c>
      <c r="I160" s="178" t="n">
        <f aca="false">SUM(I158:I159)</f>
        <v>0</v>
      </c>
      <c r="J160" s="178" t="n">
        <f aca="false">SUM(J158:J159)</f>
        <v>76</v>
      </c>
      <c r="K160" s="178" t="n">
        <f aca="false">SUM(K158:K159)</f>
        <v>3</v>
      </c>
      <c r="L160" s="178" t="n">
        <f aca="false">SUM(L158:L159)</f>
        <v>0</v>
      </c>
      <c r="M160" s="178" t="n">
        <f aca="false">SUM(M158:M159)</f>
        <v>0</v>
      </c>
      <c r="N160" s="178" t="n">
        <f aca="false">SUM(N158:N159)</f>
        <v>0</v>
      </c>
      <c r="O160" s="178" t="n">
        <f aca="false">SUM(O158:O159)</f>
        <v>0</v>
      </c>
      <c r="P160" s="178" t="n">
        <f aca="false">SUM(P158:P159)</f>
        <v>0</v>
      </c>
      <c r="Q160" s="178" t="n">
        <f aca="false">SUM(Q158:Q159)</f>
        <v>0.9</v>
      </c>
      <c r="R160" s="178" t="n">
        <f aca="false">SUM(R158:R159)</f>
        <v>0</v>
      </c>
      <c r="S160" s="178" t="n">
        <f aca="false">SUM(S158:S159)</f>
        <v>0</v>
      </c>
      <c r="T160" s="178" t="n">
        <f aca="false">SUM(T158:T159)</f>
        <v>0</v>
      </c>
      <c r="U160" s="178" t="n">
        <f aca="false">SUM(U158:U159)</f>
        <v>0</v>
      </c>
      <c r="V160" s="178" t="n">
        <f aca="false">SUM(V158:V159)</f>
        <v>0</v>
      </c>
      <c r="W160" s="178" t="n">
        <f aca="false">SUM(W158:W159)</f>
        <v>0</v>
      </c>
      <c r="X160" s="178" t="n">
        <f aca="false">SUM(X158:X159)</f>
        <v>0</v>
      </c>
      <c r="Y160" s="178" t="n">
        <f aca="false">SUM(Y158:Y159)</f>
        <v>0</v>
      </c>
      <c r="Z160" s="178" t="n">
        <f aca="false">SUM(Z158:Z159)</f>
        <v>0</v>
      </c>
      <c r="AA160" s="178" t="n">
        <f aca="false">SUM(AA158:AA159)</f>
        <v>0</v>
      </c>
      <c r="AB160" s="178" t="n">
        <f aca="false">SUM(AB158:AB159)</f>
        <v>0</v>
      </c>
      <c r="AC160" s="178" t="n">
        <f aca="false">SUM(AC158:AC159)</f>
        <v>0</v>
      </c>
      <c r="AD160" s="178" t="n">
        <f aca="false">SUM(AD158:AD159)</f>
        <v>0</v>
      </c>
      <c r="AE160" s="178" t="n">
        <f aca="false">SUM(AE158:AE159)</f>
        <v>0</v>
      </c>
      <c r="AF160" s="178" t="n">
        <f aca="false">SUM(AF158:AF159)</f>
        <v>0</v>
      </c>
      <c r="AG160" s="178" t="n">
        <f aca="false">SUM(AG158:AG159)</f>
        <v>0</v>
      </c>
      <c r="AH160" s="178" t="n">
        <f aca="false">SUM(AH158:AH159)</f>
        <v>0</v>
      </c>
      <c r="AI160" s="178" t="n">
        <f aca="false">SUM(AI158:AI159)</f>
        <v>0</v>
      </c>
      <c r="AJ160" s="178" t="n">
        <f aca="false">SUM(AJ158:AJ159)</f>
        <v>97.9</v>
      </c>
      <c r="AK160" s="168"/>
    </row>
    <row r="161" customFormat="false" ht="15" hidden="false" customHeight="false" outlineLevel="0" collapsed="false">
      <c r="A161" s="173"/>
      <c r="B161" s="200"/>
      <c r="C161" s="169"/>
      <c r="D161" s="169"/>
      <c r="E161" s="169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/>
      <c r="AK161" s="168"/>
    </row>
    <row r="162" customFormat="false" ht="15" hidden="false" customHeight="false" outlineLevel="0" collapsed="false">
      <c r="A162" s="173"/>
      <c r="B162" s="210" t="s">
        <v>554</v>
      </c>
      <c r="C162" s="192"/>
      <c r="D162" s="192"/>
      <c r="E162" s="192"/>
      <c r="F162" s="188" t="n">
        <f aca="false">F100+F81+F154+F31+F111+F130+F124+F119+F160</f>
        <v>1094</v>
      </c>
      <c r="G162" s="188" t="n">
        <f aca="false">G100+G81+G154+G31+G111+G130+G124+G119+G160</f>
        <v>904</v>
      </c>
      <c r="H162" s="188" t="n">
        <f aca="false">H100+H81+H154+H31+H111+H130+H124+H119+H160</f>
        <v>692</v>
      </c>
      <c r="I162" s="188" t="n">
        <f aca="false">I100+I81+I154+I31+I111+I130+I124+I119+I160</f>
        <v>658</v>
      </c>
      <c r="J162" s="188" t="n">
        <f aca="false">J100+J81+J154+J31+J111+J130+J124+J119+J160</f>
        <v>2702</v>
      </c>
      <c r="K162" s="188" t="n">
        <f aca="false">K100+K81+K154+K31+K111+K130+K124+K119+K160</f>
        <v>217.2</v>
      </c>
      <c r="L162" s="188" t="n">
        <f aca="false">L100+L81+L154+L31+L111+L130+L124+L119+L160</f>
        <v>0</v>
      </c>
      <c r="M162" s="188" t="n">
        <f aca="false">M100+M81+M154+M31+M111+M130+M124+M119+M160</f>
        <v>44.8</v>
      </c>
      <c r="N162" s="188" t="n">
        <f aca="false">N100+N81+N154+N31+N111+N130+N124+N119+N160</f>
        <v>0</v>
      </c>
      <c r="O162" s="188" t="n">
        <f aca="false">O100+O81+O154+O31+O111+O130+O124+O119+O160</f>
        <v>0</v>
      </c>
      <c r="P162" s="188" t="n">
        <f aca="false">P100+P81+P154+P31+P111+P130+P124+P119+P160</f>
        <v>0</v>
      </c>
      <c r="Q162" s="188" t="n">
        <f aca="false">Q100+Q81+Q154+Q31+Q111+Q130+Q124+Q119+Q160</f>
        <v>53.2</v>
      </c>
      <c r="R162" s="188" t="n">
        <f aca="false">R100+R81+R154+R31+R111+R130+R124+R119+R160</f>
        <v>0</v>
      </c>
      <c r="S162" s="188" t="n">
        <f aca="false">S100+S81+S154+S31+S111+S130+S124+S119+S160</f>
        <v>56</v>
      </c>
      <c r="T162" s="188" t="n">
        <f aca="false">T100+T81+T154+T31+T111+T130+T124+T119+T160</f>
        <v>252.666666666667</v>
      </c>
      <c r="U162" s="188" t="n">
        <f aca="false">U100+U81+U154+U31+U111+U130+U124+U119+U160</f>
        <v>0</v>
      </c>
      <c r="V162" s="188" t="n">
        <f aca="false">V100+V81+V154+V31+V111+V130+V124+V119+V160</f>
        <v>24</v>
      </c>
      <c r="W162" s="188" t="n">
        <f aca="false">W100+W81+W154+W31+W111+W130+W124+W119+W160</f>
        <v>358</v>
      </c>
      <c r="X162" s="188" t="n">
        <f aca="false">X100+X81+X154+X31+X111+X130+X124+X119+X160</f>
        <v>25</v>
      </c>
      <c r="Y162" s="188" t="n">
        <f aca="false">Y100+Y81+Y154+Y31+Y111+Y130+Y124+Y119+Y160</f>
        <v>0</v>
      </c>
      <c r="Z162" s="188" t="n">
        <f aca="false">Z100+Z81+Z154+Z31+Z111+Z130+Z124+Z119+Z160</f>
        <v>0</v>
      </c>
      <c r="AA162" s="188" t="n">
        <f aca="false">AA100+AA81+AA154+AA31+AA111+AA130+AA124+AA119+AA160</f>
        <v>0</v>
      </c>
      <c r="AB162" s="188" t="n">
        <f aca="false">AB100+AB81+AB154+AB31+AB111+AB130+AB124+AB119+AB160</f>
        <v>13.5</v>
      </c>
      <c r="AC162" s="188" t="n">
        <f aca="false">AC100+AC81+AC154+AC31+AC111+AC130+AC124+AC119+AC160</f>
        <v>0</v>
      </c>
      <c r="AD162" s="188" t="n">
        <f aca="false">AD100+AD81+AD154+AD31+AD111+AD130+AD124+AD119+AD160</f>
        <v>0</v>
      </c>
      <c r="AE162" s="188" t="n">
        <f aca="false">AE100+AE81+AE154+AE31+AE111+AE130+AE124+AE119+AE160</f>
        <v>30</v>
      </c>
      <c r="AF162" s="188" t="n">
        <f aca="false">AF100+AF81+AF154+AF31+AF111+AF130+AF124+AF119+AF160</f>
        <v>0</v>
      </c>
      <c r="AG162" s="188" t="n">
        <f aca="false">AG100+AG81+AG154+AG31+AG111+AG130+AG124+AG119+AG160</f>
        <v>0</v>
      </c>
      <c r="AH162" s="188" t="n">
        <f aca="false">AH100+AH81+AH154+AH31+AH111+AH130+AH124+AH119+AH160</f>
        <v>0</v>
      </c>
      <c r="AI162" s="188" t="n">
        <f aca="false">AI100+AI81+AI154+AI31+AI111+AI130+AI124+AI119+AI160</f>
        <v>106</v>
      </c>
      <c r="AJ162" s="188" t="n">
        <f aca="false">AJ100+AJ81+AJ154+AJ31+AJ111+AJ130+AJ124+AJ119+AJ160</f>
        <v>5444.36666666667</v>
      </c>
      <c r="AK162" s="189"/>
    </row>
    <row r="163" customFormat="false" ht="15" hidden="false" customHeight="false" outlineLevel="0" collapsed="false">
      <c r="A163" s="173"/>
      <c r="B163" s="197"/>
      <c r="C163" s="173"/>
      <c r="D163" s="173"/>
      <c r="E163" s="173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 t="n">
        <f aca="false">SUM(I162:AI162)+G162-AJ162</f>
        <v>0</v>
      </c>
      <c r="AK163" s="168"/>
    </row>
    <row r="164" customFormat="false" ht="15" hidden="false" customHeight="false" outlineLevel="0" collapsed="false">
      <c r="A164" s="173"/>
      <c r="B164" s="197"/>
      <c r="C164" s="173"/>
      <c r="D164" s="173"/>
      <c r="E164" s="173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68"/>
    </row>
    <row r="165" customFormat="false" ht="15" hidden="false" customHeight="false" outlineLevel="0" collapsed="false">
      <c r="A165" s="173"/>
      <c r="B165" s="197"/>
      <c r="C165" s="186"/>
      <c r="D165" s="186"/>
      <c r="E165" s="186"/>
      <c r="F165" s="175"/>
      <c r="G165" s="175"/>
      <c r="H165" s="175"/>
      <c r="I165" s="175"/>
      <c r="J165" s="180" t="s">
        <v>60</v>
      </c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75"/>
      <c r="AE165" s="175"/>
      <c r="AF165" s="175"/>
      <c r="AG165" s="175"/>
      <c r="AH165" s="175"/>
      <c r="AI165" s="175"/>
      <c r="AJ165" s="175"/>
      <c r="AK165" s="189"/>
    </row>
    <row r="166" customFormat="false" ht="15" hidden="false" customHeight="false" outlineLevel="0" collapsed="false">
      <c r="A166" s="173"/>
      <c r="B166" s="197"/>
      <c r="C166" s="186"/>
      <c r="D166" s="186"/>
      <c r="E166" s="186"/>
      <c r="F166" s="175"/>
      <c r="G166" s="175"/>
      <c r="H166" s="175"/>
      <c r="I166" s="175"/>
      <c r="J166" s="170" t="str">
        <f aca="false">Бюджет!K454</f>
        <v> Биолого-почвенный  факультет</v>
      </c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5"/>
      <c r="AE166" s="175"/>
      <c r="AF166" s="175"/>
      <c r="AG166" s="175"/>
      <c r="AH166" s="175"/>
      <c r="AI166" s="175"/>
      <c r="AJ166" s="175"/>
      <c r="AK166" s="168"/>
    </row>
    <row r="167" customFormat="false" ht="15" hidden="false" customHeight="false" outlineLevel="0" collapsed="false">
      <c r="A167" s="173"/>
      <c r="B167" s="197"/>
      <c r="C167" s="186"/>
      <c r="D167" s="186"/>
      <c r="E167" s="186"/>
      <c r="F167" s="175"/>
      <c r="G167" s="175"/>
      <c r="H167" s="175"/>
      <c r="I167" s="175"/>
      <c r="J167" s="180" t="str">
        <f aca="false">Бюджет!R455</f>
        <v>Очное отделение</v>
      </c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75"/>
      <c r="AE167" s="175"/>
      <c r="AF167" s="175"/>
      <c r="AG167" s="175"/>
      <c r="AH167" s="175"/>
      <c r="AI167" s="175"/>
      <c r="AJ167" s="175"/>
      <c r="AK167" s="168"/>
    </row>
    <row r="168" customFormat="false" ht="15" hidden="false" customHeight="false" outlineLevel="0" collapsed="false">
      <c r="A168" s="173"/>
      <c r="B168" s="197"/>
      <c r="C168" s="186"/>
      <c r="D168" s="186"/>
      <c r="E168" s="186"/>
      <c r="F168" s="175"/>
      <c r="G168" s="175"/>
      <c r="H168" s="175"/>
      <c r="I168" s="175"/>
      <c r="J168" s="171" t="str">
        <f aca="false">Бюджет!K456</f>
        <v>06.03.01 Биология профиль Биология</v>
      </c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  <c r="U168" s="171"/>
      <c r="V168" s="171"/>
      <c r="W168" s="171"/>
      <c r="X168" s="171"/>
      <c r="Y168" s="171"/>
      <c r="Z168" s="171"/>
      <c r="AA168" s="171"/>
      <c r="AB168" s="171"/>
      <c r="AC168" s="171"/>
      <c r="AD168" s="175"/>
      <c r="AE168" s="175"/>
      <c r="AF168" s="175"/>
      <c r="AG168" s="175"/>
      <c r="AH168" s="175"/>
      <c r="AI168" s="175"/>
      <c r="AJ168" s="175" t="n">
        <f aca="false">SUM(G168,I168:AI168)</f>
        <v>0</v>
      </c>
      <c r="AK168" s="168"/>
    </row>
    <row r="169" customFormat="false" ht="15" hidden="false" customHeight="false" outlineLevel="0" collapsed="false">
      <c r="A169" s="173" t="str">
        <f aca="false">Бюджет!A457</f>
        <v>Б1.О.13</v>
      </c>
      <c r="B169" s="197" t="str">
        <f aca="false">Бюджет!B457</f>
        <v>Физика</v>
      </c>
      <c r="C169" s="168" t="str">
        <f aca="false">Бюджет!C457</f>
        <v>1/2,</v>
      </c>
      <c r="D169" s="168" t="n">
        <f aca="false">Бюджет!D457</f>
        <v>84</v>
      </c>
      <c r="E169" s="168" t="n">
        <f aca="false">Бюджет!E457</f>
        <v>3</v>
      </c>
      <c r="F169" s="175" t="n">
        <f aca="false">Бюджет!F457</f>
        <v>16</v>
      </c>
      <c r="G169" s="175" t="n">
        <f aca="false">Бюджет!G457</f>
        <v>16</v>
      </c>
      <c r="H169" s="175" t="n">
        <f aca="false">Бюджет!H457</f>
        <v>0</v>
      </c>
      <c r="I169" s="175" t="n">
        <f aca="false">Бюджет!I457</f>
        <v>0</v>
      </c>
      <c r="J169" s="175" t="n">
        <f aca="false">Бюджет!J457</f>
        <v>96</v>
      </c>
      <c r="K169" s="175" t="n">
        <f aca="false">Бюджет!K457</f>
        <v>25.2</v>
      </c>
      <c r="L169" s="175" t="n">
        <f aca="false">Бюджет!L457</f>
        <v>0</v>
      </c>
      <c r="M169" s="175" t="n">
        <f aca="false">Бюджет!M457</f>
        <v>0</v>
      </c>
      <c r="N169" s="175" t="n">
        <f aca="false">Бюджет!N457</f>
        <v>0</v>
      </c>
      <c r="O169" s="175" t="n">
        <f aca="false">Бюджет!O457</f>
        <v>0</v>
      </c>
      <c r="P169" s="175" t="n">
        <f aca="false">Бюджет!P457</f>
        <v>0</v>
      </c>
      <c r="Q169" s="175" t="n">
        <f aca="false">Бюджет!Q457</f>
        <v>0.8</v>
      </c>
      <c r="R169" s="175" t="n">
        <f aca="false">Бюджет!R457</f>
        <v>0</v>
      </c>
      <c r="S169" s="175" t="n">
        <f aca="false">Бюджет!S457</f>
        <v>0</v>
      </c>
      <c r="T169" s="175" t="n">
        <f aca="false">Бюджет!T457</f>
        <v>0</v>
      </c>
      <c r="U169" s="175" t="n">
        <f aca="false">Бюджет!U457</f>
        <v>0</v>
      </c>
      <c r="V169" s="175" t="n">
        <f aca="false">Бюджет!V457</f>
        <v>0</v>
      </c>
      <c r="W169" s="175" t="n">
        <f aca="false">Бюджет!W457</f>
        <v>0</v>
      </c>
      <c r="X169" s="175" t="n">
        <f aca="false">Бюджет!X457</f>
        <v>0</v>
      </c>
      <c r="Y169" s="175" t="n">
        <f aca="false">Бюджет!Y457</f>
        <v>0</v>
      </c>
      <c r="Z169" s="175" t="n">
        <f aca="false">Бюджет!Z457</f>
        <v>0</v>
      </c>
      <c r="AA169" s="175" t="n">
        <f aca="false">Бюджет!AA457</f>
        <v>0</v>
      </c>
      <c r="AB169" s="175" t="n">
        <f aca="false">Бюджет!AB457</f>
        <v>0</v>
      </c>
      <c r="AC169" s="175" t="n">
        <f aca="false">Бюджет!AC457</f>
        <v>0</v>
      </c>
      <c r="AD169" s="175" t="n">
        <f aca="false">Бюджет!AD457</f>
        <v>0</v>
      </c>
      <c r="AE169" s="175" t="n">
        <f aca="false">Бюджет!AE457</f>
        <v>0</v>
      </c>
      <c r="AF169" s="175" t="n">
        <f aca="false">Бюджет!AF457</f>
        <v>0</v>
      </c>
      <c r="AG169" s="175" t="n">
        <f aca="false">Бюджет!AG457</f>
        <v>0</v>
      </c>
      <c r="AH169" s="175" t="n">
        <f aca="false">Бюджет!AH457</f>
        <v>0</v>
      </c>
      <c r="AI169" s="175" t="n">
        <f aca="false">Бюджет!AI457</f>
        <v>6</v>
      </c>
      <c r="AJ169" s="172" t="n">
        <f aca="false">SUM(G169,I169:AI169)</f>
        <v>144</v>
      </c>
      <c r="AK169" s="168"/>
    </row>
    <row r="170" customFormat="false" ht="15" hidden="false" customHeight="false" outlineLevel="0" collapsed="false">
      <c r="A170" s="173"/>
      <c r="B170" s="197"/>
      <c r="C170" s="168"/>
      <c r="D170" s="168"/>
      <c r="E170" s="168"/>
      <c r="F170" s="175"/>
      <c r="G170" s="175"/>
      <c r="H170" s="175"/>
      <c r="I170" s="175"/>
      <c r="J170" s="171" t="str">
        <f aca="false">Бюджет!K458</f>
        <v>06.05.01 Биоинженерия и биоинформатика (специалитет)</v>
      </c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175"/>
      <c r="AE170" s="175"/>
      <c r="AF170" s="175"/>
      <c r="AG170" s="175"/>
      <c r="AH170" s="175"/>
      <c r="AI170" s="175"/>
      <c r="AJ170" s="175" t="n">
        <f aca="false">SUM(G170,I170:AI170)</f>
        <v>0</v>
      </c>
      <c r="AK170" s="168"/>
    </row>
    <row r="171" customFormat="false" ht="15" hidden="false" customHeight="false" outlineLevel="0" collapsed="false">
      <c r="A171" s="173" t="str">
        <f aca="false">Бюджет!A459</f>
        <v>Б1.О.13</v>
      </c>
      <c r="B171" s="197" t="str">
        <f aca="false">Бюджет!B459</f>
        <v>Физика</v>
      </c>
      <c r="C171" s="168" t="str">
        <f aca="false">Бюджет!C459</f>
        <v>1/2,</v>
      </c>
      <c r="D171" s="168" t="n">
        <f aca="false">Бюджет!D459</f>
        <v>16</v>
      </c>
      <c r="E171" s="168" t="n">
        <f aca="false">Бюджет!E459</f>
        <v>1</v>
      </c>
      <c r="F171" s="175" t="n">
        <f aca="false">Бюджет!F459</f>
        <v>16</v>
      </c>
      <c r="G171" s="175" t="n">
        <f aca="false">Бюджет!G459</f>
        <v>0</v>
      </c>
      <c r="H171" s="175" t="n">
        <f aca="false">Бюджет!H459</f>
        <v>0</v>
      </c>
      <c r="I171" s="175" t="n">
        <f aca="false">Бюджет!I459</f>
        <v>0</v>
      </c>
      <c r="J171" s="175" t="n">
        <f aca="false">Бюджет!J459</f>
        <v>32</v>
      </c>
      <c r="K171" s="175" t="n">
        <f aca="false">Бюджет!K459</f>
        <v>4.8</v>
      </c>
      <c r="L171" s="175" t="n">
        <f aca="false">Бюджет!L459</f>
        <v>0</v>
      </c>
      <c r="M171" s="175" t="n">
        <f aca="false">Бюджет!M459</f>
        <v>0</v>
      </c>
      <c r="N171" s="175" t="n">
        <f aca="false">Бюджет!N459</f>
        <v>0</v>
      </c>
      <c r="O171" s="175" t="n">
        <f aca="false">Бюджет!O459</f>
        <v>0</v>
      </c>
      <c r="P171" s="175" t="n">
        <f aca="false">Бюджет!P459</f>
        <v>0</v>
      </c>
      <c r="Q171" s="175" t="n">
        <f aca="false">Бюджет!Q459</f>
        <v>0</v>
      </c>
      <c r="R171" s="175" t="n">
        <f aca="false">Бюджет!R459</f>
        <v>0</v>
      </c>
      <c r="S171" s="175" t="n">
        <f aca="false">Бюджет!S459</f>
        <v>0</v>
      </c>
      <c r="T171" s="175" t="n">
        <f aca="false">Бюджет!T459</f>
        <v>0</v>
      </c>
      <c r="U171" s="175" t="n">
        <f aca="false">Бюджет!U459</f>
        <v>0</v>
      </c>
      <c r="V171" s="175" t="n">
        <f aca="false">Бюджет!V459</f>
        <v>0</v>
      </c>
      <c r="W171" s="175" t="n">
        <f aca="false">Бюджет!W459</f>
        <v>0</v>
      </c>
      <c r="X171" s="175" t="n">
        <f aca="false">Бюджет!X459</f>
        <v>0</v>
      </c>
      <c r="Y171" s="175" t="n">
        <f aca="false">Бюджет!Y459</f>
        <v>0</v>
      </c>
      <c r="Z171" s="175" t="n">
        <f aca="false">Бюджет!Z459</f>
        <v>0</v>
      </c>
      <c r="AA171" s="175" t="n">
        <f aca="false">Бюджет!AA459</f>
        <v>0</v>
      </c>
      <c r="AB171" s="175" t="n">
        <f aca="false">Бюджет!AB459</f>
        <v>0</v>
      </c>
      <c r="AC171" s="175" t="n">
        <f aca="false">Бюджет!AC459</f>
        <v>0</v>
      </c>
      <c r="AD171" s="175" t="n">
        <f aca="false">Бюджет!AD459</f>
        <v>0</v>
      </c>
      <c r="AE171" s="175" t="n">
        <f aca="false">Бюджет!AE459</f>
        <v>0</v>
      </c>
      <c r="AF171" s="175" t="n">
        <f aca="false">Бюджет!AF459</f>
        <v>0</v>
      </c>
      <c r="AG171" s="175" t="n">
        <f aca="false">Бюджет!AG459</f>
        <v>0</v>
      </c>
      <c r="AH171" s="175" t="n">
        <f aca="false">Бюджет!AH459</f>
        <v>0</v>
      </c>
      <c r="AI171" s="175" t="n">
        <f aca="false">Бюджет!AI459</f>
        <v>4</v>
      </c>
      <c r="AJ171" s="172" t="n">
        <f aca="false">SUM(G171,I171:AI171)</f>
        <v>40.8</v>
      </c>
      <c r="AK171" s="168"/>
    </row>
    <row r="172" customFormat="false" ht="15" hidden="false" customHeight="false" outlineLevel="0" collapsed="false">
      <c r="A172" s="173"/>
      <c r="B172" s="197"/>
      <c r="C172" s="168"/>
      <c r="D172" s="168"/>
      <c r="E172" s="168"/>
      <c r="F172" s="175"/>
      <c r="G172" s="175"/>
      <c r="H172" s="175"/>
      <c r="I172" s="175"/>
      <c r="J172" s="171" t="str">
        <f aca="false">Бюджет!K460</f>
        <v>05.03.06 Экология и природопользование профиль Экологическая экспертиза</v>
      </c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  <c r="U172" s="171"/>
      <c r="V172" s="171"/>
      <c r="W172" s="171"/>
      <c r="X172" s="171"/>
      <c r="Y172" s="171"/>
      <c r="Z172" s="171"/>
      <c r="AA172" s="171"/>
      <c r="AB172" s="171"/>
      <c r="AC172" s="171"/>
      <c r="AD172" s="175"/>
      <c r="AE172" s="175"/>
      <c r="AF172" s="175"/>
      <c r="AG172" s="175"/>
      <c r="AH172" s="175"/>
      <c r="AI172" s="175"/>
      <c r="AJ172" s="175" t="n">
        <f aca="false">SUM(G172,I172:AI172)</f>
        <v>0</v>
      </c>
      <c r="AK172" s="168"/>
    </row>
    <row r="173" customFormat="false" ht="15" hidden="false" customHeight="false" outlineLevel="0" collapsed="false">
      <c r="A173" s="173" t="str">
        <f aca="false">Бюджет!A461</f>
        <v>Б1.О.15</v>
      </c>
      <c r="B173" s="197" t="str">
        <f aca="false">Бюджет!B461</f>
        <v>Физика</v>
      </c>
      <c r="C173" s="168" t="str">
        <f aca="false">Бюджет!C461</f>
        <v>1/2,</v>
      </c>
      <c r="D173" s="168" t="n">
        <f aca="false">Бюджет!D461</f>
        <v>12</v>
      </c>
      <c r="E173" s="168" t="n">
        <f aca="false">Бюджет!E461</f>
        <v>1</v>
      </c>
      <c r="F173" s="175" t="n">
        <f aca="false">Бюджет!F461</f>
        <v>16</v>
      </c>
      <c r="G173" s="175" t="n">
        <f aca="false">Бюджет!G461</f>
        <v>0</v>
      </c>
      <c r="H173" s="175" t="n">
        <f aca="false">Бюджет!H461</f>
        <v>0</v>
      </c>
      <c r="I173" s="175" t="n">
        <f aca="false">Бюджет!I461</f>
        <v>0</v>
      </c>
      <c r="J173" s="175" t="n">
        <f aca="false">Бюджет!J461</f>
        <v>16</v>
      </c>
      <c r="K173" s="175" t="n">
        <f aca="false">Бюджет!K461</f>
        <v>3.6</v>
      </c>
      <c r="L173" s="175" t="n">
        <f aca="false">Бюджет!L461</f>
        <v>0</v>
      </c>
      <c r="M173" s="175" t="n">
        <f aca="false">Бюджет!M461</f>
        <v>0</v>
      </c>
      <c r="N173" s="175" t="n">
        <f aca="false">Бюджет!N461</f>
        <v>0</v>
      </c>
      <c r="O173" s="175" t="n">
        <f aca="false">Бюджет!O461</f>
        <v>0</v>
      </c>
      <c r="P173" s="175" t="n">
        <f aca="false">Бюджет!P461</f>
        <v>0</v>
      </c>
      <c r="Q173" s="175" t="n">
        <f aca="false">Бюджет!Q461</f>
        <v>0</v>
      </c>
      <c r="R173" s="175" t="n">
        <f aca="false">Бюджет!R461</f>
        <v>0</v>
      </c>
      <c r="S173" s="175" t="n">
        <f aca="false">Бюджет!S461</f>
        <v>0</v>
      </c>
      <c r="T173" s="175" t="n">
        <f aca="false">Бюджет!T461</f>
        <v>0</v>
      </c>
      <c r="U173" s="175" t="n">
        <f aca="false">Бюджет!U461</f>
        <v>0</v>
      </c>
      <c r="V173" s="175" t="n">
        <f aca="false">Бюджет!V461</f>
        <v>0</v>
      </c>
      <c r="W173" s="175" t="n">
        <f aca="false">Бюджет!W461</f>
        <v>0</v>
      </c>
      <c r="X173" s="175" t="n">
        <f aca="false">Бюджет!X461</f>
        <v>0</v>
      </c>
      <c r="Y173" s="175" t="n">
        <f aca="false">Бюджет!Y461</f>
        <v>0</v>
      </c>
      <c r="Z173" s="175" t="n">
        <f aca="false">Бюджет!Z461</f>
        <v>0</v>
      </c>
      <c r="AA173" s="175" t="n">
        <f aca="false">Бюджет!AA461</f>
        <v>0</v>
      </c>
      <c r="AB173" s="175" t="n">
        <f aca="false">Бюджет!AB461</f>
        <v>0</v>
      </c>
      <c r="AC173" s="175" t="n">
        <f aca="false">Бюджет!AC461</f>
        <v>0</v>
      </c>
      <c r="AD173" s="175" t="n">
        <f aca="false">Бюджет!AD461</f>
        <v>0</v>
      </c>
      <c r="AE173" s="175" t="n">
        <f aca="false">Бюджет!AE461</f>
        <v>0</v>
      </c>
      <c r="AF173" s="175" t="n">
        <f aca="false">Бюджет!AF461</f>
        <v>0</v>
      </c>
      <c r="AG173" s="175" t="n">
        <f aca="false">Бюджет!AG461</f>
        <v>0</v>
      </c>
      <c r="AH173" s="175" t="n">
        <f aca="false">Бюджет!AH461</f>
        <v>0</v>
      </c>
      <c r="AI173" s="175" t="n">
        <f aca="false">Бюджет!AI461</f>
        <v>1</v>
      </c>
      <c r="AJ173" s="172" t="n">
        <f aca="false">SUM(G173,I173:AI173)</f>
        <v>20.6</v>
      </c>
      <c r="AK173" s="168"/>
    </row>
    <row r="174" customFormat="false" ht="15" hidden="false" customHeight="false" outlineLevel="0" collapsed="false">
      <c r="A174" s="173"/>
      <c r="B174" s="197"/>
      <c r="C174" s="168"/>
      <c r="D174" s="168"/>
      <c r="E174" s="168"/>
      <c r="F174" s="175"/>
      <c r="G174" s="175"/>
      <c r="H174" s="175"/>
      <c r="I174" s="175"/>
      <c r="J174" s="171" t="str">
        <f aca="false">Бюджет!K462</f>
        <v>06.03.02 Почвоведение профиль Управление земельными ресурсами</v>
      </c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1"/>
      <c r="AC174" s="171"/>
      <c r="AD174" s="175"/>
      <c r="AE174" s="175"/>
      <c r="AF174" s="175"/>
      <c r="AG174" s="175"/>
      <c r="AH174" s="175"/>
      <c r="AI174" s="175"/>
      <c r="AJ174" s="175" t="n">
        <f aca="false">SUM(G174,I174:AI174)</f>
        <v>0</v>
      </c>
      <c r="AK174" s="168"/>
    </row>
    <row r="175" customFormat="false" ht="15" hidden="false" customHeight="false" outlineLevel="0" collapsed="false">
      <c r="A175" s="173" t="str">
        <f aca="false">Бюджет!A463</f>
        <v>Б1.О.13</v>
      </c>
      <c r="B175" s="197" t="str">
        <f aca="false">Бюджет!B463</f>
        <v>Физика</v>
      </c>
      <c r="C175" s="168" t="str">
        <f aca="false">Бюджет!C463</f>
        <v>1/2,</v>
      </c>
      <c r="D175" s="168" t="n">
        <f aca="false">Бюджет!D463</f>
        <v>13</v>
      </c>
      <c r="E175" s="168" t="n">
        <f aca="false">Бюджет!E463</f>
        <v>1</v>
      </c>
      <c r="F175" s="175" t="n">
        <f aca="false">Бюджет!F463</f>
        <v>16</v>
      </c>
      <c r="G175" s="175" t="n">
        <f aca="false">Бюджет!G463</f>
        <v>0</v>
      </c>
      <c r="H175" s="175" t="n">
        <f aca="false">Бюджет!H463</f>
        <v>0</v>
      </c>
      <c r="I175" s="175" t="n">
        <f aca="false">Бюджет!I463</f>
        <v>0</v>
      </c>
      <c r="J175" s="175" t="n">
        <f aca="false">Бюджет!J463</f>
        <v>16</v>
      </c>
      <c r="K175" s="175" t="n">
        <f aca="false">Бюджет!K463</f>
        <v>3.9</v>
      </c>
      <c r="L175" s="175" t="n">
        <f aca="false">Бюджет!L463</f>
        <v>0</v>
      </c>
      <c r="M175" s="175" t="n">
        <f aca="false">Бюджет!M463</f>
        <v>0</v>
      </c>
      <c r="N175" s="175" t="n">
        <f aca="false">Бюджет!N463</f>
        <v>0</v>
      </c>
      <c r="O175" s="175" t="n">
        <f aca="false">Бюджет!O463</f>
        <v>0</v>
      </c>
      <c r="P175" s="175" t="n">
        <f aca="false">Бюджет!P463</f>
        <v>0</v>
      </c>
      <c r="Q175" s="175" t="n">
        <f aca="false">Бюджет!Q463</f>
        <v>0</v>
      </c>
      <c r="R175" s="175" t="n">
        <f aca="false">Бюджет!R463</f>
        <v>0</v>
      </c>
      <c r="S175" s="175" t="n">
        <f aca="false">Бюджет!S463</f>
        <v>0</v>
      </c>
      <c r="T175" s="175" t="n">
        <f aca="false">Бюджет!T463</f>
        <v>0</v>
      </c>
      <c r="U175" s="175" t="n">
        <f aca="false">Бюджет!U463</f>
        <v>0</v>
      </c>
      <c r="V175" s="175" t="n">
        <f aca="false">Бюджет!V463</f>
        <v>0</v>
      </c>
      <c r="W175" s="175" t="n">
        <f aca="false">Бюджет!W463</f>
        <v>0</v>
      </c>
      <c r="X175" s="175" t="n">
        <f aca="false">Бюджет!X463</f>
        <v>0</v>
      </c>
      <c r="Y175" s="175" t="n">
        <f aca="false">Бюджет!Y463</f>
        <v>0</v>
      </c>
      <c r="Z175" s="175" t="n">
        <f aca="false">Бюджет!Z463</f>
        <v>0</v>
      </c>
      <c r="AA175" s="175" t="n">
        <f aca="false">Бюджет!AA463</f>
        <v>0</v>
      </c>
      <c r="AB175" s="175" t="n">
        <f aca="false">Бюджет!AB463</f>
        <v>0</v>
      </c>
      <c r="AC175" s="175" t="n">
        <f aca="false">Бюджет!AC463</f>
        <v>0</v>
      </c>
      <c r="AD175" s="175" t="n">
        <f aca="false">Бюджет!AD463</f>
        <v>0</v>
      </c>
      <c r="AE175" s="175" t="n">
        <f aca="false">Бюджет!AE463</f>
        <v>0</v>
      </c>
      <c r="AF175" s="175" t="n">
        <f aca="false">Бюджет!AF463</f>
        <v>0</v>
      </c>
      <c r="AG175" s="175" t="n">
        <f aca="false">Бюджет!AG463</f>
        <v>0</v>
      </c>
      <c r="AH175" s="175" t="n">
        <f aca="false">Бюджет!AH463</f>
        <v>0</v>
      </c>
      <c r="AI175" s="175" t="n">
        <f aca="false">Бюджет!AI463</f>
        <v>2</v>
      </c>
      <c r="AJ175" s="172" t="n">
        <f aca="false">SUM(G175,I175:AI175)</f>
        <v>21.9</v>
      </c>
      <c r="AK175" s="168"/>
    </row>
    <row r="176" customFormat="false" ht="15" hidden="false" customHeight="false" outlineLevel="0" collapsed="false">
      <c r="A176" s="173"/>
      <c r="B176" s="196" t="s">
        <v>508</v>
      </c>
      <c r="C176" s="177"/>
      <c r="D176" s="177"/>
      <c r="E176" s="177"/>
      <c r="F176" s="178" t="n">
        <f aca="false">SUM(F169:F175)</f>
        <v>64</v>
      </c>
      <c r="G176" s="178" t="n">
        <f aca="false">SUM(G169:G175)</f>
        <v>16</v>
      </c>
      <c r="H176" s="178" t="n">
        <f aca="false">SUM(H169:H175)</f>
        <v>0</v>
      </c>
      <c r="I176" s="178" t="n">
        <f aca="false">SUM(I169:I175)</f>
        <v>0</v>
      </c>
      <c r="J176" s="178" t="n">
        <f aca="false">SUM(J169:J175)</f>
        <v>160</v>
      </c>
      <c r="K176" s="178" t="n">
        <f aca="false">SUM(K169:K175)</f>
        <v>37.5</v>
      </c>
      <c r="L176" s="178" t="n">
        <f aca="false">SUM(L169:L175)</f>
        <v>0</v>
      </c>
      <c r="M176" s="178" t="n">
        <f aca="false">SUM(M169:M175)</f>
        <v>0</v>
      </c>
      <c r="N176" s="178" t="n">
        <f aca="false">SUM(N169:N175)</f>
        <v>0</v>
      </c>
      <c r="O176" s="178" t="n">
        <f aca="false">SUM(O169:O175)</f>
        <v>0</v>
      </c>
      <c r="P176" s="178" t="n">
        <f aca="false">SUM(P169:P175)</f>
        <v>0</v>
      </c>
      <c r="Q176" s="178" t="n">
        <f aca="false">SUM(Q169:Q175)</f>
        <v>0.8</v>
      </c>
      <c r="R176" s="178" t="n">
        <f aca="false">SUM(R169:R175)</f>
        <v>0</v>
      </c>
      <c r="S176" s="178" t="n">
        <f aca="false">SUM(S169:S175)</f>
        <v>0</v>
      </c>
      <c r="T176" s="178" t="n">
        <f aca="false">SUM(T169:T175)</f>
        <v>0</v>
      </c>
      <c r="U176" s="178" t="n">
        <f aca="false">SUM(U169:U175)</f>
        <v>0</v>
      </c>
      <c r="V176" s="178" t="n">
        <f aca="false">SUM(V169:V175)</f>
        <v>0</v>
      </c>
      <c r="W176" s="178" t="n">
        <f aca="false">SUM(W169:W175)</f>
        <v>0</v>
      </c>
      <c r="X176" s="178" t="n">
        <f aca="false">SUM(X169:X175)</f>
        <v>0</v>
      </c>
      <c r="Y176" s="178" t="n">
        <f aca="false">SUM(Y169:Y175)</f>
        <v>0</v>
      </c>
      <c r="Z176" s="178" t="n">
        <f aca="false">SUM(Z169:Z175)</f>
        <v>0</v>
      </c>
      <c r="AA176" s="178" t="n">
        <f aca="false">SUM(AA169:AA175)</f>
        <v>0</v>
      </c>
      <c r="AB176" s="178" t="n">
        <f aca="false">SUM(AB169:AB175)</f>
        <v>0</v>
      </c>
      <c r="AC176" s="178" t="n">
        <f aca="false">SUM(AC169:AC175)</f>
        <v>0</v>
      </c>
      <c r="AD176" s="178" t="n">
        <f aca="false">SUM(AD169:AD175)</f>
        <v>0</v>
      </c>
      <c r="AE176" s="178" t="n">
        <f aca="false">SUM(AE169:AE175)</f>
        <v>0</v>
      </c>
      <c r="AF176" s="178" t="n">
        <f aca="false">SUM(AF169:AF175)</f>
        <v>0</v>
      </c>
      <c r="AG176" s="178" t="n">
        <f aca="false">SUM(AG169:AG175)</f>
        <v>0</v>
      </c>
      <c r="AH176" s="178" t="n">
        <f aca="false">SUM(AH169:AH175)</f>
        <v>0</v>
      </c>
      <c r="AI176" s="178" t="n">
        <f aca="false">SUM(AI169:AI175)</f>
        <v>13</v>
      </c>
      <c r="AJ176" s="178" t="n">
        <f aca="false">SUM(AJ169:AJ175)</f>
        <v>227.3</v>
      </c>
      <c r="AK176" s="211"/>
    </row>
    <row r="177" customFormat="false" ht="15" hidden="false" customHeight="false" outlineLevel="0" collapsed="false">
      <c r="A177" s="173"/>
      <c r="B177" s="200"/>
      <c r="C177" s="169"/>
      <c r="D177" s="169"/>
      <c r="E177" s="169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1"/>
    </row>
    <row r="178" customFormat="false" ht="15" hidden="false" customHeight="false" outlineLevel="0" collapsed="false">
      <c r="A178" s="173"/>
      <c r="B178" s="197"/>
      <c r="C178" s="186"/>
      <c r="D178" s="186"/>
      <c r="E178" s="186"/>
      <c r="F178" s="175"/>
      <c r="G178" s="175"/>
      <c r="H178" s="175"/>
      <c r="I178" s="175"/>
      <c r="J178" s="175"/>
      <c r="K178" s="170" t="str">
        <f aca="false">Бюджет!K466</f>
        <v>Географический факультет</v>
      </c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5"/>
      <c r="AD178" s="175"/>
      <c r="AE178" s="175"/>
      <c r="AF178" s="175"/>
      <c r="AG178" s="175"/>
      <c r="AH178" s="175"/>
      <c r="AI178" s="175"/>
      <c r="AJ178" s="175"/>
      <c r="AK178" s="211"/>
    </row>
    <row r="179" customFormat="false" ht="15" hidden="false" customHeight="false" outlineLevel="0" collapsed="false">
      <c r="A179" s="173"/>
      <c r="B179" s="197"/>
      <c r="C179" s="186"/>
      <c r="D179" s="186"/>
      <c r="E179" s="186"/>
      <c r="F179" s="175"/>
      <c r="G179" s="175"/>
      <c r="H179" s="175"/>
      <c r="I179" s="175"/>
      <c r="J179" s="171" t="str">
        <f aca="false">Бюджет!K468</f>
        <v>Направление 05.03.02 "География" (профиль География, геоинформационные системы и технологии), бакалавры 1 курс</v>
      </c>
      <c r="K179" s="171"/>
      <c r="L179" s="171"/>
      <c r="M179" s="171"/>
      <c r="N179" s="171"/>
      <c r="O179" s="171"/>
      <c r="P179" s="171"/>
      <c r="Q179" s="171"/>
      <c r="R179" s="171"/>
      <c r="S179" s="171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5"/>
      <c r="AE179" s="175"/>
      <c r="AF179" s="175"/>
      <c r="AG179" s="175"/>
      <c r="AH179" s="175"/>
      <c r="AI179" s="175"/>
      <c r="AJ179" s="175"/>
      <c r="AK179" s="211"/>
    </row>
    <row r="180" customFormat="false" ht="15" hidden="false" customHeight="false" outlineLevel="0" collapsed="false">
      <c r="A180" s="173" t="str">
        <f aca="false">Бюджет!A469</f>
        <v>Б1.О.12</v>
      </c>
      <c r="B180" s="197" t="str">
        <f aca="false">Бюджет!B469</f>
        <v>Физика (гео+пр)</v>
      </c>
      <c r="C180" s="168" t="str">
        <f aca="false">Бюджет!C469</f>
        <v>1/1</v>
      </c>
      <c r="D180" s="212" t="n">
        <f aca="false">Бюджет!D469</f>
        <v>20</v>
      </c>
      <c r="E180" s="212" t="n">
        <f aca="false">Бюджет!E469</f>
        <v>2</v>
      </c>
      <c r="F180" s="175" t="n">
        <f aca="false">Бюджет!F469</f>
        <v>34</v>
      </c>
      <c r="G180" s="175" t="n">
        <f aca="false">Бюджет!G469</f>
        <v>34</v>
      </c>
      <c r="H180" s="175" t="n">
        <f aca="false">Бюджет!H469</f>
        <v>0</v>
      </c>
      <c r="I180" s="175" t="n">
        <f aca="false">Бюджет!I469</f>
        <v>0</v>
      </c>
      <c r="J180" s="175" t="n">
        <f aca="false">Бюджет!J469</f>
        <v>34</v>
      </c>
      <c r="K180" s="175" t="n">
        <f aca="false">Бюджет!K469</f>
        <v>6</v>
      </c>
      <c r="L180" s="175" t="n">
        <f aca="false">Бюджет!L469</f>
        <v>0</v>
      </c>
      <c r="M180" s="175" t="n">
        <f aca="false">Бюджет!M469</f>
        <v>0</v>
      </c>
      <c r="N180" s="175" t="n">
        <f aca="false">Бюджет!N469</f>
        <v>0</v>
      </c>
      <c r="O180" s="175" t="n">
        <f aca="false">Бюджет!O469</f>
        <v>0</v>
      </c>
      <c r="P180" s="175" t="n">
        <f aca="false">Бюджет!P469</f>
        <v>0</v>
      </c>
      <c r="Q180" s="175" t="n">
        <f aca="false">Бюджет!Q469</f>
        <v>1.7</v>
      </c>
      <c r="R180" s="175" t="n">
        <f aca="false">Бюджет!R469</f>
        <v>0</v>
      </c>
      <c r="S180" s="175" t="n">
        <f aca="false">Бюджет!S469</f>
        <v>0</v>
      </c>
      <c r="T180" s="175" t="n">
        <f aca="false">Бюджет!T469</f>
        <v>0</v>
      </c>
      <c r="U180" s="175" t="n">
        <f aca="false">Бюджет!U469</f>
        <v>0</v>
      </c>
      <c r="V180" s="175" t="n">
        <f aca="false">Бюджет!V469</f>
        <v>0</v>
      </c>
      <c r="W180" s="175" t="n">
        <f aca="false">Бюджет!W469</f>
        <v>0</v>
      </c>
      <c r="X180" s="175" t="n">
        <f aca="false">Бюджет!X469</f>
        <v>0</v>
      </c>
      <c r="Y180" s="175" t="n">
        <f aca="false">Бюджет!Y469</f>
        <v>0</v>
      </c>
      <c r="Z180" s="175" t="n">
        <f aca="false">Бюджет!Z469</f>
        <v>0</v>
      </c>
      <c r="AA180" s="175" t="n">
        <f aca="false">Бюджет!AA469</f>
        <v>0</v>
      </c>
      <c r="AB180" s="175" t="n">
        <f aca="false">Бюджет!AB469</f>
        <v>0</v>
      </c>
      <c r="AC180" s="175" t="n">
        <f aca="false">Бюджет!AC469</f>
        <v>0</v>
      </c>
      <c r="AD180" s="175" t="n">
        <f aca="false">Бюджет!AD469</f>
        <v>0</v>
      </c>
      <c r="AE180" s="175" t="n">
        <f aca="false">Бюджет!AE469</f>
        <v>0</v>
      </c>
      <c r="AF180" s="175" t="n">
        <f aca="false">Бюджет!AF469</f>
        <v>0</v>
      </c>
      <c r="AG180" s="175" t="n">
        <f aca="false">Бюджет!AG469</f>
        <v>0</v>
      </c>
      <c r="AH180" s="175" t="n">
        <f aca="false">Бюджет!AH469</f>
        <v>0</v>
      </c>
      <c r="AI180" s="175" t="n">
        <f aca="false">Бюджет!AI469</f>
        <v>2</v>
      </c>
      <c r="AJ180" s="172" t="n">
        <f aca="false">SUM(G180,I180:AI180)</f>
        <v>77.7</v>
      </c>
      <c r="AK180" s="181"/>
    </row>
    <row r="181" customFormat="false" ht="15" hidden="false" customHeight="false" outlineLevel="0" collapsed="false">
      <c r="A181" s="173"/>
      <c r="B181" s="197"/>
      <c r="C181" s="213"/>
      <c r="D181" s="212"/>
      <c r="E181" s="212"/>
      <c r="F181" s="175"/>
      <c r="G181" s="171" t="str">
        <f aca="false">Бюджет!I470</f>
        <v>Направление 05.03.06 "Экология и природопользование" (профиль Экологическая безопасность и управление природопользованием), бакалавры 1 курс</v>
      </c>
      <c r="H181" s="171"/>
      <c r="I181" s="171"/>
      <c r="J181" s="171"/>
      <c r="K181" s="171"/>
      <c r="L181" s="171"/>
      <c r="M181" s="171"/>
      <c r="N181" s="171"/>
      <c r="O181" s="171"/>
      <c r="P181" s="171"/>
      <c r="Q181" s="171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1"/>
      <c r="AC181" s="171"/>
      <c r="AD181" s="171"/>
      <c r="AE181" s="171"/>
      <c r="AF181" s="171"/>
      <c r="AG181" s="175"/>
      <c r="AH181" s="175"/>
      <c r="AI181" s="175"/>
      <c r="AJ181" s="175"/>
      <c r="AK181" s="211"/>
    </row>
    <row r="182" customFormat="false" ht="15" hidden="false" customHeight="false" outlineLevel="0" collapsed="false">
      <c r="A182" s="173" t="str">
        <f aca="false">Бюджет!A471</f>
        <v>Б1.О.15</v>
      </c>
      <c r="B182" s="197" t="str">
        <f aca="false">Бюджет!B471</f>
        <v>Физика (гео+пр)</v>
      </c>
      <c r="C182" s="168" t="str">
        <f aca="false">Бюджет!C471</f>
        <v>1/1</v>
      </c>
      <c r="D182" s="212" t="n">
        <f aca="false">Бюджет!D471</f>
        <v>18</v>
      </c>
      <c r="E182" s="212" t="n">
        <f aca="false">Бюджет!E471</f>
        <v>1</v>
      </c>
      <c r="F182" s="175" t="n">
        <f aca="false">Бюджет!F471</f>
        <v>34</v>
      </c>
      <c r="G182" s="175" t="n">
        <f aca="false">Бюджет!G471</f>
        <v>0</v>
      </c>
      <c r="H182" s="175" t="n">
        <f aca="false">Бюджет!H471</f>
        <v>0</v>
      </c>
      <c r="I182" s="175" t="n">
        <f aca="false">Бюджет!I471</f>
        <v>0</v>
      </c>
      <c r="J182" s="175" t="n">
        <f aca="false">Бюджет!J471</f>
        <v>17</v>
      </c>
      <c r="K182" s="175" t="n">
        <f aca="false">Бюджет!K471</f>
        <v>0</v>
      </c>
      <c r="L182" s="175" t="n">
        <f aca="false">Бюджет!L471</f>
        <v>0</v>
      </c>
      <c r="M182" s="175" t="n">
        <f aca="false">Бюджет!M471</f>
        <v>7.2</v>
      </c>
      <c r="N182" s="175" t="n">
        <f aca="false">Бюджет!N471</f>
        <v>0</v>
      </c>
      <c r="O182" s="175" t="n">
        <f aca="false">Бюджет!O471</f>
        <v>0</v>
      </c>
      <c r="P182" s="175" t="n">
        <f aca="false">Бюджет!P471</f>
        <v>0</v>
      </c>
      <c r="Q182" s="175" t="n">
        <f aca="false">Бюджет!Q471</f>
        <v>0</v>
      </c>
      <c r="R182" s="175" t="n">
        <f aca="false">Бюджет!R471</f>
        <v>0</v>
      </c>
      <c r="S182" s="175" t="n">
        <f aca="false">Бюджет!S471</f>
        <v>0</v>
      </c>
      <c r="T182" s="175" t="n">
        <f aca="false">Бюджет!T471</f>
        <v>0</v>
      </c>
      <c r="U182" s="175" t="n">
        <f aca="false">Бюджет!U471</f>
        <v>0</v>
      </c>
      <c r="V182" s="175" t="n">
        <f aca="false">Бюджет!V471</f>
        <v>0</v>
      </c>
      <c r="W182" s="175" t="n">
        <f aca="false">Бюджет!W471</f>
        <v>0</v>
      </c>
      <c r="X182" s="175" t="n">
        <f aca="false">Бюджет!X471</f>
        <v>0</v>
      </c>
      <c r="Y182" s="175" t="n">
        <f aca="false">Бюджет!Y471</f>
        <v>0</v>
      </c>
      <c r="Z182" s="175" t="n">
        <f aca="false">Бюджет!Z471</f>
        <v>0</v>
      </c>
      <c r="AA182" s="175" t="n">
        <f aca="false">Бюджет!AA471</f>
        <v>0</v>
      </c>
      <c r="AB182" s="175" t="n">
        <f aca="false">Бюджет!AB471</f>
        <v>0</v>
      </c>
      <c r="AC182" s="175" t="n">
        <f aca="false">Бюджет!AC471</f>
        <v>0</v>
      </c>
      <c r="AD182" s="175" t="n">
        <f aca="false">Бюджет!AD471</f>
        <v>0</v>
      </c>
      <c r="AE182" s="175" t="n">
        <f aca="false">Бюджет!AE471</f>
        <v>0</v>
      </c>
      <c r="AF182" s="175" t="n">
        <f aca="false">Бюджет!AF471</f>
        <v>0</v>
      </c>
      <c r="AG182" s="175" t="n">
        <f aca="false">Бюджет!AG471</f>
        <v>0</v>
      </c>
      <c r="AH182" s="175" t="n">
        <f aca="false">Бюджет!AH471</f>
        <v>0</v>
      </c>
      <c r="AI182" s="175" t="n">
        <f aca="false">Бюджет!AI471</f>
        <v>0</v>
      </c>
      <c r="AJ182" s="172" t="n">
        <f aca="false">SUM(G182,I182:AI182)</f>
        <v>24.2</v>
      </c>
      <c r="AK182" s="181"/>
    </row>
    <row r="183" customFormat="false" ht="15" hidden="false" customHeight="false" outlineLevel="0" collapsed="false">
      <c r="A183" s="173"/>
      <c r="B183" s="197"/>
      <c r="C183" s="213"/>
      <c r="D183" s="212"/>
      <c r="E183" s="212"/>
      <c r="F183" s="175"/>
      <c r="G183" s="171" t="str">
        <f aca="false">Бюджет!I472</f>
        <v>Направление 05.03.04 "Гидрометеорология" (Гидрология: управление водными ресурсами, Метеорология: управление климатическими рисками ), бакалавры 1 курс                       </v>
      </c>
      <c r="H183" s="171"/>
      <c r="I183" s="171"/>
      <c r="J183" s="171"/>
      <c r="K183" s="171"/>
      <c r="L183" s="171"/>
      <c r="M183" s="171"/>
      <c r="N183" s="171"/>
      <c r="O183" s="171"/>
      <c r="P183" s="171"/>
      <c r="Q183" s="171"/>
      <c r="R183" s="171"/>
      <c r="S183" s="171"/>
      <c r="T183" s="171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  <c r="AG183" s="175"/>
      <c r="AH183" s="175"/>
      <c r="AI183" s="175"/>
      <c r="AJ183" s="175"/>
      <c r="AK183" s="181"/>
    </row>
    <row r="184" customFormat="false" ht="15" hidden="false" customHeight="false" outlineLevel="0" collapsed="false">
      <c r="A184" s="173" t="str">
        <f aca="false">Бюджет!A474</f>
        <v>Б1.О.15</v>
      </c>
      <c r="B184" s="197" t="str">
        <f aca="false">Бюджет!B474</f>
        <v>Физика</v>
      </c>
      <c r="C184" s="168" t="str">
        <f aca="false">Бюджет!C474</f>
        <v>1/1</v>
      </c>
      <c r="D184" s="212" t="n">
        <f aca="false">Бюджет!D474</f>
        <v>28</v>
      </c>
      <c r="E184" s="212" t="n">
        <f aca="false">Бюджет!E474</f>
        <v>2</v>
      </c>
      <c r="F184" s="175" t="n">
        <f aca="false">Бюджет!F474</f>
        <v>34</v>
      </c>
      <c r="G184" s="175" t="n">
        <f aca="false">Бюджет!G474</f>
        <v>34</v>
      </c>
      <c r="H184" s="175" t="n">
        <f aca="false">Бюджет!H474</f>
        <v>0</v>
      </c>
      <c r="I184" s="175" t="n">
        <f aca="false">Бюджет!I474</f>
        <v>0</v>
      </c>
      <c r="J184" s="175" t="n">
        <f aca="false">Бюджет!J474</f>
        <v>34</v>
      </c>
      <c r="K184" s="175" t="n">
        <f aca="false">Бюджет!K474</f>
        <v>8.4</v>
      </c>
      <c r="L184" s="175" t="n">
        <f aca="false">Бюджет!L474</f>
        <v>0</v>
      </c>
      <c r="M184" s="175" t="n">
        <f aca="false">Бюджет!M474</f>
        <v>0</v>
      </c>
      <c r="N184" s="175" t="n">
        <f aca="false">Бюджет!N474</f>
        <v>0</v>
      </c>
      <c r="O184" s="175" t="n">
        <f aca="false">Бюджет!O474</f>
        <v>0</v>
      </c>
      <c r="P184" s="175" t="n">
        <f aca="false">Бюджет!P474</f>
        <v>0</v>
      </c>
      <c r="Q184" s="175" t="n">
        <f aca="false">Бюджет!Q474</f>
        <v>1.7</v>
      </c>
      <c r="R184" s="175" t="n">
        <f aca="false">Бюджет!R474</f>
        <v>0</v>
      </c>
      <c r="S184" s="175" t="n">
        <f aca="false">Бюджет!S474</f>
        <v>0</v>
      </c>
      <c r="T184" s="175" t="n">
        <f aca="false">Бюджет!T474</f>
        <v>0</v>
      </c>
      <c r="U184" s="175" t="n">
        <f aca="false">Бюджет!U474</f>
        <v>0</v>
      </c>
      <c r="V184" s="175" t="n">
        <f aca="false">Бюджет!V474</f>
        <v>0</v>
      </c>
      <c r="W184" s="175" t="n">
        <f aca="false">Бюджет!W474</f>
        <v>0</v>
      </c>
      <c r="X184" s="175" t="n">
        <f aca="false">Бюджет!X474</f>
        <v>0</v>
      </c>
      <c r="Y184" s="175" t="n">
        <f aca="false">Бюджет!Y474</f>
        <v>0</v>
      </c>
      <c r="Z184" s="175" t="n">
        <f aca="false">Бюджет!Z474</f>
        <v>0</v>
      </c>
      <c r="AA184" s="175" t="n">
        <f aca="false">Бюджет!AA474</f>
        <v>0</v>
      </c>
      <c r="AB184" s="175" t="n">
        <f aca="false">Бюджет!AB474</f>
        <v>0</v>
      </c>
      <c r="AC184" s="175" t="n">
        <f aca="false">Бюджет!AC474</f>
        <v>0</v>
      </c>
      <c r="AD184" s="175" t="n">
        <f aca="false">Бюджет!AD474</f>
        <v>0</v>
      </c>
      <c r="AE184" s="175" t="n">
        <f aca="false">Бюджет!AE474</f>
        <v>0</v>
      </c>
      <c r="AF184" s="175" t="n">
        <f aca="false">Бюджет!AF474</f>
        <v>0</v>
      </c>
      <c r="AG184" s="175" t="n">
        <f aca="false">Бюджет!AG474</f>
        <v>0</v>
      </c>
      <c r="AH184" s="175" t="n">
        <f aca="false">Бюджет!AH474</f>
        <v>0</v>
      </c>
      <c r="AI184" s="175" t="n">
        <f aca="false">Бюджет!AI474</f>
        <v>4</v>
      </c>
      <c r="AJ184" s="172" t="n">
        <f aca="false">SUM(G184,I184:AI184)</f>
        <v>82.1</v>
      </c>
      <c r="AK184" s="181"/>
    </row>
    <row r="185" customFormat="false" ht="15" hidden="false" customHeight="false" outlineLevel="0" collapsed="false">
      <c r="A185" s="173" t="str">
        <f aca="false">Бюджет!A475</f>
        <v>Б1.О.15</v>
      </c>
      <c r="B185" s="197" t="str">
        <f aca="false">Бюджет!B475</f>
        <v>Физика</v>
      </c>
      <c r="C185" s="168" t="str">
        <f aca="false">Бюджет!C475</f>
        <v>1/2</v>
      </c>
      <c r="D185" s="212" t="n">
        <f aca="false">Бюджет!D475</f>
        <v>28</v>
      </c>
      <c r="E185" s="212" t="n">
        <f aca="false">Бюджет!E475</f>
        <v>2</v>
      </c>
      <c r="F185" s="175" t="n">
        <f aca="false">Бюджет!F475</f>
        <v>32</v>
      </c>
      <c r="G185" s="175" t="n">
        <f aca="false">Бюджет!G475</f>
        <v>32</v>
      </c>
      <c r="H185" s="175" t="n">
        <f aca="false">Бюджет!H475</f>
        <v>0</v>
      </c>
      <c r="I185" s="175" t="n">
        <f aca="false">Бюджет!I475</f>
        <v>0</v>
      </c>
      <c r="J185" s="175" t="n">
        <f aca="false">Бюджет!J475</f>
        <v>32</v>
      </c>
      <c r="K185" s="175" t="n">
        <f aca="false">Бюджет!K475</f>
        <v>0</v>
      </c>
      <c r="L185" s="175" t="n">
        <f aca="false">Бюджет!L475</f>
        <v>0</v>
      </c>
      <c r="M185" s="175" t="n">
        <f aca="false">Бюджет!M475</f>
        <v>11.2</v>
      </c>
      <c r="N185" s="175" t="n">
        <f aca="false">Бюджет!N475</f>
        <v>0</v>
      </c>
      <c r="O185" s="175" t="n">
        <f aca="false">Бюджет!O475</f>
        <v>0</v>
      </c>
      <c r="P185" s="175" t="n">
        <f aca="false">Бюджет!P475</f>
        <v>0</v>
      </c>
      <c r="Q185" s="175" t="n">
        <f aca="false">Бюджет!Q475</f>
        <v>2.6</v>
      </c>
      <c r="R185" s="175" t="n">
        <f aca="false">Бюджет!R475</f>
        <v>0</v>
      </c>
      <c r="S185" s="175" t="n">
        <f aca="false">Бюджет!S475</f>
        <v>0</v>
      </c>
      <c r="T185" s="175" t="n">
        <f aca="false">Бюджет!T475</f>
        <v>0</v>
      </c>
      <c r="U185" s="175" t="n">
        <f aca="false">Бюджет!U475</f>
        <v>0</v>
      </c>
      <c r="V185" s="175" t="n">
        <f aca="false">Бюджет!V475</f>
        <v>0</v>
      </c>
      <c r="W185" s="175" t="n">
        <f aca="false">Бюджет!W475</f>
        <v>0</v>
      </c>
      <c r="X185" s="175" t="n">
        <f aca="false">Бюджет!X475</f>
        <v>0</v>
      </c>
      <c r="Y185" s="175" t="n">
        <f aca="false">Бюджет!Y475</f>
        <v>0</v>
      </c>
      <c r="Z185" s="175" t="n">
        <f aca="false">Бюджет!Z475</f>
        <v>0</v>
      </c>
      <c r="AA185" s="175" t="n">
        <f aca="false">Бюджет!AA475</f>
        <v>0</v>
      </c>
      <c r="AB185" s="175" t="n">
        <f aca="false">Бюджет!AB475</f>
        <v>0</v>
      </c>
      <c r="AC185" s="175" t="n">
        <f aca="false">Бюджет!AC475</f>
        <v>0</v>
      </c>
      <c r="AD185" s="175" t="n">
        <f aca="false">Бюджет!AD475</f>
        <v>0</v>
      </c>
      <c r="AE185" s="175" t="n">
        <f aca="false">Бюджет!AE475</f>
        <v>0</v>
      </c>
      <c r="AF185" s="175" t="n">
        <f aca="false">Бюджет!AF475</f>
        <v>0</v>
      </c>
      <c r="AG185" s="175" t="n">
        <f aca="false">Бюджет!AG475</f>
        <v>0</v>
      </c>
      <c r="AH185" s="175" t="n">
        <f aca="false">Бюджет!AH475</f>
        <v>0</v>
      </c>
      <c r="AI185" s="175" t="n">
        <f aca="false">Бюджет!AI475</f>
        <v>1</v>
      </c>
      <c r="AJ185" s="172" t="n">
        <f aca="false">SUM(G185,I185:AI185)</f>
        <v>78.8</v>
      </c>
      <c r="AK185" s="181"/>
    </row>
    <row r="186" customFormat="false" ht="15" hidden="false" customHeight="false" outlineLevel="0" collapsed="false">
      <c r="A186" s="173"/>
      <c r="B186" s="197"/>
      <c r="C186" s="168"/>
      <c r="D186" s="168"/>
      <c r="E186" s="168"/>
      <c r="F186" s="175"/>
      <c r="G186" s="171" t="str">
        <f aca="false">Бюджет!R476</f>
        <v>Заочное отделение</v>
      </c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  <c r="U186" s="171"/>
      <c r="V186" s="171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  <c r="AG186" s="175"/>
      <c r="AH186" s="175"/>
      <c r="AI186" s="175"/>
      <c r="AJ186" s="175"/>
      <c r="AK186" s="181"/>
    </row>
    <row r="187" customFormat="false" ht="15" hidden="false" customHeight="false" outlineLevel="0" collapsed="false">
      <c r="A187" s="173" t="str">
        <f aca="false">Бюджет!A477</f>
        <v>Б1.О.15</v>
      </c>
      <c r="B187" s="173" t="str">
        <f aca="false">Бюджет!B477</f>
        <v>Физика</v>
      </c>
      <c r="C187" s="168" t="str">
        <f aca="false">Бюджет!C477</f>
        <v>1/1</v>
      </c>
      <c r="D187" s="212" t="n">
        <f aca="false">Бюджет!D477</f>
        <v>12</v>
      </c>
      <c r="E187" s="212" t="n">
        <f aca="false">Бюджет!E477</f>
        <v>1</v>
      </c>
      <c r="F187" s="175" t="n">
        <f aca="false">Бюджет!F477</f>
        <v>10</v>
      </c>
      <c r="G187" s="175" t="n">
        <f aca="false">Бюджет!G477</f>
        <v>10</v>
      </c>
      <c r="H187" s="175" t="n">
        <f aca="false">Бюджет!H477</f>
        <v>0</v>
      </c>
      <c r="I187" s="175" t="n">
        <f aca="false">Бюджет!I477</f>
        <v>0</v>
      </c>
      <c r="J187" s="175" t="n">
        <f aca="false">Бюджет!J477</f>
        <v>0</v>
      </c>
      <c r="K187" s="175" t="n">
        <f aca="false">Бюджет!K477</f>
        <v>0</v>
      </c>
      <c r="L187" s="175" t="n">
        <f aca="false">Бюджет!L477</f>
        <v>0</v>
      </c>
      <c r="M187" s="175" t="n">
        <f aca="false">Бюджет!M477</f>
        <v>0</v>
      </c>
      <c r="N187" s="175" t="n">
        <f aca="false">Бюджет!N477</f>
        <v>0</v>
      </c>
      <c r="O187" s="175" t="n">
        <f aca="false">Бюджет!O477</f>
        <v>0</v>
      </c>
      <c r="P187" s="175" t="n">
        <f aca="false">Бюджет!P477</f>
        <v>0</v>
      </c>
      <c r="Q187" s="175" t="n">
        <f aca="false">Бюджет!Q477</f>
        <v>1.5</v>
      </c>
      <c r="R187" s="175" t="n">
        <f aca="false">Бюджет!R477</f>
        <v>0</v>
      </c>
      <c r="S187" s="175" t="n">
        <f aca="false">Бюджет!S477</f>
        <v>0</v>
      </c>
      <c r="T187" s="175" t="n">
        <f aca="false">Бюджет!T477</f>
        <v>0</v>
      </c>
      <c r="U187" s="175" t="n">
        <f aca="false">Бюджет!U477</f>
        <v>0</v>
      </c>
      <c r="V187" s="175" t="n">
        <f aca="false">Бюджет!V477</f>
        <v>0</v>
      </c>
      <c r="W187" s="175" t="n">
        <f aca="false">Бюджет!W477</f>
        <v>0</v>
      </c>
      <c r="X187" s="175" t="n">
        <f aca="false">Бюджет!X477</f>
        <v>0</v>
      </c>
      <c r="Y187" s="175" t="n">
        <f aca="false">Бюджет!Y477</f>
        <v>0</v>
      </c>
      <c r="Z187" s="175" t="n">
        <f aca="false">Бюджет!Z477</f>
        <v>0</v>
      </c>
      <c r="AA187" s="175" t="n">
        <f aca="false">Бюджет!AA477</f>
        <v>0</v>
      </c>
      <c r="AB187" s="175" t="n">
        <f aca="false">Бюджет!AB477</f>
        <v>0</v>
      </c>
      <c r="AC187" s="175" t="n">
        <f aca="false">Бюджет!AC477</f>
        <v>0</v>
      </c>
      <c r="AD187" s="175" t="n">
        <f aca="false">Бюджет!AD477</f>
        <v>0</v>
      </c>
      <c r="AE187" s="175" t="n">
        <f aca="false">Бюджет!AE477</f>
        <v>0</v>
      </c>
      <c r="AF187" s="175" t="n">
        <f aca="false">Бюджет!AF477</f>
        <v>0</v>
      </c>
      <c r="AG187" s="175" t="n">
        <f aca="false">Бюджет!AG477</f>
        <v>0</v>
      </c>
      <c r="AH187" s="175" t="n">
        <f aca="false">Бюджет!AH477</f>
        <v>0</v>
      </c>
      <c r="AI187" s="175" t="n">
        <f aca="false">Бюджет!AI477</f>
        <v>0</v>
      </c>
      <c r="AJ187" s="172" t="n">
        <f aca="false">SUM(G187,I187:AI187)</f>
        <v>11.5</v>
      </c>
      <c r="AK187" s="181"/>
    </row>
    <row r="188" customFormat="false" ht="15" hidden="false" customHeight="false" outlineLevel="0" collapsed="false">
      <c r="A188" s="173" t="str">
        <f aca="false">Бюджет!A478</f>
        <v>Б1.О.15</v>
      </c>
      <c r="B188" s="173" t="str">
        <f aca="false">Бюджет!B478</f>
        <v>Физика</v>
      </c>
      <c r="C188" s="168" t="str">
        <f aca="false">Бюджет!C478</f>
        <v>1/2</v>
      </c>
      <c r="D188" s="212" t="n">
        <f aca="false">Бюджет!D478</f>
        <v>12</v>
      </c>
      <c r="E188" s="212" t="n">
        <f aca="false">Бюджет!E478</f>
        <v>1</v>
      </c>
      <c r="F188" s="175" t="n">
        <f aca="false">Бюджет!F478</f>
        <v>0</v>
      </c>
      <c r="G188" s="175" t="n">
        <f aca="false">Бюджет!G478</f>
        <v>0</v>
      </c>
      <c r="H188" s="175" t="n">
        <f aca="false">Бюджет!H478</f>
        <v>0</v>
      </c>
      <c r="I188" s="175" t="n">
        <f aca="false">Бюджет!I478</f>
        <v>0</v>
      </c>
      <c r="J188" s="175" t="n">
        <f aca="false">Бюджет!J478</f>
        <v>8</v>
      </c>
      <c r="K188" s="175" t="n">
        <f aca="false">Бюджет!K478</f>
        <v>0</v>
      </c>
      <c r="L188" s="175" t="n">
        <f aca="false">Бюджет!L478</f>
        <v>0</v>
      </c>
      <c r="M188" s="175" t="n">
        <f aca="false">Бюджет!M478</f>
        <v>4.8</v>
      </c>
      <c r="N188" s="175" t="n">
        <f aca="false">Бюджет!N478</f>
        <v>0</v>
      </c>
      <c r="O188" s="175" t="n">
        <f aca="false">Бюджет!O478</f>
        <v>0</v>
      </c>
      <c r="P188" s="175" t="n">
        <f aca="false">Бюджет!P478</f>
        <v>0</v>
      </c>
      <c r="Q188" s="175" t="n">
        <f aca="false">Бюджет!Q478</f>
        <v>1</v>
      </c>
      <c r="R188" s="175" t="n">
        <f aca="false">Бюджет!R478</f>
        <v>0</v>
      </c>
      <c r="S188" s="175" t="n">
        <f aca="false">Бюджет!S478</f>
        <v>0</v>
      </c>
      <c r="T188" s="175" t="n">
        <f aca="false">Бюджет!T478</f>
        <v>0</v>
      </c>
      <c r="U188" s="175" t="n">
        <f aca="false">Бюджет!U478</f>
        <v>0</v>
      </c>
      <c r="V188" s="175" t="n">
        <f aca="false">Бюджет!V478</f>
        <v>0</v>
      </c>
      <c r="W188" s="175" t="n">
        <f aca="false">Бюджет!W478</f>
        <v>0</v>
      </c>
      <c r="X188" s="175" t="n">
        <f aca="false">Бюджет!X478</f>
        <v>0</v>
      </c>
      <c r="Y188" s="175" t="n">
        <f aca="false">Бюджет!Y478</f>
        <v>0</v>
      </c>
      <c r="Z188" s="175" t="n">
        <f aca="false">Бюджет!Z478</f>
        <v>0</v>
      </c>
      <c r="AA188" s="175" t="n">
        <f aca="false">Бюджет!AA478</f>
        <v>0</v>
      </c>
      <c r="AB188" s="175" t="n">
        <f aca="false">Бюджет!AB478</f>
        <v>0</v>
      </c>
      <c r="AC188" s="175" t="n">
        <f aca="false">Бюджет!AC478</f>
        <v>0</v>
      </c>
      <c r="AD188" s="175" t="n">
        <f aca="false">Бюджет!AD478</f>
        <v>0</v>
      </c>
      <c r="AE188" s="175" t="n">
        <f aca="false">Бюджет!AE478</f>
        <v>0</v>
      </c>
      <c r="AF188" s="175" t="n">
        <f aca="false">Бюджет!AF478</f>
        <v>0</v>
      </c>
      <c r="AG188" s="175" t="n">
        <f aca="false">Бюджет!AG478</f>
        <v>0</v>
      </c>
      <c r="AH188" s="175" t="n">
        <f aca="false">Бюджет!AH478</f>
        <v>0</v>
      </c>
      <c r="AI188" s="175" t="n">
        <f aca="false">Бюджет!AI478</f>
        <v>2</v>
      </c>
      <c r="AJ188" s="172" t="n">
        <f aca="false">SUM(G188,I188:AI188)</f>
        <v>15.8</v>
      </c>
      <c r="AK188" s="181"/>
    </row>
    <row r="189" customFormat="false" ht="15" hidden="false" customHeight="false" outlineLevel="0" collapsed="false">
      <c r="A189" s="164"/>
      <c r="B189" s="196" t="s">
        <v>518</v>
      </c>
      <c r="C189" s="214"/>
      <c r="D189" s="215"/>
      <c r="E189" s="215"/>
      <c r="F189" s="216" t="n">
        <f aca="false">SUM(F180:F188)</f>
        <v>144</v>
      </c>
      <c r="G189" s="216" t="n">
        <f aca="false">SUM(G180:G188)</f>
        <v>110</v>
      </c>
      <c r="H189" s="216" t="n">
        <f aca="false">SUM(H180:H188)</f>
        <v>0</v>
      </c>
      <c r="I189" s="216" t="n">
        <f aca="false">SUM(I180:I188)</f>
        <v>0</v>
      </c>
      <c r="J189" s="216" t="n">
        <f aca="false">SUM(J180:J188)</f>
        <v>125</v>
      </c>
      <c r="K189" s="216" t="n">
        <f aca="false">SUM(K180:K188)</f>
        <v>14.4</v>
      </c>
      <c r="L189" s="216" t="n">
        <f aca="false">SUM(L180:L188)</f>
        <v>0</v>
      </c>
      <c r="M189" s="216" t="n">
        <f aca="false">SUM(M180:M188)</f>
        <v>23.2</v>
      </c>
      <c r="N189" s="216" t="n">
        <f aca="false">SUM(N180:N188)</f>
        <v>0</v>
      </c>
      <c r="O189" s="216" t="n">
        <f aca="false">SUM(O180:O188)</f>
        <v>0</v>
      </c>
      <c r="P189" s="216" t="n">
        <f aca="false">SUM(P180:P188)</f>
        <v>0</v>
      </c>
      <c r="Q189" s="216" t="n">
        <f aca="false">SUM(Q180:Q188)</f>
        <v>8.5</v>
      </c>
      <c r="R189" s="216" t="n">
        <f aca="false">SUM(R180:R188)</f>
        <v>0</v>
      </c>
      <c r="S189" s="216" t="n">
        <f aca="false">SUM(S180:S188)</f>
        <v>0</v>
      </c>
      <c r="T189" s="216" t="n">
        <f aca="false">SUM(T180:T188)</f>
        <v>0</v>
      </c>
      <c r="U189" s="216" t="n">
        <f aca="false">SUM(U180:U188)</f>
        <v>0</v>
      </c>
      <c r="V189" s="216" t="n">
        <f aca="false">SUM(V180:V188)</f>
        <v>0</v>
      </c>
      <c r="W189" s="216" t="n">
        <f aca="false">SUM(W180:W188)</f>
        <v>0</v>
      </c>
      <c r="X189" s="216" t="n">
        <f aca="false">SUM(X180:X188)</f>
        <v>0</v>
      </c>
      <c r="Y189" s="216" t="n">
        <f aca="false">SUM(Y180:Y188)</f>
        <v>0</v>
      </c>
      <c r="Z189" s="216" t="n">
        <f aca="false">SUM(Z180:Z188)</f>
        <v>0</v>
      </c>
      <c r="AA189" s="216" t="n">
        <f aca="false">SUM(AA180:AA188)</f>
        <v>0</v>
      </c>
      <c r="AB189" s="216" t="n">
        <f aca="false">SUM(AB180:AB188)</f>
        <v>0</v>
      </c>
      <c r="AC189" s="216" t="n">
        <f aca="false">SUM(AC180:AC188)</f>
        <v>0</v>
      </c>
      <c r="AD189" s="216" t="n">
        <f aca="false">SUM(AD180:AD188)</f>
        <v>0</v>
      </c>
      <c r="AE189" s="216" t="n">
        <f aca="false">SUM(AE180:AE188)</f>
        <v>0</v>
      </c>
      <c r="AF189" s="216" t="n">
        <f aca="false">SUM(AF180:AF188)</f>
        <v>0</v>
      </c>
      <c r="AG189" s="216" t="n">
        <f aca="false">SUM(AG180:AG188)</f>
        <v>0</v>
      </c>
      <c r="AH189" s="216" t="n">
        <f aca="false">SUM(AH180:AH188)</f>
        <v>0</v>
      </c>
      <c r="AI189" s="216" t="n">
        <f aca="false">SUM(AI180:AI188)</f>
        <v>9</v>
      </c>
      <c r="AJ189" s="216" t="n">
        <f aca="false">SUM(AJ180:AJ188)</f>
        <v>290.1</v>
      </c>
      <c r="AK189" s="211"/>
    </row>
    <row r="190" customFormat="false" ht="15" hidden="false" customHeight="false" outlineLevel="0" collapsed="false">
      <c r="A190" s="173"/>
      <c r="B190" s="197"/>
      <c r="C190" s="217"/>
      <c r="D190" s="218"/>
      <c r="E190" s="218"/>
      <c r="F190" s="172"/>
      <c r="G190" s="172"/>
      <c r="H190" s="172"/>
      <c r="I190" s="172"/>
      <c r="J190" s="172"/>
      <c r="K190" s="182" t="str">
        <f aca="false">Бюджет!K481</f>
        <v>Геологический факультет</v>
      </c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72"/>
      <c r="AD190" s="172"/>
      <c r="AE190" s="172"/>
      <c r="AF190" s="172"/>
      <c r="AG190" s="172"/>
      <c r="AH190" s="172"/>
      <c r="AI190" s="172"/>
      <c r="AJ190" s="172"/>
      <c r="AK190" s="186"/>
    </row>
    <row r="191" customFormat="false" ht="15" hidden="false" customHeight="false" outlineLevel="0" collapsed="false">
      <c r="A191" s="173"/>
      <c r="B191" s="197"/>
      <c r="C191" s="217"/>
      <c r="D191" s="218"/>
      <c r="E191" s="218"/>
      <c r="F191" s="172"/>
      <c r="G191" s="183" t="str">
        <f aca="false">Бюджет!G482</f>
        <v>ДНЕВНОЕ ОТДЕЛЕНИЕ Направление  05.03.01    "Геология"  (профили "Геология", "Геология, разработка месторождений нефти и газа")</v>
      </c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72"/>
      <c r="AH191" s="172"/>
      <c r="AI191" s="172"/>
      <c r="AJ191" s="172"/>
      <c r="AK191" s="186"/>
    </row>
    <row r="192" customFormat="false" ht="15" hidden="false" customHeight="false" outlineLevel="0" collapsed="false">
      <c r="A192" s="174" t="str">
        <f aca="false">Бюджет!A483</f>
        <v>Б1.О.15</v>
      </c>
      <c r="B192" s="197" t="str">
        <f aca="false">Бюджет!B483</f>
        <v>Физика  </v>
      </c>
      <c r="C192" s="181" t="n">
        <f aca="false">Бюджет!C483</f>
        <v>1.1</v>
      </c>
      <c r="D192" s="218" t="n">
        <f aca="false">Бюджет!D483</f>
        <v>22</v>
      </c>
      <c r="E192" s="218" t="n">
        <f aca="false">Бюджет!E483</f>
        <v>2</v>
      </c>
      <c r="F192" s="172" t="n">
        <f aca="false">Бюджет!F483</f>
        <v>36</v>
      </c>
      <c r="G192" s="172" t="n">
        <f aca="false">Бюджет!G483</f>
        <v>36</v>
      </c>
      <c r="H192" s="172" t="n">
        <f aca="false">Бюджет!H483</f>
        <v>0</v>
      </c>
      <c r="I192" s="172" t="n">
        <f aca="false">Бюджет!I483</f>
        <v>0</v>
      </c>
      <c r="J192" s="172" t="n">
        <f aca="false">Бюджет!J483</f>
        <v>72</v>
      </c>
      <c r="K192" s="172" t="n">
        <f aca="false">Бюджет!K483</f>
        <v>0</v>
      </c>
      <c r="L192" s="172" t="n">
        <f aca="false">Бюджет!L483</f>
        <v>0</v>
      </c>
      <c r="M192" s="172" t="n">
        <f aca="false">Бюджет!M483</f>
        <v>8.8</v>
      </c>
      <c r="N192" s="172" t="n">
        <f aca="false">Бюджет!N483</f>
        <v>0</v>
      </c>
      <c r="O192" s="172" t="n">
        <f aca="false">Бюджет!O483</f>
        <v>0</v>
      </c>
      <c r="P192" s="172" t="n">
        <f aca="false">Бюджет!P483</f>
        <v>0</v>
      </c>
      <c r="Q192" s="172" t="n">
        <f aca="false">Бюджет!Q483</f>
        <v>2.8</v>
      </c>
      <c r="R192" s="172" t="n">
        <f aca="false">Бюджет!R483</f>
        <v>0</v>
      </c>
      <c r="S192" s="172" t="n">
        <f aca="false">Бюджет!S483</f>
        <v>0</v>
      </c>
      <c r="T192" s="172" t="n">
        <f aca="false">Бюджет!T483</f>
        <v>0</v>
      </c>
      <c r="U192" s="172" t="n">
        <f aca="false">Бюджет!U483</f>
        <v>0</v>
      </c>
      <c r="V192" s="172" t="n">
        <f aca="false">Бюджет!V483</f>
        <v>0</v>
      </c>
      <c r="W192" s="172" t="n">
        <f aca="false">Бюджет!W483</f>
        <v>0</v>
      </c>
      <c r="X192" s="172" t="n">
        <f aca="false">Бюджет!X483</f>
        <v>0</v>
      </c>
      <c r="Y192" s="172" t="n">
        <f aca="false">Бюджет!Y483</f>
        <v>0</v>
      </c>
      <c r="Z192" s="172" t="n">
        <f aca="false">Бюджет!Z483</f>
        <v>0</v>
      </c>
      <c r="AA192" s="172" t="n">
        <f aca="false">Бюджет!AA483</f>
        <v>0</v>
      </c>
      <c r="AB192" s="172" t="n">
        <f aca="false">Бюджет!AB483</f>
        <v>0</v>
      </c>
      <c r="AC192" s="172" t="n">
        <f aca="false">Бюджет!AC483</f>
        <v>0</v>
      </c>
      <c r="AD192" s="172" t="n">
        <f aca="false">Бюджет!AD483</f>
        <v>0</v>
      </c>
      <c r="AE192" s="172" t="n">
        <f aca="false">Бюджет!AE483</f>
        <v>0</v>
      </c>
      <c r="AF192" s="172" t="n">
        <f aca="false">Бюджет!AF483</f>
        <v>0</v>
      </c>
      <c r="AG192" s="172" t="n">
        <f aca="false">Бюджет!AG483</f>
        <v>0</v>
      </c>
      <c r="AH192" s="172" t="n">
        <f aca="false">Бюджет!AH483</f>
        <v>0</v>
      </c>
      <c r="AI192" s="172" t="n">
        <f aca="false">Бюджет!AI483</f>
        <v>3</v>
      </c>
      <c r="AJ192" s="172" t="n">
        <f aca="false">SUM(G192,I192:AI192)</f>
        <v>122.6</v>
      </c>
      <c r="AK192" s="186"/>
    </row>
    <row r="193" customFormat="false" ht="15" hidden="false" customHeight="false" outlineLevel="0" collapsed="false">
      <c r="A193" s="173"/>
      <c r="B193" s="197"/>
      <c r="C193" s="217"/>
      <c r="D193" s="218"/>
      <c r="E193" s="218"/>
      <c r="F193" s="172"/>
      <c r="G193" s="172"/>
      <c r="H193" s="172"/>
      <c r="I193" s="172"/>
      <c r="J193" s="172"/>
      <c r="K193" s="183" t="str">
        <f aca="false">Бюджет!G484</f>
        <v>ДНЕВНОЕ ОТДЕЛЕНИЕ Специальность 21.05.02   "Прикладная геология",  специализация "Геология нефти и газа"</v>
      </c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72"/>
      <c r="AD193" s="172"/>
      <c r="AE193" s="172"/>
      <c r="AF193" s="172"/>
      <c r="AG193" s="172"/>
      <c r="AH193" s="172"/>
      <c r="AI193" s="172"/>
      <c r="AJ193" s="175" t="n">
        <f aca="false">SUM(G193,I193:AI193)</f>
        <v>0</v>
      </c>
      <c r="AK193" s="186"/>
    </row>
    <row r="194" customFormat="false" ht="15" hidden="false" customHeight="false" outlineLevel="0" collapsed="false">
      <c r="A194" s="174" t="str">
        <f aca="false">Бюджет!A485</f>
        <v>Б1.О.15</v>
      </c>
      <c r="B194" s="197" t="str">
        <f aca="false">Бюджет!B485</f>
        <v>Физика </v>
      </c>
      <c r="C194" s="181" t="n">
        <f aca="false">Бюджет!C485</f>
        <v>1.1</v>
      </c>
      <c r="D194" s="218" t="n">
        <f aca="false">Бюджет!D485</f>
        <v>20</v>
      </c>
      <c r="E194" s="218" t="n">
        <f aca="false">Бюджет!E485</f>
        <v>2</v>
      </c>
      <c r="F194" s="172" t="n">
        <f aca="false">Бюджет!F485</f>
        <v>36</v>
      </c>
      <c r="G194" s="172" t="n">
        <f aca="false">Бюджет!G485</f>
        <v>36</v>
      </c>
      <c r="H194" s="172" t="n">
        <f aca="false">Бюджет!H485</f>
        <v>0</v>
      </c>
      <c r="I194" s="172" t="n">
        <f aca="false">Бюджет!I485</f>
        <v>0</v>
      </c>
      <c r="J194" s="172" t="n">
        <f aca="false">Бюджет!J485</f>
        <v>72</v>
      </c>
      <c r="K194" s="172" t="n">
        <f aca="false">Бюджет!K485</f>
        <v>6</v>
      </c>
      <c r="L194" s="172" t="n">
        <f aca="false">Бюджет!L485</f>
        <v>0</v>
      </c>
      <c r="M194" s="172" t="n">
        <f aca="false">Бюджет!M485</f>
        <v>0</v>
      </c>
      <c r="N194" s="172" t="n">
        <f aca="false">Бюджет!N485</f>
        <v>0</v>
      </c>
      <c r="O194" s="172" t="n">
        <f aca="false">Бюджет!O485</f>
        <v>0</v>
      </c>
      <c r="P194" s="172" t="n">
        <f aca="false">Бюджет!P485</f>
        <v>0</v>
      </c>
      <c r="Q194" s="172" t="n">
        <f aca="false">Бюджет!Q485</f>
        <v>1.8</v>
      </c>
      <c r="R194" s="172" t="n">
        <f aca="false">Бюджет!R485</f>
        <v>0</v>
      </c>
      <c r="S194" s="172" t="n">
        <f aca="false">Бюджет!S485</f>
        <v>0</v>
      </c>
      <c r="T194" s="172" t="n">
        <f aca="false">Бюджет!T485</f>
        <v>0</v>
      </c>
      <c r="U194" s="172" t="n">
        <f aca="false">Бюджет!U485</f>
        <v>0</v>
      </c>
      <c r="V194" s="172" t="n">
        <f aca="false">Бюджет!V485</f>
        <v>0</v>
      </c>
      <c r="W194" s="172" t="n">
        <f aca="false">Бюджет!W485</f>
        <v>0</v>
      </c>
      <c r="X194" s="172" t="n">
        <f aca="false">Бюджет!X485</f>
        <v>0</v>
      </c>
      <c r="Y194" s="172" t="n">
        <f aca="false">Бюджет!Y485</f>
        <v>0</v>
      </c>
      <c r="Z194" s="172" t="n">
        <f aca="false">Бюджет!Z485</f>
        <v>0</v>
      </c>
      <c r="AA194" s="172" t="n">
        <f aca="false">Бюджет!AA485</f>
        <v>0</v>
      </c>
      <c r="AB194" s="172" t="n">
        <f aca="false">Бюджет!AB485</f>
        <v>0</v>
      </c>
      <c r="AC194" s="172" t="n">
        <f aca="false">Бюджет!AC485</f>
        <v>0</v>
      </c>
      <c r="AD194" s="172" t="n">
        <f aca="false">Бюджет!AD485</f>
        <v>0</v>
      </c>
      <c r="AE194" s="172" t="n">
        <f aca="false">Бюджет!AE485</f>
        <v>0</v>
      </c>
      <c r="AF194" s="172" t="n">
        <f aca="false">Бюджет!AF485</f>
        <v>0</v>
      </c>
      <c r="AG194" s="172" t="n">
        <f aca="false">Бюджет!AG485</f>
        <v>0</v>
      </c>
      <c r="AH194" s="172" t="n">
        <f aca="false">Бюджет!AH485</f>
        <v>0</v>
      </c>
      <c r="AI194" s="172" t="n">
        <f aca="false">Бюджет!AI485</f>
        <v>2</v>
      </c>
      <c r="AJ194" s="172" t="n">
        <f aca="false">SUM(G194,I194:AI194)</f>
        <v>117.8</v>
      </c>
      <c r="AK194" s="186"/>
    </row>
    <row r="195" customFormat="false" ht="15" hidden="false" customHeight="false" outlineLevel="0" collapsed="false">
      <c r="A195" s="174" t="str">
        <f aca="false">Бюджет!A486</f>
        <v>Б1.О.15</v>
      </c>
      <c r="B195" s="197" t="str">
        <f aca="false">Бюджет!B486</f>
        <v>Физика </v>
      </c>
      <c r="C195" s="181" t="n">
        <f aca="false">Бюджет!C486</f>
        <v>1.2</v>
      </c>
      <c r="D195" s="218" t="n">
        <f aca="false">Бюджет!D486</f>
        <v>20</v>
      </c>
      <c r="E195" s="218" t="n">
        <f aca="false">Бюджет!E486</f>
        <v>2</v>
      </c>
      <c r="F195" s="172" t="n">
        <f aca="false">Бюджет!F486</f>
        <v>28</v>
      </c>
      <c r="G195" s="172" t="n">
        <f aca="false">Бюджет!G486</f>
        <v>28</v>
      </c>
      <c r="H195" s="172" t="n">
        <f aca="false">Бюджет!H486</f>
        <v>0</v>
      </c>
      <c r="I195" s="172" t="n">
        <f aca="false">Бюджет!I486</f>
        <v>0</v>
      </c>
      <c r="J195" s="172" t="n">
        <f aca="false">Бюджет!J486</f>
        <v>56</v>
      </c>
      <c r="K195" s="172" t="n">
        <f aca="false">Бюджет!K486</f>
        <v>0</v>
      </c>
      <c r="L195" s="172" t="n">
        <f aca="false">Бюджет!L486</f>
        <v>0</v>
      </c>
      <c r="M195" s="172" t="n">
        <f aca="false">Бюджет!M486</f>
        <v>8</v>
      </c>
      <c r="N195" s="172" t="n">
        <f aca="false">Бюджет!N486</f>
        <v>0</v>
      </c>
      <c r="O195" s="172" t="n">
        <f aca="false">Бюджет!O486</f>
        <v>0</v>
      </c>
      <c r="P195" s="172" t="n">
        <f aca="false">Бюджет!P486</f>
        <v>0</v>
      </c>
      <c r="Q195" s="172" t="n">
        <f aca="false">Бюджет!Q486</f>
        <v>2.4</v>
      </c>
      <c r="R195" s="172" t="n">
        <f aca="false">Бюджет!R486</f>
        <v>0</v>
      </c>
      <c r="S195" s="172" t="n">
        <f aca="false">Бюджет!S486</f>
        <v>0</v>
      </c>
      <c r="T195" s="172" t="n">
        <f aca="false">Бюджет!T486</f>
        <v>0</v>
      </c>
      <c r="U195" s="172" t="n">
        <f aca="false">Бюджет!U486</f>
        <v>0</v>
      </c>
      <c r="V195" s="172" t="n">
        <f aca="false">Бюджет!V486</f>
        <v>0</v>
      </c>
      <c r="W195" s="172" t="n">
        <f aca="false">Бюджет!W486</f>
        <v>0</v>
      </c>
      <c r="X195" s="172" t="n">
        <f aca="false">Бюджет!X486</f>
        <v>0</v>
      </c>
      <c r="Y195" s="172" t="n">
        <f aca="false">Бюджет!Y486</f>
        <v>0</v>
      </c>
      <c r="Z195" s="172" t="n">
        <f aca="false">Бюджет!Z486</f>
        <v>0</v>
      </c>
      <c r="AA195" s="172" t="n">
        <f aca="false">Бюджет!AA486</f>
        <v>0</v>
      </c>
      <c r="AB195" s="172" t="n">
        <f aca="false">Бюджет!AB486</f>
        <v>0</v>
      </c>
      <c r="AC195" s="172" t="n">
        <f aca="false">Бюджет!AC486</f>
        <v>0</v>
      </c>
      <c r="AD195" s="172" t="n">
        <f aca="false">Бюджет!AD486</f>
        <v>0</v>
      </c>
      <c r="AE195" s="172" t="n">
        <f aca="false">Бюджет!AE486</f>
        <v>0</v>
      </c>
      <c r="AF195" s="172" t="n">
        <f aca="false">Бюджет!AF486</f>
        <v>0</v>
      </c>
      <c r="AG195" s="172" t="n">
        <f aca="false">Бюджет!AG486</f>
        <v>0</v>
      </c>
      <c r="AH195" s="172" t="n">
        <f aca="false">Бюджет!AH486</f>
        <v>0</v>
      </c>
      <c r="AI195" s="172" t="n">
        <f aca="false">Бюджет!AI486</f>
        <v>2</v>
      </c>
      <c r="AJ195" s="172" t="n">
        <f aca="false">SUM(G195,I195:AI195)</f>
        <v>96.4</v>
      </c>
      <c r="AK195" s="186"/>
    </row>
    <row r="196" customFormat="false" ht="15" hidden="false" customHeight="false" outlineLevel="0" collapsed="false">
      <c r="A196" s="173"/>
      <c r="B196" s="196" t="s">
        <v>524</v>
      </c>
      <c r="C196" s="214"/>
      <c r="D196" s="215"/>
      <c r="E196" s="215"/>
      <c r="F196" s="216" t="n">
        <f aca="false">SUM(F192:F195)</f>
        <v>100</v>
      </c>
      <c r="G196" s="216" t="n">
        <f aca="false">SUM(G192:G195)</f>
        <v>100</v>
      </c>
      <c r="H196" s="216" t="n">
        <f aca="false">SUM(H192:H195)</f>
        <v>0</v>
      </c>
      <c r="I196" s="216" t="n">
        <f aca="false">SUM(I192:I195)</f>
        <v>0</v>
      </c>
      <c r="J196" s="216" t="n">
        <f aca="false">SUM(J192:J195)</f>
        <v>200</v>
      </c>
      <c r="K196" s="216" t="n">
        <f aca="false">SUM(K192:K195)</f>
        <v>6</v>
      </c>
      <c r="L196" s="216" t="n">
        <f aca="false">SUM(L192:L195)</f>
        <v>0</v>
      </c>
      <c r="M196" s="216" t="n">
        <f aca="false">SUM(M192:M195)</f>
        <v>16.8</v>
      </c>
      <c r="N196" s="216" t="n">
        <f aca="false">SUM(N192:N195)</f>
        <v>0</v>
      </c>
      <c r="O196" s="216" t="n">
        <f aca="false">SUM(O192:O195)</f>
        <v>0</v>
      </c>
      <c r="P196" s="216" t="n">
        <f aca="false">SUM(P192:P195)</f>
        <v>0</v>
      </c>
      <c r="Q196" s="216" t="n">
        <f aca="false">SUM(Q192:Q195)</f>
        <v>7</v>
      </c>
      <c r="R196" s="216" t="n">
        <f aca="false">SUM(R192:R195)</f>
        <v>0</v>
      </c>
      <c r="S196" s="216" t="n">
        <f aca="false">SUM(S192:S195)</f>
        <v>0</v>
      </c>
      <c r="T196" s="216" t="n">
        <f aca="false">SUM(T192:T195)</f>
        <v>0</v>
      </c>
      <c r="U196" s="216" t="n">
        <f aca="false">SUM(U192:U195)</f>
        <v>0</v>
      </c>
      <c r="V196" s="216" t="n">
        <f aca="false">SUM(V192:V195)</f>
        <v>0</v>
      </c>
      <c r="W196" s="216" t="n">
        <f aca="false">SUM(W192:W195)</f>
        <v>0</v>
      </c>
      <c r="X196" s="216" t="n">
        <f aca="false">SUM(X192:X195)</f>
        <v>0</v>
      </c>
      <c r="Y196" s="216" t="n">
        <f aca="false">SUM(Y192:Y195)</f>
        <v>0</v>
      </c>
      <c r="Z196" s="216" t="n">
        <f aca="false">SUM(Z192:Z195)</f>
        <v>0</v>
      </c>
      <c r="AA196" s="216" t="n">
        <f aca="false">SUM(AA192:AA195)</f>
        <v>0</v>
      </c>
      <c r="AB196" s="216" t="n">
        <f aca="false">SUM(AB192:AB195)</f>
        <v>0</v>
      </c>
      <c r="AC196" s="216" t="n">
        <f aca="false">SUM(AC192:AC195)</f>
        <v>0</v>
      </c>
      <c r="AD196" s="216" t="n">
        <f aca="false">SUM(AD192:AD195)</f>
        <v>0</v>
      </c>
      <c r="AE196" s="216" t="n">
        <f aca="false">SUM(AE192:AE195)</f>
        <v>0</v>
      </c>
      <c r="AF196" s="216" t="n">
        <f aca="false">SUM(AF192:AF195)</f>
        <v>0</v>
      </c>
      <c r="AG196" s="216" t="n">
        <f aca="false">SUM(AG192:AG195)</f>
        <v>0</v>
      </c>
      <c r="AH196" s="216" t="n">
        <f aca="false">SUM(AH192:AH195)</f>
        <v>0</v>
      </c>
      <c r="AI196" s="216" t="n">
        <f aca="false">SUM(AI192:AI195)</f>
        <v>7</v>
      </c>
      <c r="AJ196" s="216" t="n">
        <f aca="false">SUM(AJ192:AJ195)</f>
        <v>336.8</v>
      </c>
      <c r="AK196" s="186"/>
    </row>
    <row r="197" customFormat="false" ht="15" hidden="false" customHeight="false" outlineLevel="0" collapsed="false">
      <c r="A197" s="173"/>
      <c r="B197" s="200"/>
      <c r="C197" s="219"/>
      <c r="D197" s="220"/>
      <c r="E197" s="220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86"/>
    </row>
    <row r="198" customFormat="false" ht="15" hidden="false" customHeight="false" outlineLevel="0" collapsed="false">
      <c r="A198" s="173"/>
      <c r="B198" s="200"/>
      <c r="C198" s="219"/>
      <c r="D198" s="220"/>
      <c r="E198" s="220"/>
      <c r="F198" s="198"/>
      <c r="G198" s="198"/>
      <c r="H198" s="198"/>
      <c r="I198" s="198"/>
      <c r="J198" s="198"/>
      <c r="K198" s="182" t="str">
        <f aca="false">Бюджет!K489</f>
        <v>ИМИТ</v>
      </c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98"/>
      <c r="AD198" s="198"/>
      <c r="AE198" s="198"/>
      <c r="AF198" s="198"/>
      <c r="AG198" s="198"/>
      <c r="AH198" s="198"/>
      <c r="AI198" s="198"/>
      <c r="AJ198" s="198"/>
      <c r="AK198" s="186"/>
    </row>
    <row r="199" customFormat="false" ht="15.75" hidden="false" customHeight="true" outlineLevel="0" collapsed="false">
      <c r="A199" s="173"/>
      <c r="B199" s="197"/>
      <c r="C199" s="168"/>
      <c r="D199" s="168"/>
      <c r="E199" s="168"/>
      <c r="F199" s="175"/>
      <c r="G199" s="183" t="str">
        <f aca="false">Бюджет!G496</f>
        <v>Направление 02.03.03 "Математическое обеспечение и администрирование информационных систем", профиль "Математическое обеспечение и администрирование информационных систем"</v>
      </c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75"/>
      <c r="AH199" s="175"/>
      <c r="AI199" s="175"/>
      <c r="AJ199" s="175"/>
      <c r="AK199" s="186"/>
    </row>
    <row r="200" customFormat="false" ht="15" hidden="false" customHeight="false" outlineLevel="0" collapsed="false">
      <c r="A200" s="173" t="str">
        <f aca="false">Бюджет!A497</f>
        <v>Б1.О.33</v>
      </c>
      <c r="B200" s="173" t="str">
        <f aca="false">Бюджет!B497</f>
        <v>Физика</v>
      </c>
      <c r="C200" s="168" t="str">
        <f aca="false">Бюджет!C497</f>
        <v>4/8</v>
      </c>
      <c r="D200" s="212" t="n">
        <f aca="false">Бюджет!D497</f>
        <v>19</v>
      </c>
      <c r="E200" s="212" t="n">
        <f aca="false">Бюджет!E497</f>
        <v>1</v>
      </c>
      <c r="F200" s="175" t="n">
        <f aca="false">Бюджет!F497</f>
        <v>40</v>
      </c>
      <c r="G200" s="175" t="n">
        <f aca="false">Бюджет!G497</f>
        <v>40</v>
      </c>
      <c r="H200" s="175" t="n">
        <f aca="false">Бюджет!H497</f>
        <v>20</v>
      </c>
      <c r="I200" s="175" t="n">
        <f aca="false">Бюджет!I497</f>
        <v>20</v>
      </c>
      <c r="J200" s="175" t="n">
        <f aca="false">Бюджет!J497</f>
        <v>0</v>
      </c>
      <c r="K200" s="175" t="n">
        <f aca="false">Бюджет!K497</f>
        <v>5.7</v>
      </c>
      <c r="L200" s="175" t="n">
        <f aca="false">Бюджет!L497</f>
        <v>0</v>
      </c>
      <c r="M200" s="175" t="n">
        <f aca="false">Бюджет!M497</f>
        <v>0</v>
      </c>
      <c r="N200" s="175" t="n">
        <f aca="false">Бюджет!N497</f>
        <v>0</v>
      </c>
      <c r="O200" s="175" t="n">
        <f aca="false">Бюджет!O497</f>
        <v>0</v>
      </c>
      <c r="P200" s="175" t="n">
        <f aca="false">Бюджет!P497</f>
        <v>0</v>
      </c>
      <c r="Q200" s="175" t="n">
        <f aca="false">Бюджет!Q497</f>
        <v>2</v>
      </c>
      <c r="R200" s="175" t="n">
        <f aca="false">Бюджет!R497</f>
        <v>0</v>
      </c>
      <c r="S200" s="175" t="n">
        <f aca="false">Бюджет!S497</f>
        <v>0</v>
      </c>
      <c r="T200" s="175" t="n">
        <f aca="false">Бюджет!T497</f>
        <v>0</v>
      </c>
      <c r="U200" s="175" t="n">
        <f aca="false">Бюджет!U497</f>
        <v>0</v>
      </c>
      <c r="V200" s="175" t="n">
        <f aca="false">Бюджет!V497</f>
        <v>0</v>
      </c>
      <c r="W200" s="175" t="n">
        <f aca="false">Бюджет!W497</f>
        <v>0</v>
      </c>
      <c r="X200" s="175" t="n">
        <f aca="false">Бюджет!X497</f>
        <v>0</v>
      </c>
      <c r="Y200" s="175" t="n">
        <f aca="false">Бюджет!Y497</f>
        <v>0</v>
      </c>
      <c r="Z200" s="175" t="n">
        <f aca="false">Бюджет!Z497</f>
        <v>0</v>
      </c>
      <c r="AA200" s="175" t="n">
        <f aca="false">Бюджет!AA497</f>
        <v>0</v>
      </c>
      <c r="AB200" s="175" t="n">
        <f aca="false">Бюджет!AB497</f>
        <v>0</v>
      </c>
      <c r="AC200" s="175" t="n">
        <f aca="false">Бюджет!AC497</f>
        <v>0</v>
      </c>
      <c r="AD200" s="175" t="n">
        <f aca="false">Бюджет!AD497</f>
        <v>0</v>
      </c>
      <c r="AE200" s="175" t="n">
        <f aca="false">Бюджет!AE497</f>
        <v>0</v>
      </c>
      <c r="AF200" s="175" t="n">
        <f aca="false">Бюджет!AF497</f>
        <v>0</v>
      </c>
      <c r="AG200" s="175" t="n">
        <f aca="false">Бюджет!AG497</f>
        <v>0</v>
      </c>
      <c r="AH200" s="175" t="n">
        <f aca="false">Бюджет!AH497</f>
        <v>0</v>
      </c>
      <c r="AI200" s="175" t="n">
        <f aca="false">Бюджет!AI497</f>
        <v>0</v>
      </c>
      <c r="AJ200" s="172" t="n">
        <f aca="false">SUM(G200,I200:AI200)</f>
        <v>67.7</v>
      </c>
      <c r="AK200" s="186"/>
    </row>
    <row r="201" customFormat="false" ht="15" hidden="false" customHeight="false" outlineLevel="0" collapsed="false">
      <c r="A201" s="173"/>
      <c r="B201" s="196" t="s">
        <v>533</v>
      </c>
      <c r="C201" s="214"/>
      <c r="D201" s="215"/>
      <c r="E201" s="215"/>
      <c r="F201" s="216" t="n">
        <f aca="false">SUM(F199:F200)</f>
        <v>40</v>
      </c>
      <c r="G201" s="216" t="n">
        <f aca="false">SUM(G199:G200)</f>
        <v>40</v>
      </c>
      <c r="H201" s="216" t="n">
        <f aca="false">SUM(H199:H200)</f>
        <v>20</v>
      </c>
      <c r="I201" s="216" t="n">
        <f aca="false">SUM(I199:I200)</f>
        <v>20</v>
      </c>
      <c r="J201" s="216" t="n">
        <f aca="false">SUM(J199:J200)</f>
        <v>0</v>
      </c>
      <c r="K201" s="216" t="n">
        <f aca="false">SUM(K199:K200)</f>
        <v>5.7</v>
      </c>
      <c r="L201" s="216" t="n">
        <f aca="false">SUM(L199:L200)</f>
        <v>0</v>
      </c>
      <c r="M201" s="216" t="n">
        <f aca="false">SUM(M199:M200)</f>
        <v>0</v>
      </c>
      <c r="N201" s="216" t="n">
        <f aca="false">SUM(N199:N200)</f>
        <v>0</v>
      </c>
      <c r="O201" s="216" t="n">
        <f aca="false">SUM(O199:O200)</f>
        <v>0</v>
      </c>
      <c r="P201" s="216" t="n">
        <f aca="false">SUM(P199:P200)</f>
        <v>0</v>
      </c>
      <c r="Q201" s="216" t="n">
        <f aca="false">SUM(Q199:Q200)</f>
        <v>2</v>
      </c>
      <c r="R201" s="216" t="n">
        <f aca="false">SUM(R199:R200)</f>
        <v>0</v>
      </c>
      <c r="S201" s="216" t="n">
        <f aca="false">SUM(S199:S200)</f>
        <v>0</v>
      </c>
      <c r="T201" s="216" t="n">
        <f aca="false">SUM(T199:T200)</f>
        <v>0</v>
      </c>
      <c r="U201" s="216" t="n">
        <f aca="false">SUM(U199:U200)</f>
        <v>0</v>
      </c>
      <c r="V201" s="216" t="n">
        <f aca="false">SUM(V199:V200)</f>
        <v>0</v>
      </c>
      <c r="W201" s="216" t="n">
        <f aca="false">SUM(W199:W200)</f>
        <v>0</v>
      </c>
      <c r="X201" s="216" t="n">
        <f aca="false">SUM(X199:X200)</f>
        <v>0</v>
      </c>
      <c r="Y201" s="216" t="n">
        <f aca="false">SUM(Y199:Y200)</f>
        <v>0</v>
      </c>
      <c r="Z201" s="216" t="n">
        <f aca="false">SUM(Z199:Z200)</f>
        <v>0</v>
      </c>
      <c r="AA201" s="216" t="n">
        <f aca="false">SUM(AA199:AA200)</f>
        <v>0</v>
      </c>
      <c r="AB201" s="216" t="n">
        <f aca="false">SUM(AB199:AB200)</f>
        <v>0</v>
      </c>
      <c r="AC201" s="216" t="n">
        <f aca="false">SUM(AC199:AC200)</f>
        <v>0</v>
      </c>
      <c r="AD201" s="216" t="n">
        <f aca="false">SUM(AD199:AD200)</f>
        <v>0</v>
      </c>
      <c r="AE201" s="216" t="n">
        <f aca="false">SUM(AE199:AE200)</f>
        <v>0</v>
      </c>
      <c r="AF201" s="216" t="n">
        <f aca="false">SUM(AF199:AF200)</f>
        <v>0</v>
      </c>
      <c r="AG201" s="216" t="n">
        <f aca="false">SUM(AG199:AG200)</f>
        <v>0</v>
      </c>
      <c r="AH201" s="216" t="n">
        <f aca="false">SUM(AH199:AH200)</f>
        <v>0</v>
      </c>
      <c r="AI201" s="216" t="n">
        <f aca="false">SUM(AI199:AI200)</f>
        <v>0</v>
      </c>
      <c r="AJ201" s="216" t="n">
        <f aca="false">SUM(AJ199:AJ200)</f>
        <v>67.7</v>
      </c>
      <c r="AK201" s="186"/>
    </row>
    <row r="202" customFormat="false" ht="15" hidden="false" customHeight="false" outlineLevel="0" collapsed="false">
      <c r="A202" s="186"/>
      <c r="B202" s="197"/>
      <c r="C202" s="186"/>
      <c r="D202" s="186"/>
      <c r="E202" s="186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86"/>
    </row>
    <row r="203" customFormat="false" ht="15" hidden="false" customHeight="false" outlineLevel="0" collapsed="false">
      <c r="A203" s="186"/>
      <c r="B203" s="210" t="s">
        <v>555</v>
      </c>
      <c r="C203" s="187"/>
      <c r="D203" s="187"/>
      <c r="E203" s="187"/>
      <c r="F203" s="188" t="n">
        <f aca="false">F176+F189+F196+F201</f>
        <v>348</v>
      </c>
      <c r="G203" s="188" t="n">
        <f aca="false">G176+G189+G196+G201</f>
        <v>266</v>
      </c>
      <c r="H203" s="188" t="n">
        <f aca="false">H176+H189+H196+H201</f>
        <v>20</v>
      </c>
      <c r="I203" s="188" t="n">
        <f aca="false">I176+I189+I196+I201</f>
        <v>20</v>
      </c>
      <c r="J203" s="188" t="n">
        <f aca="false">J176+J189+J196+J201</f>
        <v>485</v>
      </c>
      <c r="K203" s="188" t="n">
        <f aca="false">K176+K189+K196+K201</f>
        <v>63.6</v>
      </c>
      <c r="L203" s="188" t="n">
        <f aca="false">L176+L189+L196+L201</f>
        <v>0</v>
      </c>
      <c r="M203" s="188" t="n">
        <f aca="false">M176+M189+M196+M201</f>
        <v>40</v>
      </c>
      <c r="N203" s="188" t="n">
        <f aca="false">N176+N189+N196+N201</f>
        <v>0</v>
      </c>
      <c r="O203" s="188" t="n">
        <f aca="false">O176+O189+O196+O201</f>
        <v>0</v>
      </c>
      <c r="P203" s="188" t="n">
        <f aca="false">P176+P189+P196+P201</f>
        <v>0</v>
      </c>
      <c r="Q203" s="188" t="n">
        <f aca="false">Q176+Q189+Q196+Q201</f>
        <v>18.3</v>
      </c>
      <c r="R203" s="188" t="n">
        <f aca="false">R176+R189+R196+R201</f>
        <v>0</v>
      </c>
      <c r="S203" s="188" t="n">
        <f aca="false">S176+S189+S196+S201</f>
        <v>0</v>
      </c>
      <c r="T203" s="188" t="n">
        <f aca="false">T176+T189+T196+T201</f>
        <v>0</v>
      </c>
      <c r="U203" s="188" t="n">
        <f aca="false">U176+U189+U196+U201</f>
        <v>0</v>
      </c>
      <c r="V203" s="188" t="n">
        <f aca="false">V176+V189+V196+V201</f>
        <v>0</v>
      </c>
      <c r="W203" s="188" t="n">
        <f aca="false">W176+W189+W196+W201</f>
        <v>0</v>
      </c>
      <c r="X203" s="188" t="n">
        <f aca="false">X176+X189+X196+X201</f>
        <v>0</v>
      </c>
      <c r="Y203" s="188" t="n">
        <f aca="false">Y176+Y189+Y196+Y201</f>
        <v>0</v>
      </c>
      <c r="Z203" s="188" t="n">
        <f aca="false">Z176+Z189+Z196+Z201</f>
        <v>0</v>
      </c>
      <c r="AA203" s="188" t="n">
        <f aca="false">AA176+AA189+AA196+AA201</f>
        <v>0</v>
      </c>
      <c r="AB203" s="188" t="n">
        <f aca="false">AB176+AB189+AB196+AB201</f>
        <v>0</v>
      </c>
      <c r="AC203" s="188" t="n">
        <f aca="false">AC176+AC189+AC196+AC201</f>
        <v>0</v>
      </c>
      <c r="AD203" s="188" t="n">
        <f aca="false">AD176+AD189+AD196+AD201</f>
        <v>0</v>
      </c>
      <c r="AE203" s="188" t="n">
        <f aca="false">AE176+AE189+AE196+AE201</f>
        <v>0</v>
      </c>
      <c r="AF203" s="188" t="n">
        <f aca="false">AF176+AF189+AF196+AF201</f>
        <v>0</v>
      </c>
      <c r="AG203" s="188" t="n">
        <f aca="false">AG176+AG189+AG196+AG201</f>
        <v>0</v>
      </c>
      <c r="AH203" s="188" t="n">
        <f aca="false">AH176+AH189+AH196+AH201</f>
        <v>0</v>
      </c>
      <c r="AI203" s="188" t="n">
        <f aca="false">AI176+AI189+AI196+AI201</f>
        <v>29</v>
      </c>
      <c r="AJ203" s="188" t="n">
        <f aca="false">AJ176+AJ189+AJ196+AJ201</f>
        <v>921.9</v>
      </c>
      <c r="AK203" s="186"/>
    </row>
    <row r="204" customFormat="false" ht="15" hidden="false" customHeight="false" outlineLevel="0" collapsed="false">
      <c r="A204" s="186"/>
      <c r="B204" s="197"/>
      <c r="C204" s="186"/>
      <c r="D204" s="186"/>
      <c r="E204" s="186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86"/>
    </row>
    <row r="205" customFormat="false" ht="15" hidden="false" customHeight="false" outlineLevel="0" collapsed="false">
      <c r="A205" s="186"/>
      <c r="B205" s="194" t="s">
        <v>556</v>
      </c>
      <c r="C205" s="194"/>
      <c r="D205" s="194"/>
      <c r="E205" s="194"/>
      <c r="F205" s="195" t="n">
        <f aca="false">SUM(F203,F162)</f>
        <v>1442</v>
      </c>
      <c r="G205" s="195" t="n">
        <f aca="false">SUM(G203,G162)</f>
        <v>1170</v>
      </c>
      <c r="H205" s="195" t="n">
        <f aca="false">SUM(H203,H162)</f>
        <v>712</v>
      </c>
      <c r="I205" s="195" t="n">
        <f aca="false">SUM(I203,I162)</f>
        <v>678</v>
      </c>
      <c r="J205" s="195" t="n">
        <f aca="false">SUM(J203,J162)</f>
        <v>3187</v>
      </c>
      <c r="K205" s="195" t="n">
        <f aca="false">SUM(K203,K162)</f>
        <v>280.8</v>
      </c>
      <c r="L205" s="195" t="n">
        <f aca="false">SUM(L203,L162)</f>
        <v>0</v>
      </c>
      <c r="M205" s="195" t="n">
        <f aca="false">SUM(M203,M162)</f>
        <v>84.8</v>
      </c>
      <c r="N205" s="195" t="n">
        <f aca="false">SUM(N203,N162)</f>
        <v>0</v>
      </c>
      <c r="O205" s="195" t="n">
        <f aca="false">SUM(O203,O162)</f>
        <v>0</v>
      </c>
      <c r="P205" s="195" t="n">
        <f aca="false">SUM(P203,P162)</f>
        <v>0</v>
      </c>
      <c r="Q205" s="195" t="n">
        <f aca="false">SUM(Q203,Q162)</f>
        <v>71.5</v>
      </c>
      <c r="R205" s="195" t="n">
        <f aca="false">SUM(R203,R162)</f>
        <v>0</v>
      </c>
      <c r="S205" s="195" t="n">
        <f aca="false">SUM(S203,S162)</f>
        <v>56</v>
      </c>
      <c r="T205" s="195" t="n">
        <f aca="false">SUM(T203,T162)</f>
        <v>252.666666666667</v>
      </c>
      <c r="U205" s="195" t="n">
        <f aca="false">SUM(U203,U162)</f>
        <v>0</v>
      </c>
      <c r="V205" s="195" t="n">
        <f aca="false">SUM(V203,V162)</f>
        <v>24</v>
      </c>
      <c r="W205" s="195" t="n">
        <f aca="false">SUM(W203,W162)</f>
        <v>358</v>
      </c>
      <c r="X205" s="195" t="n">
        <f aca="false">SUM(X203,X162)</f>
        <v>25</v>
      </c>
      <c r="Y205" s="195" t="n">
        <f aca="false">SUM(Y203,Y162)</f>
        <v>0</v>
      </c>
      <c r="Z205" s="195" t="n">
        <f aca="false">SUM(Z203,Z162)</f>
        <v>0</v>
      </c>
      <c r="AA205" s="195" t="n">
        <f aca="false">SUM(AA203,AA162)</f>
        <v>0</v>
      </c>
      <c r="AB205" s="195" t="n">
        <f aca="false">SUM(AB203,AB162)</f>
        <v>13.5</v>
      </c>
      <c r="AC205" s="195" t="n">
        <f aca="false">SUM(AC203,AC162)</f>
        <v>0</v>
      </c>
      <c r="AD205" s="195" t="n">
        <f aca="false">SUM(AD203,AD162)</f>
        <v>0</v>
      </c>
      <c r="AE205" s="195" t="n">
        <f aca="false">SUM(AE203,AE162)</f>
        <v>30</v>
      </c>
      <c r="AF205" s="195" t="n">
        <f aca="false">SUM(AF203,AF162)</f>
        <v>0</v>
      </c>
      <c r="AG205" s="195" t="n">
        <f aca="false">SUM(AG203,AG162)</f>
        <v>0</v>
      </c>
      <c r="AH205" s="195" t="n">
        <f aca="false">SUM(AH203,AH162)</f>
        <v>0</v>
      </c>
      <c r="AI205" s="195" t="n">
        <f aca="false">SUM(AI203,AI162)</f>
        <v>135</v>
      </c>
      <c r="AJ205" s="195" t="n">
        <f aca="false">SUM(AJ203,AJ162)</f>
        <v>6366.26666666667</v>
      </c>
      <c r="AK205" s="189"/>
    </row>
    <row r="206" customFormat="false" ht="1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221" t="n">
        <f aca="false">SUM(G205,I205:AI205)-AJ205</f>
        <v>0</v>
      </c>
      <c r="AK206" s="3"/>
    </row>
    <row r="207" customFormat="false" ht="15" hidden="false" customHeight="false" outlineLevel="0" collapsed="false">
      <c r="A207" s="3" t="s">
        <v>560</v>
      </c>
      <c r="B207" s="222"/>
      <c r="C207" s="3"/>
      <c r="D207" s="3"/>
      <c r="E207" s="3"/>
      <c r="F207" s="223"/>
      <c r="G207" s="223"/>
      <c r="H207" s="22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customFormat="false" ht="1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</sheetData>
  <mergeCells count="93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2:X12"/>
    <mergeCell ref="A13:A14"/>
    <mergeCell ref="B13:B14"/>
    <mergeCell ref="C13:C14"/>
    <mergeCell ref="D13:D14"/>
    <mergeCell ref="E13:E14"/>
    <mergeCell ref="F13:G13"/>
    <mergeCell ref="H13:I13"/>
    <mergeCell ref="J13:J14"/>
    <mergeCell ref="K13:K14"/>
    <mergeCell ref="L13:O13"/>
    <mergeCell ref="P13:P14"/>
    <mergeCell ref="Q13:R13"/>
    <mergeCell ref="S13:T13"/>
    <mergeCell ref="U13:U14"/>
    <mergeCell ref="V13:V14"/>
    <mergeCell ref="W13:X13"/>
    <mergeCell ref="Y13:Y14"/>
    <mergeCell ref="Z13:Z14"/>
    <mergeCell ref="AA13:AA14"/>
    <mergeCell ref="AB13:AB14"/>
    <mergeCell ref="AC13:AD13"/>
    <mergeCell ref="AE13:AF13"/>
    <mergeCell ref="AG13:AH13"/>
    <mergeCell ref="AI13:AI14"/>
    <mergeCell ref="AJ13:AJ14"/>
    <mergeCell ref="AK13:AK14"/>
    <mergeCell ref="N21:Y21"/>
    <mergeCell ref="L23:AA23"/>
    <mergeCell ref="K24:AB24"/>
    <mergeCell ref="K27:AB27"/>
    <mergeCell ref="K28:AB28"/>
    <mergeCell ref="J33:AC33"/>
    <mergeCell ref="J34:AC34"/>
    <mergeCell ref="J35:AC35"/>
    <mergeCell ref="J39:AC39"/>
    <mergeCell ref="J40:AC40"/>
    <mergeCell ref="J41:AC41"/>
    <mergeCell ref="J47:AC47"/>
    <mergeCell ref="J48:AC48"/>
    <mergeCell ref="J49:AC49"/>
    <mergeCell ref="J61:AC61"/>
    <mergeCell ref="J78:AC78"/>
    <mergeCell ref="J79:AC79"/>
    <mergeCell ref="J83:AC83"/>
    <mergeCell ref="J84:AC84"/>
    <mergeCell ref="J102:AC102"/>
    <mergeCell ref="J103:AC103"/>
    <mergeCell ref="J104:AC104"/>
    <mergeCell ref="J109:AC109"/>
    <mergeCell ref="J113:AC113"/>
    <mergeCell ref="J114:AC114"/>
    <mergeCell ref="J121:AC121"/>
    <mergeCell ref="J122:AC122"/>
    <mergeCell ref="J126:AC126"/>
    <mergeCell ref="J127:AC127"/>
    <mergeCell ref="J132:AC132"/>
    <mergeCell ref="J134:AC134"/>
    <mergeCell ref="J137:AC137"/>
    <mergeCell ref="J156:AC156"/>
    <mergeCell ref="J157:AC157"/>
    <mergeCell ref="J165:AC165"/>
    <mergeCell ref="J166:AC166"/>
    <mergeCell ref="J167:AC167"/>
    <mergeCell ref="J168:AC168"/>
    <mergeCell ref="J170:AC170"/>
    <mergeCell ref="J172:AC172"/>
    <mergeCell ref="J174:AC174"/>
    <mergeCell ref="K178:AB178"/>
    <mergeCell ref="J179:AC179"/>
    <mergeCell ref="G181:AF181"/>
    <mergeCell ref="G183:AF183"/>
    <mergeCell ref="G186:AF186"/>
    <mergeCell ref="K190:AB190"/>
    <mergeCell ref="G191:AF191"/>
    <mergeCell ref="K193:AB193"/>
    <mergeCell ref="K198:AB198"/>
    <mergeCell ref="G199:AF199"/>
    <mergeCell ref="F207:H207"/>
  </mergeCells>
  <conditionalFormatting sqref="A113:J113 AD113:AJ113 A121:J121 AD121:AJ122 A103:AC104 AK121:AK123 A124:AK125 AD126:AK126 A126:I127 A133:AK155 A179:J179 AD179:AK179 A181:G181 AG181:AK181 A183:G183 AG183:AK183 A122:AC122 A128:AI129 A130:AK130 A114:AJ119 A123:AJ123 A200:AJ200 A1:AK101 A102:J102 AD102:AK104 A105:AK112 A120:AK120 K131:AC131 A131:J132 AD131:AK132 K163:AC164 A163:J165 AD163:AK165 AG186:AK186 A191:G191 AG191:AK191 A198:K198 AC198:AK198 AG199:AJ199 A160:AK162 A180:AK180 A182:AK182 A184:AK185 A187:AK190 A201:AK65573 J126 J156 J127:AI127 J157:AI157 AD156:AK156 A156:I157 AJ127:AK129 AJ157:AK159 A158:AI159 A166:AK178 A186:G186 A192:AK197 A199:G199 AK199:AK200 AK113:AK119">
    <cfRule type="cellIs" priority="2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K18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19.29"/>
    <col collapsed="false" customWidth="true" hidden="false" outlineLevel="0" max="2" min="2" style="224" width="53.42"/>
    <col collapsed="false" customWidth="true" hidden="false" outlineLevel="0" max="3" min="3" style="224" width="5.57"/>
    <col collapsed="false" customWidth="true" hidden="false" outlineLevel="0" max="4" min="4" style="224" width="7.16"/>
    <col collapsed="false" customWidth="true" hidden="false" outlineLevel="0" max="5" min="5" style="224" width="5.57"/>
    <col collapsed="false" customWidth="true" hidden="false" outlineLevel="0" max="6" min="6" style="224" width="10.85"/>
    <col collapsed="false" customWidth="true" hidden="false" outlineLevel="0" max="8" min="7" style="224" width="11.43"/>
    <col collapsed="false" customWidth="false" hidden="false" outlineLevel="0" max="9" min="9" style="224" width="11.57"/>
    <col collapsed="false" customWidth="true" hidden="false" outlineLevel="0" max="10" min="10" style="224" width="12"/>
    <col collapsed="false" customWidth="true" hidden="false" outlineLevel="0" max="11" min="11" style="224" width="10.42"/>
    <col collapsed="false" customWidth="true" hidden="false" outlineLevel="0" max="12" min="12" style="224" width="7.86"/>
    <col collapsed="false" customWidth="true" hidden="false" outlineLevel="0" max="13" min="13" style="224" width="10"/>
    <col collapsed="false" customWidth="true" hidden="false" outlineLevel="0" max="14" min="14" style="0" width="8.51"/>
    <col collapsed="false" customWidth="true" hidden="false" outlineLevel="0" max="15" min="15" style="224" width="7.57"/>
    <col collapsed="false" customWidth="true" hidden="false" outlineLevel="0" max="16" min="16" style="224" width="9.86"/>
    <col collapsed="false" customWidth="true" hidden="false" outlineLevel="0" max="17" min="17" style="224" width="9.42"/>
    <col collapsed="false" customWidth="true" hidden="false" outlineLevel="0" max="18" min="18" style="224" width="7.42"/>
    <col collapsed="false" customWidth="true" hidden="false" outlineLevel="0" max="19" min="19" style="224" width="9.42"/>
    <col collapsed="false" customWidth="true" hidden="false" outlineLevel="0" max="20" min="20" style="224" width="10.57"/>
    <col collapsed="false" customWidth="true" hidden="false" outlineLevel="0" max="21" min="21" style="0" width="8.51"/>
    <col collapsed="false" customWidth="true" hidden="false" outlineLevel="0" max="22" min="22" style="224" width="10.42"/>
    <col collapsed="false" customWidth="true" hidden="false" outlineLevel="0" max="23" min="23" style="224" width="9.86"/>
    <col collapsed="false" customWidth="true" hidden="false" outlineLevel="0" max="24" min="24" style="0" width="8.51"/>
    <col collapsed="false" customWidth="true" hidden="false" outlineLevel="0" max="25" min="25" style="224" width="7.16"/>
    <col collapsed="false" customWidth="true" hidden="false" outlineLevel="0" max="26" min="26" style="224" width="6.14"/>
    <col collapsed="false" customWidth="true" hidden="false" outlineLevel="0" max="27" min="27" style="224" width="7.16"/>
    <col collapsed="false" customWidth="true" hidden="false" outlineLevel="0" max="28" min="28" style="224" width="9.57"/>
    <col collapsed="false" customWidth="true" hidden="false" outlineLevel="0" max="30" min="29" style="224" width="6.14"/>
    <col collapsed="false" customWidth="true" hidden="false" outlineLevel="0" max="31" min="31" style="224" width="7.57"/>
    <col collapsed="false" customWidth="true" hidden="false" outlineLevel="0" max="32" min="32" style="224" width="6.85"/>
    <col collapsed="false" customWidth="true" hidden="false" outlineLevel="0" max="33" min="33" style="224" width="7.57"/>
    <col collapsed="false" customWidth="true" hidden="false" outlineLevel="0" max="34" min="34" style="224" width="10.57"/>
    <col collapsed="false" customWidth="true" hidden="false" outlineLevel="0" max="35" min="35" style="224" width="10"/>
    <col collapsed="false" customWidth="true" hidden="false" outlineLevel="0" max="36" min="36" style="224" width="13.42"/>
    <col collapsed="false" customWidth="true" hidden="false" outlineLevel="0" max="37" min="37" style="224" width="21.57"/>
  </cols>
  <sheetData>
    <row r="1" customFormat="false" ht="15" hidden="false" customHeight="false" outlineLevel="0" collapsed="false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5" t="s">
        <v>537</v>
      </c>
      <c r="AG1" s="5"/>
      <c r="AH1" s="5"/>
      <c r="AI1" s="5"/>
      <c r="AJ1" s="5"/>
      <c r="AK1" s="5"/>
    </row>
    <row r="2" customFormat="false" ht="15" hidden="false" customHeight="false" outlineLevel="0" collapsed="false">
      <c r="A2" s="225"/>
      <c r="B2" s="11" t="s">
        <v>1</v>
      </c>
      <c r="C2" s="11"/>
      <c r="D2" s="11"/>
      <c r="E2" s="11"/>
      <c r="F2" s="11"/>
      <c r="G2" s="11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225"/>
      <c r="B3" s="11" t="s">
        <v>2</v>
      </c>
      <c r="C3" s="11"/>
      <c r="D3" s="11"/>
      <c r="E3" s="11"/>
      <c r="F3" s="11"/>
      <c r="G3" s="11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225"/>
      <c r="B4" s="11" t="s">
        <v>538</v>
      </c>
      <c r="C4" s="11"/>
      <c r="D4" s="11"/>
      <c r="E4" s="11"/>
      <c r="F4" s="11"/>
      <c r="G4" s="6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225"/>
      <c r="B5" s="11" t="s">
        <v>6</v>
      </c>
      <c r="C5" s="11"/>
      <c r="D5" s="11"/>
      <c r="E5" s="11"/>
      <c r="F5" s="11"/>
      <c r="G5" s="11"/>
      <c r="H5" s="10"/>
      <c r="I5" s="1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225"/>
      <c r="B6" s="11" t="s">
        <v>7</v>
      </c>
      <c r="C6" s="11"/>
      <c r="D6" s="11"/>
      <c r="E6" s="11"/>
      <c r="F6" s="11"/>
      <c r="G6" s="11"/>
      <c r="H6" s="10"/>
      <c r="I6" s="10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561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225"/>
      <c r="B7" s="11" t="s">
        <v>9</v>
      </c>
      <c r="C7" s="11"/>
      <c r="D7" s="11"/>
      <c r="E7" s="11"/>
      <c r="F7" s="11"/>
      <c r="G7" s="11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562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225"/>
      <c r="B8" s="10"/>
      <c r="C8" s="10"/>
      <c r="D8" s="10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" hidden="false" customHeight="true" outlineLevel="0" collapsed="false">
      <c r="A9" s="225"/>
      <c r="B9" s="226" t="s">
        <v>542</v>
      </c>
      <c r="C9" s="10"/>
      <c r="D9" s="10"/>
      <c r="E9" s="10"/>
      <c r="F9" s="10"/>
      <c r="G9" s="10"/>
      <c r="H9" s="10"/>
      <c r="I9" s="154" t="s">
        <v>563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225"/>
      <c r="B10" s="10"/>
      <c r="C10" s="10"/>
      <c r="D10" s="10"/>
      <c r="E10" s="10"/>
      <c r="F10" s="10"/>
      <c r="G10" s="10"/>
      <c r="H10" s="10"/>
      <c r="I10" s="10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225"/>
      <c r="B11" s="10"/>
      <c r="C11" s="10"/>
      <c r="D11" s="10"/>
      <c r="E11" s="10"/>
      <c r="F11" s="10"/>
      <c r="G11" s="10"/>
      <c r="H11" s="10"/>
      <c r="I11" s="10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46.55" hidden="false" customHeight="true" outlineLevel="0" collapsed="false">
      <c r="A12" s="157" t="s">
        <v>14</v>
      </c>
      <c r="B12" s="158" t="s">
        <v>15</v>
      </c>
      <c r="C12" s="227" t="s">
        <v>16</v>
      </c>
      <c r="D12" s="228" t="s">
        <v>17</v>
      </c>
      <c r="E12" s="227" t="s">
        <v>18</v>
      </c>
      <c r="F12" s="161" t="s">
        <v>19</v>
      </c>
      <c r="G12" s="161"/>
      <c r="H12" s="161" t="s">
        <v>20</v>
      </c>
      <c r="I12" s="161"/>
      <c r="J12" s="229" t="s">
        <v>21</v>
      </c>
      <c r="K12" s="229" t="s">
        <v>22</v>
      </c>
      <c r="L12" s="161" t="s">
        <v>23</v>
      </c>
      <c r="M12" s="161"/>
      <c r="N12" s="161"/>
      <c r="O12" s="161"/>
      <c r="P12" s="229" t="s">
        <v>24</v>
      </c>
      <c r="Q12" s="161" t="s">
        <v>25</v>
      </c>
      <c r="R12" s="161"/>
      <c r="S12" s="161" t="s">
        <v>26</v>
      </c>
      <c r="T12" s="161"/>
      <c r="U12" s="229" t="s">
        <v>27</v>
      </c>
      <c r="V12" s="229" t="s">
        <v>28</v>
      </c>
      <c r="W12" s="161" t="s">
        <v>29</v>
      </c>
      <c r="X12" s="161"/>
      <c r="Y12" s="229" t="s">
        <v>30</v>
      </c>
      <c r="Z12" s="229" t="s">
        <v>31</v>
      </c>
      <c r="AA12" s="229" t="s">
        <v>32</v>
      </c>
      <c r="AB12" s="229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229" t="s">
        <v>37</v>
      </c>
      <c r="AJ12" s="229" t="s">
        <v>38</v>
      </c>
      <c r="AK12" s="229" t="s">
        <v>544</v>
      </c>
    </row>
    <row r="13" customFormat="false" ht="225" hidden="false" customHeight="false" outlineLevel="0" collapsed="false">
      <c r="A13" s="157"/>
      <c r="B13" s="158"/>
      <c r="C13" s="227"/>
      <c r="D13" s="228"/>
      <c r="E13" s="227"/>
      <c r="F13" s="230" t="s">
        <v>40</v>
      </c>
      <c r="G13" s="228" t="s">
        <v>41</v>
      </c>
      <c r="H13" s="228" t="s">
        <v>40</v>
      </c>
      <c r="I13" s="228" t="s">
        <v>41</v>
      </c>
      <c r="J13" s="229"/>
      <c r="K13" s="229"/>
      <c r="L13" s="229" t="s">
        <v>42</v>
      </c>
      <c r="M13" s="229" t="s">
        <v>43</v>
      </c>
      <c r="N13" s="229" t="s">
        <v>44</v>
      </c>
      <c r="O13" s="229" t="s">
        <v>45</v>
      </c>
      <c r="P13" s="229"/>
      <c r="Q13" s="229" t="s">
        <v>46</v>
      </c>
      <c r="R13" s="229" t="s">
        <v>47</v>
      </c>
      <c r="S13" s="229" t="s">
        <v>48</v>
      </c>
      <c r="T13" s="229" t="s">
        <v>49</v>
      </c>
      <c r="U13" s="229"/>
      <c r="V13" s="229"/>
      <c r="W13" s="229" t="s">
        <v>35</v>
      </c>
      <c r="X13" s="229" t="s">
        <v>50</v>
      </c>
      <c r="Y13" s="229"/>
      <c r="Z13" s="229"/>
      <c r="AA13" s="229"/>
      <c r="AB13" s="229"/>
      <c r="AC13" s="229" t="s">
        <v>51</v>
      </c>
      <c r="AD13" s="229" t="s">
        <v>52</v>
      </c>
      <c r="AE13" s="229" t="s">
        <v>53</v>
      </c>
      <c r="AF13" s="229" t="s">
        <v>54</v>
      </c>
      <c r="AG13" s="229" t="s">
        <v>55</v>
      </c>
      <c r="AH13" s="229" t="s">
        <v>545</v>
      </c>
      <c r="AI13" s="229"/>
      <c r="AJ13" s="229"/>
      <c r="AK13" s="229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customFormat="false" ht="15" hidden="false" customHeight="false" outlineLevel="0" collapsed="false">
      <c r="A15" s="231"/>
      <c r="B15" s="232" t="s">
        <v>57</v>
      </c>
      <c r="C15" s="232"/>
      <c r="D15" s="232"/>
      <c r="E15" s="232"/>
      <c r="F15" s="233" t="n">
        <f aca="false">F165</f>
        <v>2458</v>
      </c>
      <c r="G15" s="233" t="n">
        <f aca="false">G165</f>
        <v>2198</v>
      </c>
      <c r="H15" s="233" t="n">
        <f aca="false">H165</f>
        <v>1282</v>
      </c>
      <c r="I15" s="233" t="n">
        <f aca="false">I165</f>
        <v>1330</v>
      </c>
      <c r="J15" s="233" t="n">
        <f aca="false">J165</f>
        <v>4606</v>
      </c>
      <c r="K15" s="233" t="n">
        <f aca="false">K165</f>
        <v>456</v>
      </c>
      <c r="L15" s="233" t="n">
        <f aca="false">L165</f>
        <v>0</v>
      </c>
      <c r="M15" s="233" t="n">
        <f aca="false">M165</f>
        <v>140.8</v>
      </c>
      <c r="N15" s="233" t="n">
        <f aca="false">N165</f>
        <v>0</v>
      </c>
      <c r="O15" s="233" t="n">
        <f aca="false">O165</f>
        <v>0</v>
      </c>
      <c r="P15" s="233" t="n">
        <f aca="false">P165</f>
        <v>0</v>
      </c>
      <c r="Q15" s="233" t="n">
        <f aca="false">Q165</f>
        <v>130.9</v>
      </c>
      <c r="R15" s="233" t="n">
        <f aca="false">R165</f>
        <v>0</v>
      </c>
      <c r="S15" s="233" t="n">
        <f aca="false">S165</f>
        <v>86</v>
      </c>
      <c r="T15" s="233" t="n">
        <f aca="false">T165</f>
        <v>570</v>
      </c>
      <c r="U15" s="233" t="n">
        <f aca="false">U165</f>
        <v>30.9</v>
      </c>
      <c r="V15" s="233" t="n">
        <f aca="false">V165</f>
        <v>15</v>
      </c>
      <c r="W15" s="233" t="n">
        <f aca="false">W165</f>
        <v>776</v>
      </c>
      <c r="X15" s="233" t="n">
        <f aca="false">X165</f>
        <v>20</v>
      </c>
      <c r="Y15" s="233" t="n">
        <f aca="false">Y165</f>
        <v>0</v>
      </c>
      <c r="Z15" s="233" t="n">
        <f aca="false">Z165</f>
        <v>0</v>
      </c>
      <c r="AA15" s="233" t="n">
        <f aca="false">AA165</f>
        <v>0</v>
      </c>
      <c r="AB15" s="233" t="n">
        <f aca="false">AB165</f>
        <v>161</v>
      </c>
      <c r="AC15" s="233" t="n">
        <f aca="false">AC165</f>
        <v>0</v>
      </c>
      <c r="AD15" s="233" t="n">
        <f aca="false">AD165</f>
        <v>0</v>
      </c>
      <c r="AE15" s="233" t="n">
        <f aca="false">AE165</f>
        <v>30</v>
      </c>
      <c r="AF15" s="233" t="n">
        <f aca="false">AF165</f>
        <v>0</v>
      </c>
      <c r="AG15" s="233" t="n">
        <f aca="false">AG165</f>
        <v>0</v>
      </c>
      <c r="AH15" s="233" t="n">
        <f aca="false">AH165</f>
        <v>0</v>
      </c>
      <c r="AI15" s="233" t="n">
        <f aca="false">AI165</f>
        <v>89</v>
      </c>
      <c r="AJ15" s="233" t="n">
        <f aca="false">AJ165</f>
        <v>10639.6</v>
      </c>
      <c r="AK15" s="231"/>
    </row>
    <row r="16" customFormat="false" ht="15" hidden="false" customHeight="false" outlineLevel="0" collapsed="false">
      <c r="A16" s="231"/>
      <c r="B16" s="232" t="s">
        <v>58</v>
      </c>
      <c r="C16" s="232"/>
      <c r="D16" s="232"/>
      <c r="E16" s="232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1"/>
    </row>
    <row r="17" customFormat="false" ht="15" hidden="false" customHeight="false" outlineLevel="0" collapsed="false">
      <c r="A17" s="231"/>
      <c r="B17" s="232" t="s">
        <v>59</v>
      </c>
      <c r="C17" s="232"/>
      <c r="D17" s="232"/>
      <c r="E17" s="232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1"/>
    </row>
    <row r="18" customFormat="false" ht="15" hidden="false" customHeight="false" outlineLevel="0" collapsed="false">
      <c r="A18" s="231"/>
      <c r="B18" s="232" t="s">
        <v>60</v>
      </c>
      <c r="C18" s="232"/>
      <c r="D18" s="232"/>
      <c r="E18" s="232"/>
      <c r="F18" s="233" t="n">
        <f aca="false">F176</f>
        <v>54</v>
      </c>
      <c r="G18" s="233" t="n">
        <f aca="false">G176</f>
        <v>18</v>
      </c>
      <c r="H18" s="233" t="n">
        <f aca="false">H176</f>
        <v>0</v>
      </c>
      <c r="I18" s="233" t="n">
        <f aca="false">I176</f>
        <v>0</v>
      </c>
      <c r="J18" s="233" t="n">
        <f aca="false">J176</f>
        <v>324</v>
      </c>
      <c r="K18" s="233" t="n">
        <f aca="false">K176</f>
        <v>22.8</v>
      </c>
      <c r="L18" s="233" t="n">
        <f aca="false">L176</f>
        <v>0</v>
      </c>
      <c r="M18" s="233" t="n">
        <f aca="false">M176</f>
        <v>0</v>
      </c>
      <c r="N18" s="233" t="n">
        <f aca="false">N176</f>
        <v>0</v>
      </c>
      <c r="O18" s="233" t="n">
        <f aca="false">O176</f>
        <v>0</v>
      </c>
      <c r="P18" s="233" t="n">
        <f aca="false">P176</f>
        <v>0</v>
      </c>
      <c r="Q18" s="233" t="n">
        <f aca="false">Q176</f>
        <v>0.9</v>
      </c>
      <c r="R18" s="233" t="n">
        <f aca="false">R176</f>
        <v>0</v>
      </c>
      <c r="S18" s="233" t="n">
        <f aca="false">S176</f>
        <v>0</v>
      </c>
      <c r="T18" s="233" t="n">
        <f aca="false">T176</f>
        <v>0</v>
      </c>
      <c r="U18" s="233" t="n">
        <f aca="false">U176</f>
        <v>0</v>
      </c>
      <c r="V18" s="233" t="n">
        <f aca="false">V176</f>
        <v>0</v>
      </c>
      <c r="W18" s="233" t="n">
        <f aca="false">W176</f>
        <v>0</v>
      </c>
      <c r="X18" s="233" t="n">
        <f aca="false">X176</f>
        <v>0</v>
      </c>
      <c r="Y18" s="233" t="n">
        <f aca="false">Y176</f>
        <v>0</v>
      </c>
      <c r="Z18" s="233" t="n">
        <f aca="false">Z176</f>
        <v>0</v>
      </c>
      <c r="AA18" s="233" t="n">
        <f aca="false">AA176</f>
        <v>0</v>
      </c>
      <c r="AB18" s="233" t="n">
        <f aca="false">AB176</f>
        <v>0</v>
      </c>
      <c r="AC18" s="233" t="n">
        <f aca="false">AC176</f>
        <v>0</v>
      </c>
      <c r="AD18" s="233" t="n">
        <f aca="false">AD176</f>
        <v>0</v>
      </c>
      <c r="AE18" s="233" t="n">
        <f aca="false">AE176</f>
        <v>0</v>
      </c>
      <c r="AF18" s="233" t="n">
        <f aca="false">AF176</f>
        <v>0</v>
      </c>
      <c r="AG18" s="233" t="n">
        <f aca="false">AG176</f>
        <v>0</v>
      </c>
      <c r="AH18" s="233" t="n">
        <f aca="false">AH176</f>
        <v>0</v>
      </c>
      <c r="AI18" s="233" t="n">
        <f aca="false">AI176</f>
        <v>0</v>
      </c>
      <c r="AJ18" s="233" t="n">
        <f aca="false">AJ176</f>
        <v>365.7</v>
      </c>
      <c r="AK18" s="231"/>
    </row>
    <row r="19" customFormat="false" ht="15" hidden="false" customHeight="false" outlineLevel="0" collapsed="false">
      <c r="A19" s="234"/>
      <c r="B19" s="234" t="s">
        <v>61</v>
      </c>
      <c r="C19" s="234"/>
      <c r="D19" s="234"/>
      <c r="E19" s="234"/>
      <c r="F19" s="235" t="n">
        <f aca="false">SUM(F15:F18)</f>
        <v>2512</v>
      </c>
      <c r="G19" s="235" t="n">
        <f aca="false">SUM(G15:G18)</f>
        <v>2216</v>
      </c>
      <c r="H19" s="235" t="n">
        <f aca="false">SUM(H15:H18)</f>
        <v>1282</v>
      </c>
      <c r="I19" s="235" t="n">
        <f aca="false">SUM(I15:I18)</f>
        <v>1330</v>
      </c>
      <c r="J19" s="235" t="n">
        <f aca="false">SUM(J15:J18)</f>
        <v>4930</v>
      </c>
      <c r="K19" s="235" t="n">
        <f aca="false">SUM(K15:K18)</f>
        <v>478.8</v>
      </c>
      <c r="L19" s="235" t="n">
        <f aca="false">SUM(L15:L18)</f>
        <v>0</v>
      </c>
      <c r="M19" s="235" t="n">
        <f aca="false">SUM(M15:M18)</f>
        <v>140.8</v>
      </c>
      <c r="N19" s="235" t="n">
        <f aca="false">SUM(N15:N18)</f>
        <v>0</v>
      </c>
      <c r="O19" s="235" t="n">
        <f aca="false">SUM(O15:O18)</f>
        <v>0</v>
      </c>
      <c r="P19" s="235" t="n">
        <f aca="false">SUM(P15:P18)</f>
        <v>0</v>
      </c>
      <c r="Q19" s="235" t="n">
        <f aca="false">SUM(Q15:Q18)</f>
        <v>131.8</v>
      </c>
      <c r="R19" s="235" t="n">
        <f aca="false">SUM(R15:R18)</f>
        <v>0</v>
      </c>
      <c r="S19" s="235" t="n">
        <f aca="false">SUM(S15:S18)</f>
        <v>86</v>
      </c>
      <c r="T19" s="235" t="n">
        <f aca="false">SUM(T15:T18)</f>
        <v>570</v>
      </c>
      <c r="U19" s="235" t="n">
        <f aca="false">SUM(U15:U18)</f>
        <v>30.9</v>
      </c>
      <c r="V19" s="235" t="n">
        <f aca="false">SUM(V15:V18)</f>
        <v>15</v>
      </c>
      <c r="W19" s="235" t="n">
        <f aca="false">SUM(W15:W18)</f>
        <v>776</v>
      </c>
      <c r="X19" s="235" t="n">
        <f aca="false">SUM(X15:X18)</f>
        <v>20</v>
      </c>
      <c r="Y19" s="235" t="n">
        <f aca="false">SUM(Y15:Y18)</f>
        <v>0</v>
      </c>
      <c r="Z19" s="235" t="n">
        <f aca="false">SUM(Z15:Z18)</f>
        <v>0</v>
      </c>
      <c r="AA19" s="235" t="n">
        <f aca="false">SUM(AA15:AA18)</f>
        <v>0</v>
      </c>
      <c r="AB19" s="235" t="n">
        <f aca="false">SUM(AB15:AB18)</f>
        <v>161</v>
      </c>
      <c r="AC19" s="235" t="n">
        <f aca="false">SUM(AC15:AC18)</f>
        <v>0</v>
      </c>
      <c r="AD19" s="235" t="n">
        <f aca="false">SUM(AD15:AD18)</f>
        <v>0</v>
      </c>
      <c r="AE19" s="235" t="n">
        <f aca="false">SUM(AE15:AE18)</f>
        <v>30</v>
      </c>
      <c r="AF19" s="235" t="n">
        <f aca="false">SUM(AF15:AF18)</f>
        <v>0</v>
      </c>
      <c r="AG19" s="235" t="n">
        <f aca="false">SUM(AG15:AG18)</f>
        <v>0</v>
      </c>
      <c r="AH19" s="235" t="n">
        <f aca="false">SUM(AH15:AH18)</f>
        <v>0</v>
      </c>
      <c r="AI19" s="235" t="n">
        <f aca="false">SUM(AI15:AI18)</f>
        <v>89</v>
      </c>
      <c r="AJ19" s="235" t="n">
        <f aca="false">SUM(AJ15:AJ18)</f>
        <v>11005.3</v>
      </c>
      <c r="AK19" s="234"/>
    </row>
    <row r="20" customFormat="false" ht="15" hidden="false" customHeight="false" outlineLevel="0" collapsed="false">
      <c r="A20" s="236"/>
      <c r="B20" s="236"/>
      <c r="C20" s="236"/>
      <c r="D20" s="236"/>
      <c r="E20" s="236"/>
      <c r="F20" s="237"/>
      <c r="G20" s="237"/>
      <c r="H20" s="237"/>
      <c r="I20" s="237"/>
      <c r="J20" s="237"/>
      <c r="K20" s="237"/>
      <c r="L20" s="237"/>
      <c r="M20" s="237"/>
      <c r="N20" s="238" t="s">
        <v>57</v>
      </c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6"/>
    </row>
    <row r="21" customFormat="false" ht="15" hidden="false" customHeight="false" outlineLevel="0" collapsed="false">
      <c r="A21" s="236"/>
      <c r="B21" s="236"/>
      <c r="C21" s="236"/>
      <c r="D21" s="236"/>
      <c r="E21" s="236"/>
      <c r="F21" s="237"/>
      <c r="G21" s="237"/>
      <c r="H21" s="237"/>
      <c r="I21" s="237"/>
      <c r="J21" s="239" t="str">
        <f aca="false">Бюджет!L23</f>
        <v>03.03.03 Радиофизика</v>
      </c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7"/>
      <c r="AE21" s="237"/>
      <c r="AF21" s="237"/>
      <c r="AG21" s="237"/>
      <c r="AH21" s="237"/>
      <c r="AI21" s="237"/>
      <c r="AJ21" s="172" t="n">
        <f aca="false">SUM(G21,I21:AI21)</f>
        <v>0</v>
      </c>
      <c r="AK21" s="236"/>
    </row>
    <row r="22" customFormat="false" ht="15" hidden="false" customHeight="false" outlineLevel="0" collapsed="false">
      <c r="A22" s="236"/>
      <c r="B22" s="236"/>
      <c r="C22" s="236"/>
      <c r="D22" s="236"/>
      <c r="E22" s="236"/>
      <c r="F22" s="237"/>
      <c r="G22" s="237"/>
      <c r="H22" s="237"/>
      <c r="I22" s="237"/>
      <c r="J22" s="240" t="str">
        <f aca="false">Бюджет!K24</f>
        <v>профиль "Радиоинжиниринг и телекоммуникации" </v>
      </c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37"/>
      <c r="AE22" s="237"/>
      <c r="AF22" s="237"/>
      <c r="AG22" s="237"/>
      <c r="AH22" s="237"/>
      <c r="AI22" s="237"/>
      <c r="AJ22" s="172" t="n">
        <f aca="false">SUM(G22,I22:AI22)</f>
        <v>0</v>
      </c>
      <c r="AK22" s="236"/>
    </row>
    <row r="23" customFormat="false" ht="27.25" hidden="false" customHeight="false" outlineLevel="0" collapsed="false">
      <c r="A23" s="174" t="str">
        <f aca="false">Бюджет!A31</f>
        <v>Б1.О.14.01</v>
      </c>
      <c r="B23" s="174" t="str">
        <f aca="false">Бюджет!B31</f>
        <v>Алгоритмы и основы программирования (поток РФ, ИСТ)</v>
      </c>
      <c r="C23" s="181" t="str">
        <f aca="false">Бюджет!C31</f>
        <v>1\1</v>
      </c>
      <c r="D23" s="181" t="n">
        <f aca="false">Бюджет!D31</f>
        <v>21</v>
      </c>
      <c r="E23" s="181" t="n">
        <f aca="false">Бюджет!E31</f>
        <v>1</v>
      </c>
      <c r="F23" s="172" t="n">
        <f aca="false">Бюджет!F31</f>
        <v>34</v>
      </c>
      <c r="G23" s="172" t="n">
        <f aca="false">Бюджет!G31</f>
        <v>34</v>
      </c>
      <c r="H23" s="172" t="n">
        <f aca="false">Бюджет!H31</f>
        <v>0</v>
      </c>
      <c r="I23" s="172" t="n">
        <f aca="false">Бюджет!I31</f>
        <v>0</v>
      </c>
      <c r="J23" s="172" t="n">
        <f aca="false">Бюджет!J31</f>
        <v>136</v>
      </c>
      <c r="K23" s="172" t="n">
        <f aca="false">Бюджет!K31</f>
        <v>6.3</v>
      </c>
      <c r="L23" s="172" t="n">
        <f aca="false">Бюджет!L31</f>
        <v>0</v>
      </c>
      <c r="M23" s="172" t="n">
        <f aca="false">Бюджет!M31</f>
        <v>0</v>
      </c>
      <c r="N23" s="172" t="n">
        <f aca="false">Бюджет!N31</f>
        <v>0</v>
      </c>
      <c r="O23" s="172" t="n">
        <f aca="false">Бюджет!O31</f>
        <v>0</v>
      </c>
      <c r="P23" s="172" t="n">
        <f aca="false">Бюджет!P31</f>
        <v>0</v>
      </c>
      <c r="Q23" s="172" t="n">
        <f aca="false">Бюджет!Q31</f>
        <v>1.7</v>
      </c>
      <c r="R23" s="172" t="n">
        <f aca="false">Бюджет!R31</f>
        <v>0</v>
      </c>
      <c r="S23" s="172" t="n">
        <f aca="false">Бюджет!S31</f>
        <v>0</v>
      </c>
      <c r="T23" s="172" t="n">
        <f aca="false">Бюджет!T31</f>
        <v>0</v>
      </c>
      <c r="U23" s="172" t="n">
        <f aca="false">Бюджет!U31</f>
        <v>0</v>
      </c>
      <c r="V23" s="172" t="n">
        <f aca="false">Бюджет!V31</f>
        <v>0</v>
      </c>
      <c r="W23" s="172" t="n">
        <f aca="false">Бюджет!W31</f>
        <v>0</v>
      </c>
      <c r="X23" s="172" t="n">
        <f aca="false">Бюджет!X31</f>
        <v>0</v>
      </c>
      <c r="Y23" s="172" t="n">
        <f aca="false">Бюджет!Y31</f>
        <v>0</v>
      </c>
      <c r="Z23" s="172" t="n">
        <f aca="false">Бюджет!Z31</f>
        <v>0</v>
      </c>
      <c r="AA23" s="172" t="n">
        <f aca="false">Бюджет!AA31</f>
        <v>0</v>
      </c>
      <c r="AB23" s="172" t="n">
        <f aca="false">Бюджет!AB31</f>
        <v>0</v>
      </c>
      <c r="AC23" s="172" t="n">
        <f aca="false">Бюджет!AC31</f>
        <v>0</v>
      </c>
      <c r="AD23" s="172" t="n">
        <f aca="false">Бюджет!AD31</f>
        <v>0</v>
      </c>
      <c r="AE23" s="172" t="n">
        <f aca="false">Бюджет!AE31</f>
        <v>0</v>
      </c>
      <c r="AF23" s="172" t="n">
        <f aca="false">Бюджет!AF31</f>
        <v>0</v>
      </c>
      <c r="AG23" s="172" t="n">
        <f aca="false">Бюджет!AG31</f>
        <v>0</v>
      </c>
      <c r="AH23" s="172" t="n">
        <f aca="false">Бюджет!AH31</f>
        <v>0</v>
      </c>
      <c r="AI23" s="172" t="n">
        <f aca="false">Бюджет!AI31</f>
        <v>0</v>
      </c>
      <c r="AJ23" s="172" t="n">
        <f aca="false">SUM(G23,I23:AI23)</f>
        <v>178</v>
      </c>
      <c r="AK23" s="236"/>
    </row>
    <row r="24" customFormat="false" ht="27.25" hidden="false" customHeight="false" outlineLevel="0" collapsed="false">
      <c r="A24" s="174" t="str">
        <f aca="false">Бюджет!A32</f>
        <v>Б1.О.14.02</v>
      </c>
      <c r="B24" s="174" t="str">
        <f aca="false">Бюджет!B32</f>
        <v>Численные методы и программирование (поток РФ, ИСТ)</v>
      </c>
      <c r="C24" s="181" t="str">
        <f aca="false">Бюджет!C32</f>
        <v>1\2</v>
      </c>
      <c r="D24" s="181" t="n">
        <f aca="false">Бюджет!D32</f>
        <v>21</v>
      </c>
      <c r="E24" s="181" t="n">
        <f aca="false">Бюджет!E32</f>
        <v>1</v>
      </c>
      <c r="F24" s="172" t="n">
        <f aca="false">Бюджет!F32</f>
        <v>20</v>
      </c>
      <c r="G24" s="172" t="n">
        <f aca="false">Бюджет!G32</f>
        <v>20</v>
      </c>
      <c r="H24" s="172" t="n">
        <f aca="false">Бюджет!H32</f>
        <v>0</v>
      </c>
      <c r="I24" s="172" t="n">
        <f aca="false">Бюджет!I32</f>
        <v>0</v>
      </c>
      <c r="J24" s="172" t="n">
        <f aca="false">Бюджет!J32</f>
        <v>120</v>
      </c>
      <c r="K24" s="172" t="n">
        <f aca="false">Бюджет!K32</f>
        <v>6.3</v>
      </c>
      <c r="L24" s="172" t="n">
        <f aca="false">Бюджет!L32</f>
        <v>0</v>
      </c>
      <c r="M24" s="172" t="n">
        <f aca="false">Бюджет!M32</f>
        <v>0</v>
      </c>
      <c r="N24" s="172" t="n">
        <f aca="false">Бюджет!N32</f>
        <v>0</v>
      </c>
      <c r="O24" s="172" t="n">
        <f aca="false">Бюджет!O32</f>
        <v>0</v>
      </c>
      <c r="P24" s="172" t="n">
        <f aca="false">Бюджет!P32</f>
        <v>0</v>
      </c>
      <c r="Q24" s="172" t="n">
        <f aca="false">Бюджет!Q32</f>
        <v>1</v>
      </c>
      <c r="R24" s="172" t="n">
        <f aca="false">Бюджет!R32</f>
        <v>0</v>
      </c>
      <c r="S24" s="172" t="n">
        <f aca="false">Бюджет!S32</f>
        <v>0</v>
      </c>
      <c r="T24" s="172" t="n">
        <f aca="false">Бюджет!T32</f>
        <v>0</v>
      </c>
      <c r="U24" s="172" t="n">
        <f aca="false">Бюджет!U32</f>
        <v>0</v>
      </c>
      <c r="V24" s="172" t="n">
        <f aca="false">Бюджет!V32</f>
        <v>0</v>
      </c>
      <c r="W24" s="172" t="n">
        <f aca="false">Бюджет!W32</f>
        <v>0</v>
      </c>
      <c r="X24" s="172" t="n">
        <f aca="false">Бюджет!X32</f>
        <v>0</v>
      </c>
      <c r="Y24" s="172" t="n">
        <f aca="false">Бюджет!Y32</f>
        <v>0</v>
      </c>
      <c r="Z24" s="172" t="n">
        <f aca="false">Бюджет!Z32</f>
        <v>0</v>
      </c>
      <c r="AA24" s="172" t="n">
        <f aca="false">Бюджет!AA32</f>
        <v>0</v>
      </c>
      <c r="AB24" s="172" t="n">
        <f aca="false">Бюджет!AB32</f>
        <v>0</v>
      </c>
      <c r="AC24" s="172" t="n">
        <f aca="false">Бюджет!AC32</f>
        <v>0</v>
      </c>
      <c r="AD24" s="172" t="n">
        <f aca="false">Бюджет!AD32</f>
        <v>0</v>
      </c>
      <c r="AE24" s="172" t="n">
        <f aca="false">Бюджет!AE32</f>
        <v>0</v>
      </c>
      <c r="AF24" s="172" t="n">
        <f aca="false">Бюджет!AF32</f>
        <v>0</v>
      </c>
      <c r="AG24" s="172" t="n">
        <f aca="false">Бюджет!AG32</f>
        <v>0</v>
      </c>
      <c r="AH24" s="172" t="n">
        <f aca="false">Бюджет!AH32</f>
        <v>0</v>
      </c>
      <c r="AI24" s="172" t="n">
        <f aca="false">Бюджет!AI32</f>
        <v>0</v>
      </c>
      <c r="AJ24" s="172" t="n">
        <f aca="false">SUM(G24,I24:AI24)</f>
        <v>147.3</v>
      </c>
      <c r="AK24" s="236"/>
    </row>
    <row r="25" customFormat="false" ht="15" hidden="false" customHeight="false" outlineLevel="0" collapsed="false">
      <c r="A25" s="174" t="str">
        <f aca="false">Бюджет!A33</f>
        <v>Б1.О.14.03</v>
      </c>
      <c r="B25" s="174" t="str">
        <f aca="false">Бюджет!B33</f>
        <v>Основы робототехники</v>
      </c>
      <c r="C25" s="181" t="str">
        <f aca="false">Бюджет!C33</f>
        <v>1\2</v>
      </c>
      <c r="D25" s="181" t="n">
        <f aca="false">Бюджет!D33</f>
        <v>21</v>
      </c>
      <c r="E25" s="181" t="n">
        <f aca="false">Бюджет!E33</f>
        <v>1</v>
      </c>
      <c r="F25" s="172" t="n">
        <f aca="false">Бюджет!F33</f>
        <v>0</v>
      </c>
      <c r="G25" s="172" t="n">
        <f aca="false">Бюджет!G33</f>
        <v>0</v>
      </c>
      <c r="H25" s="172" t="n">
        <f aca="false">Бюджет!H33</f>
        <v>0</v>
      </c>
      <c r="I25" s="172" t="n">
        <f aca="false">Бюджет!I33</f>
        <v>0</v>
      </c>
      <c r="J25" s="172" t="n">
        <f aca="false">Бюджет!J33</f>
        <v>120</v>
      </c>
      <c r="K25" s="172" t="n">
        <f aca="false">Бюджет!K33</f>
        <v>6.3</v>
      </c>
      <c r="L25" s="172" t="n">
        <f aca="false">Бюджет!L33</f>
        <v>0</v>
      </c>
      <c r="M25" s="172" t="n">
        <f aca="false">Бюджет!M33</f>
        <v>0</v>
      </c>
      <c r="N25" s="172" t="n">
        <f aca="false">Бюджет!N33</f>
        <v>0</v>
      </c>
      <c r="O25" s="172" t="n">
        <f aca="false">Бюджет!O33</f>
        <v>0</v>
      </c>
      <c r="P25" s="172" t="n">
        <f aca="false">Бюджет!P33</f>
        <v>0</v>
      </c>
      <c r="Q25" s="172" t="n">
        <f aca="false">Бюджет!Q33</f>
        <v>0</v>
      </c>
      <c r="R25" s="172" t="n">
        <f aca="false">Бюджет!R33</f>
        <v>0</v>
      </c>
      <c r="S25" s="172" t="n">
        <f aca="false">Бюджет!S33</f>
        <v>0</v>
      </c>
      <c r="T25" s="172" t="n">
        <f aca="false">Бюджет!T33</f>
        <v>0</v>
      </c>
      <c r="U25" s="172" t="n">
        <f aca="false">Бюджет!U33</f>
        <v>0</v>
      </c>
      <c r="V25" s="172" t="n">
        <f aca="false">Бюджет!V33</f>
        <v>0</v>
      </c>
      <c r="W25" s="172" t="n">
        <f aca="false">Бюджет!W33</f>
        <v>0</v>
      </c>
      <c r="X25" s="172" t="n">
        <f aca="false">Бюджет!X33</f>
        <v>0</v>
      </c>
      <c r="Y25" s="172" t="n">
        <f aca="false">Бюджет!Y33</f>
        <v>0</v>
      </c>
      <c r="Z25" s="172" t="n">
        <f aca="false">Бюджет!Z33</f>
        <v>0</v>
      </c>
      <c r="AA25" s="172" t="n">
        <f aca="false">Бюджет!AA33</f>
        <v>0</v>
      </c>
      <c r="AB25" s="172" t="n">
        <f aca="false">Бюджет!AB33</f>
        <v>0</v>
      </c>
      <c r="AC25" s="172" t="n">
        <f aca="false">Бюджет!AC33</f>
        <v>0</v>
      </c>
      <c r="AD25" s="172" t="n">
        <f aca="false">Бюджет!AD33</f>
        <v>0</v>
      </c>
      <c r="AE25" s="172" t="n">
        <f aca="false">Бюджет!AE33</f>
        <v>0</v>
      </c>
      <c r="AF25" s="172" t="n">
        <f aca="false">Бюджет!AF33</f>
        <v>0</v>
      </c>
      <c r="AG25" s="172" t="n">
        <f aca="false">Бюджет!AG33</f>
        <v>0</v>
      </c>
      <c r="AH25" s="172" t="n">
        <f aca="false">Бюджет!AH33</f>
        <v>0</v>
      </c>
      <c r="AI25" s="172" t="n">
        <f aca="false">Бюджет!AI33</f>
        <v>0</v>
      </c>
      <c r="AJ25" s="172" t="n">
        <f aca="false">SUM(G25,I25:AI25)</f>
        <v>126.3</v>
      </c>
      <c r="AK25" s="236"/>
    </row>
    <row r="26" customFormat="false" ht="27.25" hidden="false" customHeight="false" outlineLevel="0" collapsed="false">
      <c r="A26" s="174" t="str">
        <f aca="false">Бюджет!A34</f>
        <v>Б1.О.16</v>
      </c>
      <c r="B26" s="174" t="str">
        <f aca="false">Бюджет!B34</f>
        <v>Основы построения вычислительных систем (ЭВМ) (поток РФ 1к и ИСТ 2к)</v>
      </c>
      <c r="C26" s="181" t="str">
        <f aca="false">Бюджет!C34</f>
        <v>1\2</v>
      </c>
      <c r="D26" s="181" t="n">
        <f aca="false">Бюджет!D34</f>
        <v>21</v>
      </c>
      <c r="E26" s="181" t="n">
        <f aca="false">Бюджет!E34</f>
        <v>1</v>
      </c>
      <c r="F26" s="172" t="n">
        <f aca="false">Бюджет!F34</f>
        <v>20</v>
      </c>
      <c r="G26" s="172" t="n">
        <f aca="false">Бюджет!G34</f>
        <v>20</v>
      </c>
      <c r="H26" s="172" t="n">
        <f aca="false">Бюджет!H34</f>
        <v>0</v>
      </c>
      <c r="I26" s="172" t="n">
        <f aca="false">Бюджет!I34</f>
        <v>0</v>
      </c>
      <c r="J26" s="172" t="n">
        <f aca="false">Бюджет!J34</f>
        <v>80</v>
      </c>
      <c r="K26" s="172" t="n">
        <f aca="false">Бюджет!K34</f>
        <v>6.3</v>
      </c>
      <c r="L26" s="172" t="n">
        <f aca="false">Бюджет!L34</f>
        <v>0</v>
      </c>
      <c r="M26" s="172" t="n">
        <f aca="false">Бюджет!M34</f>
        <v>0</v>
      </c>
      <c r="N26" s="172" t="n">
        <f aca="false">Бюджет!N34</f>
        <v>0</v>
      </c>
      <c r="O26" s="172" t="n">
        <f aca="false">Бюджет!O34</f>
        <v>0</v>
      </c>
      <c r="P26" s="172" t="n">
        <f aca="false">Бюджет!P34</f>
        <v>0</v>
      </c>
      <c r="Q26" s="172" t="n">
        <f aca="false">Бюджет!Q34</f>
        <v>1</v>
      </c>
      <c r="R26" s="172" t="n">
        <f aca="false">Бюджет!R34</f>
        <v>0</v>
      </c>
      <c r="S26" s="172" t="n">
        <f aca="false">Бюджет!S34</f>
        <v>0</v>
      </c>
      <c r="T26" s="172" t="n">
        <f aca="false">Бюджет!T34</f>
        <v>0</v>
      </c>
      <c r="U26" s="172" t="n">
        <f aca="false">Бюджет!U34</f>
        <v>0</v>
      </c>
      <c r="V26" s="172" t="n">
        <f aca="false">Бюджет!V34</f>
        <v>0</v>
      </c>
      <c r="W26" s="172" t="n">
        <f aca="false">Бюджет!W34</f>
        <v>0</v>
      </c>
      <c r="X26" s="172" t="n">
        <f aca="false">Бюджет!X34</f>
        <v>0</v>
      </c>
      <c r="Y26" s="172" t="n">
        <f aca="false">Бюджет!Y34</f>
        <v>0</v>
      </c>
      <c r="Z26" s="172" t="n">
        <f aca="false">Бюджет!Z34</f>
        <v>0</v>
      </c>
      <c r="AA26" s="172" t="n">
        <f aca="false">Бюджет!AA34</f>
        <v>0</v>
      </c>
      <c r="AB26" s="172" t="n">
        <f aca="false">Бюджет!AB34</f>
        <v>0</v>
      </c>
      <c r="AC26" s="172" t="n">
        <f aca="false">Бюджет!AC34</f>
        <v>0</v>
      </c>
      <c r="AD26" s="172" t="n">
        <f aca="false">Бюджет!AD34</f>
        <v>0</v>
      </c>
      <c r="AE26" s="172" t="n">
        <f aca="false">Бюджет!AE34</f>
        <v>0</v>
      </c>
      <c r="AF26" s="172" t="n">
        <f aca="false">Бюджет!AF34</f>
        <v>0</v>
      </c>
      <c r="AG26" s="172" t="n">
        <f aca="false">Бюджет!AG34</f>
        <v>0</v>
      </c>
      <c r="AH26" s="172" t="n">
        <f aca="false">Бюджет!AH34</f>
        <v>0</v>
      </c>
      <c r="AI26" s="172" t="n">
        <f aca="false">Бюджет!AI34</f>
        <v>0</v>
      </c>
      <c r="AJ26" s="172" t="n">
        <f aca="false">SUM(G26,I26:AI26)</f>
        <v>107.3</v>
      </c>
      <c r="AK26" s="236"/>
    </row>
    <row r="27" customFormat="false" ht="15" hidden="false" customHeight="false" outlineLevel="0" collapsed="false">
      <c r="A27" s="236"/>
      <c r="B27" s="236"/>
      <c r="C27" s="236"/>
      <c r="D27" s="236"/>
      <c r="E27" s="236"/>
      <c r="F27" s="237"/>
      <c r="G27" s="237"/>
      <c r="H27" s="237"/>
      <c r="I27" s="237"/>
      <c r="J27" s="240" t="str">
        <f aca="false">Бюджет!K35</f>
        <v>профиль "Радиофизика в области связи, информационных и телекоммуникационных технологий"</v>
      </c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37"/>
      <c r="AE27" s="237"/>
      <c r="AF27" s="237"/>
      <c r="AG27" s="237"/>
      <c r="AH27" s="237"/>
      <c r="AI27" s="237"/>
      <c r="AJ27" s="172" t="n">
        <f aca="false">SUM(G27,I27:AI27)</f>
        <v>0</v>
      </c>
      <c r="AK27" s="236"/>
    </row>
    <row r="28" customFormat="false" ht="15" hidden="false" customHeight="false" outlineLevel="0" collapsed="false">
      <c r="A28" s="236"/>
      <c r="B28" s="236"/>
      <c r="C28" s="236"/>
      <c r="D28" s="236"/>
      <c r="E28" s="236"/>
      <c r="F28" s="237"/>
      <c r="G28" s="237"/>
      <c r="H28" s="237"/>
      <c r="I28" s="237"/>
      <c r="J28" s="240" t="str">
        <f aca="false">Бюджет!K36</f>
        <v>профиль "Радиофизика: радиоэлектронные устройства, обработка сигналов и автоматизация" </v>
      </c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37"/>
      <c r="AE28" s="237"/>
      <c r="AF28" s="237"/>
      <c r="AG28" s="237"/>
      <c r="AH28" s="237"/>
      <c r="AI28" s="237"/>
      <c r="AJ28" s="172" t="n">
        <f aca="false">SUM(G28,I28:AI28)</f>
        <v>0</v>
      </c>
      <c r="AK28" s="236"/>
    </row>
    <row r="29" customFormat="false" ht="15" hidden="false" customHeight="false" outlineLevel="0" collapsed="false">
      <c r="A29" s="174" t="str">
        <f aca="false">Бюджет!A44</f>
        <v>Б1.О.17</v>
      </c>
      <c r="B29" s="174" t="str">
        <f aca="false">Бюджет!B44</f>
        <v>Теория колебаний (поток РФ и ИСТ)</v>
      </c>
      <c r="C29" s="181" t="str">
        <f aca="false">Бюджет!C44</f>
        <v>2\3</v>
      </c>
      <c r="D29" s="181" t="n">
        <f aca="false">Бюджет!D44</f>
        <v>12</v>
      </c>
      <c r="E29" s="181" t="n">
        <f aca="false">Бюджет!E44</f>
        <v>1</v>
      </c>
      <c r="F29" s="172" t="n">
        <f aca="false">Бюджет!F44</f>
        <v>32</v>
      </c>
      <c r="G29" s="172" t="n">
        <f aca="false">Бюджет!G44</f>
        <v>32</v>
      </c>
      <c r="H29" s="172" t="n">
        <f aca="false">Бюджет!H44</f>
        <v>16</v>
      </c>
      <c r="I29" s="172" t="n">
        <f aca="false">Бюджет!I44</f>
        <v>16</v>
      </c>
      <c r="J29" s="172" t="n">
        <f aca="false">Бюджет!J44</f>
        <v>16</v>
      </c>
      <c r="K29" s="172" t="n">
        <f aca="false">Бюджет!K44</f>
        <v>3.6</v>
      </c>
      <c r="L29" s="172" t="n">
        <f aca="false">Бюджет!L44</f>
        <v>0</v>
      </c>
      <c r="M29" s="172" t="n">
        <f aca="false">Бюджет!M44</f>
        <v>0</v>
      </c>
      <c r="N29" s="172" t="n">
        <f aca="false">Бюджет!N44</f>
        <v>0</v>
      </c>
      <c r="O29" s="172" t="n">
        <f aca="false">Бюджет!O44</f>
        <v>0</v>
      </c>
      <c r="P29" s="172" t="n">
        <f aca="false">Бюджет!P44</f>
        <v>0</v>
      </c>
      <c r="Q29" s="172" t="n">
        <f aca="false">Бюджет!Q44</f>
        <v>1.6</v>
      </c>
      <c r="R29" s="172" t="n">
        <f aca="false">Бюджет!R44</f>
        <v>0</v>
      </c>
      <c r="S29" s="172" t="n">
        <f aca="false">Бюджет!S44</f>
        <v>0</v>
      </c>
      <c r="T29" s="172" t="n">
        <f aca="false">Бюджет!T44</f>
        <v>0</v>
      </c>
      <c r="U29" s="172" t="n">
        <f aca="false">Бюджет!U44</f>
        <v>0</v>
      </c>
      <c r="V29" s="172" t="n">
        <f aca="false">Бюджет!V44</f>
        <v>0</v>
      </c>
      <c r="W29" s="172" t="n">
        <f aca="false">Бюджет!W44</f>
        <v>0</v>
      </c>
      <c r="X29" s="172" t="n">
        <f aca="false">Бюджет!X44</f>
        <v>0</v>
      </c>
      <c r="Y29" s="172" t="n">
        <f aca="false">Бюджет!Y44</f>
        <v>0</v>
      </c>
      <c r="Z29" s="172" t="n">
        <f aca="false">Бюджет!Z44</f>
        <v>0</v>
      </c>
      <c r="AA29" s="172" t="n">
        <f aca="false">Бюджет!AA44</f>
        <v>0</v>
      </c>
      <c r="AB29" s="172" t="n">
        <f aca="false">Бюджет!AB44</f>
        <v>0</v>
      </c>
      <c r="AC29" s="172" t="n">
        <f aca="false">Бюджет!AC44</f>
        <v>0</v>
      </c>
      <c r="AD29" s="172" t="n">
        <f aca="false">Бюджет!AD44</f>
        <v>0</v>
      </c>
      <c r="AE29" s="172" t="n">
        <f aca="false">Бюджет!AE44</f>
        <v>0</v>
      </c>
      <c r="AF29" s="172" t="n">
        <f aca="false">Бюджет!AF44</f>
        <v>0</v>
      </c>
      <c r="AG29" s="172" t="n">
        <f aca="false">Бюджет!AG44</f>
        <v>0</v>
      </c>
      <c r="AH29" s="172" t="n">
        <f aca="false">Бюджет!AH44</f>
        <v>0</v>
      </c>
      <c r="AI29" s="172" t="n">
        <f aca="false">Бюджет!AI44</f>
        <v>0</v>
      </c>
      <c r="AJ29" s="172" t="n">
        <f aca="false">SUM(G29,I29:AI29)</f>
        <v>69.2</v>
      </c>
      <c r="AK29" s="236"/>
    </row>
    <row r="30" customFormat="false" ht="15" hidden="false" customHeight="false" outlineLevel="0" collapsed="false">
      <c r="A30" s="174" t="str">
        <f aca="false">Бюджет!A45</f>
        <v>Б1.О.19</v>
      </c>
      <c r="B30" s="174" t="str">
        <f aca="false">Бюджет!B45</f>
        <v>Волны в сплошных средах</v>
      </c>
      <c r="C30" s="181" t="str">
        <f aca="false">Бюджет!C45</f>
        <v>2\4</v>
      </c>
      <c r="D30" s="181" t="n">
        <f aca="false">Бюджет!D45</f>
        <v>12</v>
      </c>
      <c r="E30" s="181" t="n">
        <f aca="false">Бюджет!E45</f>
        <v>1</v>
      </c>
      <c r="F30" s="172" t="n">
        <f aca="false">Бюджет!F45</f>
        <v>40</v>
      </c>
      <c r="G30" s="172" t="n">
        <f aca="false">Бюджет!G45</f>
        <v>40</v>
      </c>
      <c r="H30" s="172" t="n">
        <f aca="false">Бюджет!H45</f>
        <v>20</v>
      </c>
      <c r="I30" s="172" t="n">
        <f aca="false">Бюджет!I45</f>
        <v>20</v>
      </c>
      <c r="J30" s="172" t="n">
        <f aca="false">Бюджет!J45</f>
        <v>0</v>
      </c>
      <c r="K30" s="172" t="n">
        <f aca="false">Бюджет!K45</f>
        <v>3.6</v>
      </c>
      <c r="L30" s="172" t="n">
        <f aca="false">Бюджет!L45</f>
        <v>0</v>
      </c>
      <c r="M30" s="172" t="n">
        <f aca="false">Бюджет!M45</f>
        <v>0</v>
      </c>
      <c r="N30" s="172" t="n">
        <f aca="false">Бюджет!N45</f>
        <v>0</v>
      </c>
      <c r="O30" s="172" t="n">
        <f aca="false">Бюджет!O45</f>
        <v>0</v>
      </c>
      <c r="P30" s="172" t="n">
        <f aca="false">Бюджет!P45</f>
        <v>0</v>
      </c>
      <c r="Q30" s="172" t="n">
        <f aca="false">Бюджет!Q45</f>
        <v>2</v>
      </c>
      <c r="R30" s="172" t="n">
        <f aca="false">Бюджет!R45</f>
        <v>0</v>
      </c>
      <c r="S30" s="172" t="n">
        <f aca="false">Бюджет!S45</f>
        <v>0</v>
      </c>
      <c r="T30" s="172" t="n">
        <f aca="false">Бюджет!T45</f>
        <v>0</v>
      </c>
      <c r="U30" s="172" t="n">
        <f aca="false">Бюджет!U45</f>
        <v>0</v>
      </c>
      <c r="V30" s="172" t="n">
        <f aca="false">Бюджет!V45</f>
        <v>0</v>
      </c>
      <c r="W30" s="172" t="n">
        <f aca="false">Бюджет!W45</f>
        <v>0</v>
      </c>
      <c r="X30" s="172" t="n">
        <f aca="false">Бюджет!X45</f>
        <v>0</v>
      </c>
      <c r="Y30" s="172" t="n">
        <f aca="false">Бюджет!Y45</f>
        <v>0</v>
      </c>
      <c r="Z30" s="172" t="n">
        <f aca="false">Бюджет!Z45</f>
        <v>0</v>
      </c>
      <c r="AA30" s="172" t="n">
        <f aca="false">Бюджет!AA45</f>
        <v>0</v>
      </c>
      <c r="AB30" s="172" t="n">
        <f aca="false">Бюджет!AB45</f>
        <v>0</v>
      </c>
      <c r="AC30" s="172" t="n">
        <f aca="false">Бюджет!AC45</f>
        <v>0</v>
      </c>
      <c r="AD30" s="172" t="n">
        <f aca="false">Бюджет!AD45</f>
        <v>0</v>
      </c>
      <c r="AE30" s="172" t="n">
        <f aca="false">Бюджет!AE45</f>
        <v>0</v>
      </c>
      <c r="AF30" s="172" t="n">
        <f aca="false">Бюджет!AF45</f>
        <v>0</v>
      </c>
      <c r="AG30" s="172" t="n">
        <f aca="false">Бюджет!AG45</f>
        <v>0</v>
      </c>
      <c r="AH30" s="172" t="n">
        <f aca="false">Бюджет!AH45</f>
        <v>0</v>
      </c>
      <c r="AI30" s="172" t="n">
        <f aca="false">Бюджет!AI45</f>
        <v>0</v>
      </c>
      <c r="AJ30" s="172" t="n">
        <f aca="false">SUM(G30,I30:AI30)</f>
        <v>65.6</v>
      </c>
      <c r="AK30" s="236"/>
    </row>
    <row r="31" customFormat="false" ht="15" hidden="false" customHeight="false" outlineLevel="0" collapsed="false">
      <c r="A31" s="174" t="str">
        <f aca="false">Бюджет!A47</f>
        <v>Б1.В.01</v>
      </c>
      <c r="B31" s="174" t="str">
        <f aca="false">Бюджет!B47</f>
        <v>Основы радиоэлектроники (поток РФ и ИСТ)</v>
      </c>
      <c r="C31" s="181" t="str">
        <f aca="false">Бюджет!C47</f>
        <v>2\3</v>
      </c>
      <c r="D31" s="181" t="n">
        <f aca="false">Бюджет!D47</f>
        <v>12</v>
      </c>
      <c r="E31" s="181" t="n">
        <f aca="false">Бюджет!E47</f>
        <v>1</v>
      </c>
      <c r="F31" s="172" t="n">
        <f aca="false">Бюджет!F47</f>
        <v>32</v>
      </c>
      <c r="G31" s="172" t="n">
        <f aca="false">Бюджет!G47</f>
        <v>32</v>
      </c>
      <c r="H31" s="172" t="n">
        <f aca="false">Бюджет!H47</f>
        <v>16</v>
      </c>
      <c r="I31" s="172" t="n">
        <f aca="false">Бюджет!I47</f>
        <v>16</v>
      </c>
      <c r="J31" s="172" t="n">
        <f aca="false">Бюджет!J47</f>
        <v>32</v>
      </c>
      <c r="K31" s="172" t="n">
        <f aca="false">Бюджет!K47</f>
        <v>3.6</v>
      </c>
      <c r="L31" s="172" t="n">
        <f aca="false">Бюджет!L47</f>
        <v>0</v>
      </c>
      <c r="M31" s="172" t="n">
        <f aca="false">Бюджет!M47</f>
        <v>0</v>
      </c>
      <c r="N31" s="172" t="n">
        <f aca="false">Бюджет!N47</f>
        <v>0</v>
      </c>
      <c r="O31" s="172" t="n">
        <f aca="false">Бюджет!O47</f>
        <v>0</v>
      </c>
      <c r="P31" s="172" t="n">
        <f aca="false">Бюджет!P47</f>
        <v>0</v>
      </c>
      <c r="Q31" s="172" t="n">
        <f aca="false">Бюджет!Q47</f>
        <v>1.6</v>
      </c>
      <c r="R31" s="172" t="n">
        <f aca="false">Бюджет!R47</f>
        <v>0</v>
      </c>
      <c r="S31" s="172" t="n">
        <f aca="false">Бюджет!S47</f>
        <v>0</v>
      </c>
      <c r="T31" s="172" t="n">
        <f aca="false">Бюджет!T47</f>
        <v>0</v>
      </c>
      <c r="U31" s="172" t="n">
        <f aca="false">Бюджет!U47</f>
        <v>0</v>
      </c>
      <c r="V31" s="172" t="n">
        <f aca="false">Бюджет!V47</f>
        <v>0</v>
      </c>
      <c r="W31" s="172" t="n">
        <f aca="false">Бюджет!W47</f>
        <v>0</v>
      </c>
      <c r="X31" s="172" t="n">
        <f aca="false">Бюджет!X47</f>
        <v>0</v>
      </c>
      <c r="Y31" s="172" t="n">
        <f aca="false">Бюджет!Y47</f>
        <v>0</v>
      </c>
      <c r="Z31" s="172" t="n">
        <f aca="false">Бюджет!Z47</f>
        <v>0</v>
      </c>
      <c r="AA31" s="172" t="n">
        <f aca="false">Бюджет!AA47</f>
        <v>0</v>
      </c>
      <c r="AB31" s="172" t="n">
        <f aca="false">Бюджет!AB47</f>
        <v>0</v>
      </c>
      <c r="AC31" s="172" t="n">
        <f aca="false">Бюджет!AC47</f>
        <v>0</v>
      </c>
      <c r="AD31" s="172" t="n">
        <f aca="false">Бюджет!AD47</f>
        <v>0</v>
      </c>
      <c r="AE31" s="172" t="n">
        <f aca="false">Бюджет!AE47</f>
        <v>0</v>
      </c>
      <c r="AF31" s="172" t="n">
        <f aca="false">Бюджет!AF47</f>
        <v>0</v>
      </c>
      <c r="AG31" s="172" t="n">
        <f aca="false">Бюджет!AG47</f>
        <v>0</v>
      </c>
      <c r="AH31" s="172" t="n">
        <f aca="false">Бюджет!AH47</f>
        <v>0</v>
      </c>
      <c r="AI31" s="172" t="n">
        <f aca="false">Бюджет!AI47</f>
        <v>0</v>
      </c>
      <c r="AJ31" s="172" t="n">
        <f aca="false">SUM(G31,I31:AI31)</f>
        <v>85.2</v>
      </c>
      <c r="AK31" s="236"/>
    </row>
    <row r="32" customFormat="false" ht="15" hidden="false" customHeight="false" outlineLevel="0" collapsed="false">
      <c r="A32" s="174" t="str">
        <f aca="false">Бюджет!A48</f>
        <v>Б1.В.02</v>
      </c>
      <c r="B32" s="174" t="str">
        <f aca="false">Бюджет!B48</f>
        <v>Радиотехнические цепи и сигналы (поток РФ и ИСТ)</v>
      </c>
      <c r="C32" s="181" t="str">
        <f aca="false">Бюджет!C48</f>
        <v>2\4</v>
      </c>
      <c r="D32" s="181" t="n">
        <f aca="false">Бюджет!D48</f>
        <v>12</v>
      </c>
      <c r="E32" s="181" t="n">
        <f aca="false">Бюджет!E48</f>
        <v>1</v>
      </c>
      <c r="F32" s="172" t="n">
        <f aca="false">Бюджет!F48</f>
        <v>40</v>
      </c>
      <c r="G32" s="172" t="n">
        <f aca="false">Бюджет!G48</f>
        <v>40</v>
      </c>
      <c r="H32" s="172" t="n">
        <f aca="false">Бюджет!H48</f>
        <v>20</v>
      </c>
      <c r="I32" s="172" t="n">
        <f aca="false">Бюджет!I48</f>
        <v>20</v>
      </c>
      <c r="J32" s="172" t="n">
        <f aca="false">Бюджет!J48</f>
        <v>40</v>
      </c>
      <c r="K32" s="172" t="n">
        <f aca="false">Бюджет!K48</f>
        <v>3.6</v>
      </c>
      <c r="L32" s="172" t="n">
        <f aca="false">Бюджет!L48</f>
        <v>0</v>
      </c>
      <c r="M32" s="172" t="n">
        <f aca="false">Бюджет!M48</f>
        <v>0</v>
      </c>
      <c r="N32" s="172" t="n">
        <f aca="false">Бюджет!N48</f>
        <v>0</v>
      </c>
      <c r="O32" s="172" t="n">
        <f aca="false">Бюджет!O48</f>
        <v>0</v>
      </c>
      <c r="P32" s="172" t="n">
        <f aca="false">Бюджет!P48</f>
        <v>0</v>
      </c>
      <c r="Q32" s="172" t="n">
        <f aca="false">Бюджет!Q48</f>
        <v>2</v>
      </c>
      <c r="R32" s="172" t="n">
        <f aca="false">Бюджет!R48</f>
        <v>0</v>
      </c>
      <c r="S32" s="172" t="n">
        <f aca="false">Бюджет!S48</f>
        <v>0</v>
      </c>
      <c r="T32" s="172" t="n">
        <f aca="false">Бюджет!T48</f>
        <v>0</v>
      </c>
      <c r="U32" s="172" t="n">
        <f aca="false">Бюджет!U48</f>
        <v>0</v>
      </c>
      <c r="V32" s="172" t="n">
        <f aca="false">Бюджет!V48</f>
        <v>0</v>
      </c>
      <c r="W32" s="172" t="n">
        <f aca="false">Бюджет!W48</f>
        <v>0</v>
      </c>
      <c r="X32" s="172" t="n">
        <f aca="false">Бюджет!X48</f>
        <v>0</v>
      </c>
      <c r="Y32" s="172" t="n">
        <f aca="false">Бюджет!Y48</f>
        <v>0</v>
      </c>
      <c r="Z32" s="172" t="n">
        <f aca="false">Бюджет!Z48</f>
        <v>0</v>
      </c>
      <c r="AA32" s="172" t="n">
        <f aca="false">Бюджет!AA48</f>
        <v>0</v>
      </c>
      <c r="AB32" s="172" t="n">
        <f aca="false">Бюджет!AB48</f>
        <v>0</v>
      </c>
      <c r="AC32" s="172" t="n">
        <f aca="false">Бюджет!AC48</f>
        <v>0</v>
      </c>
      <c r="AD32" s="172" t="n">
        <f aca="false">Бюджет!AD48</f>
        <v>0</v>
      </c>
      <c r="AE32" s="172" t="n">
        <f aca="false">Бюджет!AE48</f>
        <v>0</v>
      </c>
      <c r="AF32" s="172" t="n">
        <f aca="false">Бюджет!AF48</f>
        <v>0</v>
      </c>
      <c r="AG32" s="172" t="n">
        <f aca="false">Бюджет!AG48</f>
        <v>0</v>
      </c>
      <c r="AH32" s="172" t="n">
        <f aca="false">Бюджет!AH48</f>
        <v>0</v>
      </c>
      <c r="AI32" s="172" t="n">
        <f aca="false">Бюджет!AI48</f>
        <v>0</v>
      </c>
      <c r="AJ32" s="172" t="n">
        <f aca="false">SUM(G32,I32:AI32)</f>
        <v>105.6</v>
      </c>
      <c r="AK32" s="236"/>
    </row>
    <row r="33" customFormat="false" ht="40.3" hidden="false" customHeight="false" outlineLevel="0" collapsed="false">
      <c r="A33" s="174" t="str">
        <f aca="false">Бюджет!A49</f>
        <v>Б2.О.01.02(У)</v>
      </c>
      <c r="B33" s="174" t="str">
        <f aca="false">Бюджет!B49</f>
        <v>Учебная практика. (Научно-исследовательская работа (получение первичных навыков научно-исследовательской работы))</v>
      </c>
      <c r="C33" s="181" t="str">
        <f aca="false">Бюджет!C49</f>
        <v>2\4</v>
      </c>
      <c r="D33" s="181" t="n">
        <f aca="false">Бюджет!D49</f>
        <v>12</v>
      </c>
      <c r="E33" s="181" t="n">
        <f aca="false">Бюджет!E49</f>
        <v>1</v>
      </c>
      <c r="F33" s="172" t="n">
        <f aca="false">Бюджет!F49</f>
        <v>0</v>
      </c>
      <c r="G33" s="172" t="n">
        <f aca="false">Бюджет!G49</f>
        <v>0</v>
      </c>
      <c r="H33" s="172" t="n">
        <f aca="false">Бюджет!H49</f>
        <v>0</v>
      </c>
      <c r="I33" s="172" t="n">
        <f aca="false">Бюджет!I49</f>
        <v>0</v>
      </c>
      <c r="J33" s="172" t="n">
        <f aca="false">Бюджет!J49</f>
        <v>40</v>
      </c>
      <c r="K33" s="172" t="n">
        <f aca="false">Бюджет!K49</f>
        <v>3.6</v>
      </c>
      <c r="L33" s="172" t="n">
        <f aca="false">Бюджет!L49</f>
        <v>0</v>
      </c>
      <c r="M33" s="172" t="n">
        <f aca="false">Бюджет!M49</f>
        <v>0</v>
      </c>
      <c r="N33" s="172" t="n">
        <f aca="false">Бюджет!N49</f>
        <v>0</v>
      </c>
      <c r="O33" s="172" t="n">
        <f aca="false">Бюджет!O49</f>
        <v>0</v>
      </c>
      <c r="P33" s="172" t="n">
        <f aca="false">Бюджет!P49</f>
        <v>0</v>
      </c>
      <c r="Q33" s="172" t="n">
        <f aca="false">Бюджет!Q49</f>
        <v>0</v>
      </c>
      <c r="R33" s="172" t="n">
        <f aca="false">Бюджет!R49</f>
        <v>0</v>
      </c>
      <c r="S33" s="172" t="n">
        <f aca="false">Бюджет!S49</f>
        <v>0</v>
      </c>
      <c r="T33" s="172" t="n">
        <f aca="false">Бюджет!T49</f>
        <v>0</v>
      </c>
      <c r="U33" s="172" t="n">
        <f aca="false">Бюджет!U49</f>
        <v>0</v>
      </c>
      <c r="V33" s="172" t="n">
        <f aca="false">Бюджет!V49</f>
        <v>0</v>
      </c>
      <c r="W33" s="172" t="n">
        <f aca="false">Бюджет!W49</f>
        <v>0</v>
      </c>
      <c r="X33" s="172" t="n">
        <f aca="false">Бюджет!X49</f>
        <v>0</v>
      </c>
      <c r="Y33" s="172" t="n">
        <f aca="false">Бюджет!Y49</f>
        <v>0</v>
      </c>
      <c r="Z33" s="172" t="n">
        <f aca="false">Бюджет!Z49</f>
        <v>0</v>
      </c>
      <c r="AA33" s="172" t="n">
        <f aca="false">Бюджет!AA49</f>
        <v>0</v>
      </c>
      <c r="AB33" s="172" t="n">
        <f aca="false">Бюджет!AB49</f>
        <v>0</v>
      </c>
      <c r="AC33" s="172" t="n">
        <f aca="false">Бюджет!AC49</f>
        <v>0</v>
      </c>
      <c r="AD33" s="172" t="n">
        <f aca="false">Бюджет!AD49</f>
        <v>0</v>
      </c>
      <c r="AE33" s="172" t="n">
        <f aca="false">Бюджет!AE49</f>
        <v>0</v>
      </c>
      <c r="AF33" s="172" t="n">
        <f aca="false">Бюджет!AF49</f>
        <v>0</v>
      </c>
      <c r="AG33" s="172" t="n">
        <f aca="false">Бюджет!AG49</f>
        <v>0</v>
      </c>
      <c r="AH33" s="172" t="n">
        <f aca="false">Бюджет!AH49</f>
        <v>0</v>
      </c>
      <c r="AI33" s="172" t="n">
        <f aca="false">Бюджет!AI49</f>
        <v>0</v>
      </c>
      <c r="AJ33" s="172" t="n">
        <f aca="false">SUM(G33,I33:AI33)</f>
        <v>43.6</v>
      </c>
      <c r="AK33" s="236"/>
    </row>
    <row r="34" customFormat="false" ht="40.3" hidden="false" customHeight="false" outlineLevel="0" collapsed="false">
      <c r="A34" s="174" t="str">
        <f aca="false">Бюджет!A50</f>
        <v>Б2.В.01.01(У)</v>
      </c>
      <c r="B34" s="174" t="str">
        <f aca="false">Бюджет!B50</f>
        <v>Учебная практика. (Научно-исследовательская работа (получение первичных навыков научно-исследовательской работы))</v>
      </c>
      <c r="C34" s="181" t="str">
        <f aca="false">Бюджет!C50</f>
        <v>2\3</v>
      </c>
      <c r="D34" s="181" t="n">
        <f aca="false">Бюджет!D50</f>
        <v>12</v>
      </c>
      <c r="E34" s="181" t="n">
        <f aca="false">Бюджет!E50</f>
        <v>1</v>
      </c>
      <c r="F34" s="172" t="n">
        <f aca="false">Бюджет!F50</f>
        <v>0</v>
      </c>
      <c r="G34" s="172" t="n">
        <f aca="false">Бюджет!G50</f>
        <v>0</v>
      </c>
      <c r="H34" s="172" t="n">
        <f aca="false">Бюджет!H50</f>
        <v>0</v>
      </c>
      <c r="I34" s="172" t="n">
        <f aca="false">Бюджет!I50</f>
        <v>0</v>
      </c>
      <c r="J34" s="172" t="n">
        <f aca="false">Бюджет!J50</f>
        <v>0</v>
      </c>
      <c r="K34" s="172" t="n">
        <f aca="false">Бюджет!K50</f>
        <v>0</v>
      </c>
      <c r="L34" s="172" t="n">
        <f aca="false">Бюджет!L50</f>
        <v>0</v>
      </c>
      <c r="M34" s="172" t="n">
        <f aca="false">Бюджет!M50</f>
        <v>0</v>
      </c>
      <c r="N34" s="172" t="n">
        <f aca="false">Бюджет!N50</f>
        <v>0</v>
      </c>
      <c r="O34" s="172" t="n">
        <f aca="false">Бюджет!O50</f>
        <v>0</v>
      </c>
      <c r="P34" s="172" t="n">
        <f aca="false">Бюджет!P50</f>
        <v>0</v>
      </c>
      <c r="Q34" s="172" t="n">
        <f aca="false">Бюджет!Q50</f>
        <v>0</v>
      </c>
      <c r="R34" s="172" t="n">
        <f aca="false">Бюджет!R50</f>
        <v>0</v>
      </c>
      <c r="S34" s="172" t="n">
        <f aca="false">Бюджет!S50</f>
        <v>36</v>
      </c>
      <c r="T34" s="172" t="n">
        <f aca="false">Бюджет!T50</f>
        <v>0</v>
      </c>
      <c r="U34" s="172" t="n">
        <f aca="false">Бюджет!U50</f>
        <v>0</v>
      </c>
      <c r="V34" s="172" t="n">
        <f aca="false">Бюджет!V50</f>
        <v>0</v>
      </c>
      <c r="W34" s="172" t="n">
        <f aca="false">Бюджет!W50</f>
        <v>0</v>
      </c>
      <c r="X34" s="172" t="n">
        <f aca="false">Бюджет!X50</f>
        <v>0</v>
      </c>
      <c r="Y34" s="172" t="n">
        <f aca="false">Бюджет!Y50</f>
        <v>0</v>
      </c>
      <c r="Z34" s="172" t="n">
        <f aca="false">Бюджет!Z50</f>
        <v>0</v>
      </c>
      <c r="AA34" s="172" t="n">
        <f aca="false">Бюджет!AA50</f>
        <v>0</v>
      </c>
      <c r="AB34" s="172" t="n">
        <f aca="false">Бюджет!AB50</f>
        <v>0</v>
      </c>
      <c r="AC34" s="172" t="n">
        <f aca="false">Бюджет!AC50</f>
        <v>0</v>
      </c>
      <c r="AD34" s="172" t="n">
        <f aca="false">Бюджет!AD50</f>
        <v>0</v>
      </c>
      <c r="AE34" s="172" t="n">
        <f aca="false">Бюджет!AE50</f>
        <v>0</v>
      </c>
      <c r="AF34" s="172" t="n">
        <f aca="false">Бюджет!AF50</f>
        <v>0</v>
      </c>
      <c r="AG34" s="172" t="n">
        <f aca="false">Бюджет!AG50</f>
        <v>0</v>
      </c>
      <c r="AH34" s="172" t="n">
        <f aca="false">Бюджет!AH50</f>
        <v>0</v>
      </c>
      <c r="AI34" s="172" t="n">
        <f aca="false">Бюджет!AI50</f>
        <v>0</v>
      </c>
      <c r="AJ34" s="172" t="n">
        <f aca="false">SUM(G34,I34:AI34)</f>
        <v>36</v>
      </c>
      <c r="AK34" s="236"/>
    </row>
    <row r="35" customFormat="false" ht="15" hidden="false" customHeight="false" outlineLevel="0" collapsed="false">
      <c r="A35" s="174" t="str">
        <f aca="false">Бюджет!A55</f>
        <v>Б1.О.21</v>
      </c>
      <c r="B35" s="174" t="str">
        <f aca="false">Бюджет!B55</f>
        <v>Измерительные и вычислительные системы</v>
      </c>
      <c r="C35" s="181" t="str">
        <f aca="false">Бюджет!C55</f>
        <v>3\5</v>
      </c>
      <c r="D35" s="181" t="n">
        <f aca="false">Бюджет!D55</f>
        <v>15</v>
      </c>
      <c r="E35" s="181" t="n">
        <f aca="false">Бюджет!E55</f>
        <v>1</v>
      </c>
      <c r="F35" s="172" t="n">
        <f aca="false">Бюджет!F55</f>
        <v>34</v>
      </c>
      <c r="G35" s="172" t="n">
        <f aca="false">Бюджет!G55</f>
        <v>34</v>
      </c>
      <c r="H35" s="172" t="n">
        <f aca="false">Бюджет!H55</f>
        <v>0</v>
      </c>
      <c r="I35" s="172" t="n">
        <f aca="false">Бюджет!I55</f>
        <v>0</v>
      </c>
      <c r="J35" s="172" t="n">
        <f aca="false">Бюджет!J55</f>
        <v>34</v>
      </c>
      <c r="K35" s="172" t="n">
        <f aca="false">Бюджет!K55</f>
        <v>4.5</v>
      </c>
      <c r="L35" s="172" t="n">
        <f aca="false">Бюджет!L55</f>
        <v>0</v>
      </c>
      <c r="M35" s="172" t="n">
        <f aca="false">Бюджет!M55</f>
        <v>0</v>
      </c>
      <c r="N35" s="172" t="n">
        <f aca="false">Бюджет!N55</f>
        <v>0</v>
      </c>
      <c r="O35" s="172" t="n">
        <f aca="false">Бюджет!O55</f>
        <v>0</v>
      </c>
      <c r="P35" s="172" t="n">
        <f aca="false">Бюджет!P55</f>
        <v>0</v>
      </c>
      <c r="Q35" s="172" t="n">
        <f aca="false">Бюджет!Q55</f>
        <v>1.7</v>
      </c>
      <c r="R35" s="172" t="n">
        <f aca="false">Бюджет!R55</f>
        <v>0</v>
      </c>
      <c r="S35" s="172" t="n">
        <f aca="false">Бюджет!S55</f>
        <v>0</v>
      </c>
      <c r="T35" s="172" t="n">
        <f aca="false">Бюджет!T55</f>
        <v>0</v>
      </c>
      <c r="U35" s="172" t="n">
        <f aca="false">Бюджет!U55</f>
        <v>0</v>
      </c>
      <c r="V35" s="172" t="n">
        <f aca="false">Бюджет!V55</f>
        <v>0</v>
      </c>
      <c r="W35" s="172" t="n">
        <f aca="false">Бюджет!W55</f>
        <v>0</v>
      </c>
      <c r="X35" s="172" t="n">
        <f aca="false">Бюджет!X55</f>
        <v>0</v>
      </c>
      <c r="Y35" s="172" t="n">
        <f aca="false">Бюджет!Y55</f>
        <v>0</v>
      </c>
      <c r="Z35" s="172" t="n">
        <f aca="false">Бюджет!Z55</f>
        <v>0</v>
      </c>
      <c r="AA35" s="172" t="n">
        <f aca="false">Бюджет!AA55</f>
        <v>0</v>
      </c>
      <c r="AB35" s="172" t="n">
        <f aca="false">Бюджет!AB55</f>
        <v>0</v>
      </c>
      <c r="AC35" s="172" t="n">
        <f aca="false">Бюджет!AC55</f>
        <v>0</v>
      </c>
      <c r="AD35" s="172" t="n">
        <f aca="false">Бюджет!AD55</f>
        <v>0</v>
      </c>
      <c r="AE35" s="172" t="n">
        <f aca="false">Бюджет!AE55</f>
        <v>0</v>
      </c>
      <c r="AF35" s="172" t="n">
        <f aca="false">Бюджет!AF55</f>
        <v>0</v>
      </c>
      <c r="AG35" s="172" t="n">
        <f aca="false">Бюджет!AG55</f>
        <v>0</v>
      </c>
      <c r="AH35" s="172" t="n">
        <f aca="false">Бюджет!AH55</f>
        <v>0</v>
      </c>
      <c r="AI35" s="172" t="n">
        <f aca="false">Бюджет!AI55</f>
        <v>0</v>
      </c>
      <c r="AJ35" s="172" t="n">
        <f aca="false">SUM(G35,I35:AI35)</f>
        <v>74.2</v>
      </c>
      <c r="AK35" s="236"/>
    </row>
    <row r="36" customFormat="false" ht="15" hidden="false" customHeight="false" outlineLevel="0" collapsed="false">
      <c r="A36" s="174" t="str">
        <f aca="false">Бюджет!A56</f>
        <v>Б1.О.22</v>
      </c>
      <c r="B36" s="174" t="str">
        <f aca="false">Бюджет!B56</f>
        <v>Статистическая радиофизика</v>
      </c>
      <c r="C36" s="181" t="str">
        <f aca="false">Бюджет!C56</f>
        <v>3\5</v>
      </c>
      <c r="D36" s="181" t="n">
        <f aca="false">Бюджет!D56</f>
        <v>15</v>
      </c>
      <c r="E36" s="181" t="n">
        <f aca="false">Бюджет!E56</f>
        <v>1</v>
      </c>
      <c r="F36" s="172" t="n">
        <f aca="false">Бюджет!F56</f>
        <v>34</v>
      </c>
      <c r="G36" s="172" t="n">
        <f aca="false">Бюджет!G56</f>
        <v>34</v>
      </c>
      <c r="H36" s="172" t="n">
        <f aca="false">Бюджет!H56</f>
        <v>34</v>
      </c>
      <c r="I36" s="172" t="n">
        <f aca="false">Бюджет!I56</f>
        <v>34</v>
      </c>
      <c r="J36" s="172" t="n">
        <f aca="false">Бюджет!J56</f>
        <v>0</v>
      </c>
      <c r="K36" s="172" t="n">
        <f aca="false">Бюджет!K56</f>
        <v>4.5</v>
      </c>
      <c r="L36" s="172" t="n">
        <f aca="false">Бюджет!L56</f>
        <v>0</v>
      </c>
      <c r="M36" s="172" t="n">
        <f aca="false">Бюджет!M56</f>
        <v>0</v>
      </c>
      <c r="N36" s="172" t="n">
        <f aca="false">Бюджет!N56</f>
        <v>0</v>
      </c>
      <c r="O36" s="172" t="n">
        <f aca="false">Бюджет!O56</f>
        <v>0</v>
      </c>
      <c r="P36" s="172" t="n">
        <f aca="false">Бюджет!P56</f>
        <v>0</v>
      </c>
      <c r="Q36" s="172" t="n">
        <f aca="false">Бюджет!Q56</f>
        <v>1.7</v>
      </c>
      <c r="R36" s="172" t="n">
        <f aca="false">Бюджет!R56</f>
        <v>0</v>
      </c>
      <c r="S36" s="172" t="n">
        <f aca="false">Бюджет!S56</f>
        <v>0</v>
      </c>
      <c r="T36" s="172" t="n">
        <f aca="false">Бюджет!T56</f>
        <v>0</v>
      </c>
      <c r="U36" s="172" t="n">
        <f aca="false">Бюджет!U56</f>
        <v>0</v>
      </c>
      <c r="V36" s="172" t="n">
        <f aca="false">Бюджет!V56</f>
        <v>0</v>
      </c>
      <c r="W36" s="172" t="n">
        <f aca="false">Бюджет!W56</f>
        <v>0</v>
      </c>
      <c r="X36" s="172" t="n">
        <f aca="false">Бюджет!X56</f>
        <v>0</v>
      </c>
      <c r="Y36" s="172" t="n">
        <f aca="false">Бюджет!Y56</f>
        <v>0</v>
      </c>
      <c r="Z36" s="172" t="n">
        <f aca="false">Бюджет!Z56</f>
        <v>0</v>
      </c>
      <c r="AA36" s="172" t="n">
        <f aca="false">Бюджет!AA56</f>
        <v>0</v>
      </c>
      <c r="AB36" s="172" t="n">
        <f aca="false">Бюджет!AB56</f>
        <v>0</v>
      </c>
      <c r="AC36" s="172" t="n">
        <f aca="false">Бюджет!AC56</f>
        <v>0</v>
      </c>
      <c r="AD36" s="172" t="n">
        <f aca="false">Бюджет!AD56</f>
        <v>0</v>
      </c>
      <c r="AE36" s="172" t="n">
        <f aca="false">Бюджет!AE56</f>
        <v>0</v>
      </c>
      <c r="AF36" s="172" t="n">
        <f aca="false">Бюджет!AF56</f>
        <v>0</v>
      </c>
      <c r="AG36" s="172" t="n">
        <f aca="false">Бюджет!AG56</f>
        <v>0</v>
      </c>
      <c r="AH36" s="172" t="n">
        <f aca="false">Бюджет!AH56</f>
        <v>0</v>
      </c>
      <c r="AI36" s="172" t="n">
        <f aca="false">Бюджет!AI56</f>
        <v>0</v>
      </c>
      <c r="AJ36" s="172" t="n">
        <f aca="false">SUM(G36,I36:AI36)</f>
        <v>74.2</v>
      </c>
      <c r="AK36" s="236"/>
    </row>
    <row r="37" customFormat="false" ht="15" hidden="false" customHeight="false" outlineLevel="0" collapsed="false">
      <c r="A37" s="174" t="str">
        <f aca="false">Бюджет!A57</f>
        <v>Б1.О.23</v>
      </c>
      <c r="B37" s="174" t="str">
        <f aca="false">Бюджет!B57</f>
        <v>Распространение электромагнитных волн</v>
      </c>
      <c r="C37" s="181" t="str">
        <f aca="false">Бюджет!C57</f>
        <v>3\5</v>
      </c>
      <c r="D37" s="181" t="n">
        <f aca="false">Бюджет!D57</f>
        <v>15</v>
      </c>
      <c r="E37" s="181" t="n">
        <f aca="false">Бюджет!E57</f>
        <v>1</v>
      </c>
      <c r="F37" s="172" t="n">
        <f aca="false">Бюджет!F57</f>
        <v>34</v>
      </c>
      <c r="G37" s="172" t="n">
        <f aca="false">Бюджет!G57</f>
        <v>34</v>
      </c>
      <c r="H37" s="172" t="n">
        <f aca="false">Бюджет!H57</f>
        <v>34</v>
      </c>
      <c r="I37" s="172" t="n">
        <f aca="false">Бюджет!I57</f>
        <v>34</v>
      </c>
      <c r="J37" s="172" t="n">
        <f aca="false">Бюджет!J57</f>
        <v>0</v>
      </c>
      <c r="K37" s="172" t="n">
        <f aca="false">Бюджет!K57</f>
        <v>0</v>
      </c>
      <c r="L37" s="172" t="n">
        <f aca="false">Бюджет!L57</f>
        <v>0</v>
      </c>
      <c r="M37" s="172" t="n">
        <f aca="false">Бюджет!M57</f>
        <v>6</v>
      </c>
      <c r="N37" s="172" t="n">
        <f aca="false">Бюджет!N57</f>
        <v>0</v>
      </c>
      <c r="O37" s="172" t="n">
        <f aca="false">Бюджет!O57</f>
        <v>0</v>
      </c>
      <c r="P37" s="172" t="n">
        <f aca="false">Бюджет!P57</f>
        <v>0</v>
      </c>
      <c r="Q37" s="172" t="n">
        <f aca="false">Бюджет!Q57</f>
        <v>2.7</v>
      </c>
      <c r="R37" s="172" t="n">
        <f aca="false">Бюджет!R57</f>
        <v>0</v>
      </c>
      <c r="S37" s="172" t="n">
        <f aca="false">Бюджет!S57</f>
        <v>0</v>
      </c>
      <c r="T37" s="172" t="n">
        <f aca="false">Бюджет!T57</f>
        <v>0</v>
      </c>
      <c r="U37" s="172" t="n">
        <f aca="false">Бюджет!U57</f>
        <v>0</v>
      </c>
      <c r="V37" s="172" t="n">
        <f aca="false">Бюджет!V57</f>
        <v>0</v>
      </c>
      <c r="W37" s="172" t="n">
        <f aca="false">Бюджет!W57</f>
        <v>0</v>
      </c>
      <c r="X37" s="172" t="n">
        <f aca="false">Бюджет!X57</f>
        <v>0</v>
      </c>
      <c r="Y37" s="172" t="n">
        <f aca="false">Бюджет!Y57</f>
        <v>0</v>
      </c>
      <c r="Z37" s="172" t="n">
        <f aca="false">Бюджет!Z57</f>
        <v>0</v>
      </c>
      <c r="AA37" s="172" t="n">
        <f aca="false">Бюджет!AA57</f>
        <v>0</v>
      </c>
      <c r="AB37" s="172" t="n">
        <f aca="false">Бюджет!AB57</f>
        <v>0</v>
      </c>
      <c r="AC37" s="172" t="n">
        <f aca="false">Бюджет!AC57</f>
        <v>0</v>
      </c>
      <c r="AD37" s="172" t="n">
        <f aca="false">Бюджет!AD57</f>
        <v>0</v>
      </c>
      <c r="AE37" s="172" t="n">
        <f aca="false">Бюджет!AE57</f>
        <v>0</v>
      </c>
      <c r="AF37" s="172" t="n">
        <f aca="false">Бюджет!AF57</f>
        <v>0</v>
      </c>
      <c r="AG37" s="172" t="n">
        <f aca="false">Бюджет!AG57</f>
        <v>0</v>
      </c>
      <c r="AH37" s="172" t="n">
        <f aca="false">Бюджет!AH57</f>
        <v>0</v>
      </c>
      <c r="AI37" s="172" t="n">
        <f aca="false">Бюджет!AI57</f>
        <v>0</v>
      </c>
      <c r="AJ37" s="172" t="n">
        <f aca="false">SUM(G37,I37:AI37)</f>
        <v>76.7</v>
      </c>
      <c r="AK37" s="236"/>
    </row>
    <row r="38" customFormat="false" ht="15" hidden="false" customHeight="false" outlineLevel="0" collapsed="false">
      <c r="A38" s="174" t="str">
        <f aca="false">Бюджет!A58</f>
        <v>Б1.О.24</v>
      </c>
      <c r="B38" s="174" t="str">
        <f aca="false">Бюджет!B58</f>
        <v>Теория информация и базы данных</v>
      </c>
      <c r="C38" s="181" t="str">
        <f aca="false">Бюджет!C58</f>
        <v>3\5</v>
      </c>
      <c r="D38" s="181" t="n">
        <f aca="false">Бюджет!D58</f>
        <v>15</v>
      </c>
      <c r="E38" s="181" t="n">
        <f aca="false">Бюджет!E58</f>
        <v>1</v>
      </c>
      <c r="F38" s="172" t="n">
        <f aca="false">Бюджет!F58</f>
        <v>16</v>
      </c>
      <c r="G38" s="172" t="n">
        <f aca="false">Бюджет!G58</f>
        <v>16</v>
      </c>
      <c r="H38" s="172" t="n">
        <f aca="false">Бюджет!H58</f>
        <v>34</v>
      </c>
      <c r="I38" s="172" t="n">
        <f aca="false">Бюджет!I58</f>
        <v>34</v>
      </c>
      <c r="J38" s="172" t="n">
        <f aca="false">Бюджет!J58</f>
        <v>34</v>
      </c>
      <c r="K38" s="172" t="n">
        <f aca="false">Бюджет!K58</f>
        <v>4.5</v>
      </c>
      <c r="L38" s="172" t="n">
        <f aca="false">Бюджет!L58</f>
        <v>0</v>
      </c>
      <c r="M38" s="172" t="n">
        <f aca="false">Бюджет!M58</f>
        <v>0</v>
      </c>
      <c r="N38" s="172" t="n">
        <f aca="false">Бюджет!N58</f>
        <v>0</v>
      </c>
      <c r="O38" s="172" t="n">
        <f aca="false">Бюджет!O58</f>
        <v>0</v>
      </c>
      <c r="P38" s="172" t="n">
        <f aca="false">Бюджет!P58</f>
        <v>0</v>
      </c>
      <c r="Q38" s="172" t="n">
        <f aca="false">Бюджет!Q58</f>
        <v>0.8</v>
      </c>
      <c r="R38" s="172" t="n">
        <f aca="false">Бюджет!R58</f>
        <v>0</v>
      </c>
      <c r="S38" s="172" t="n">
        <f aca="false">Бюджет!S58</f>
        <v>0</v>
      </c>
      <c r="T38" s="172" t="n">
        <f aca="false">Бюджет!T58</f>
        <v>0</v>
      </c>
      <c r="U38" s="172" t="n">
        <f aca="false">Бюджет!U58</f>
        <v>0</v>
      </c>
      <c r="V38" s="172" t="n">
        <f aca="false">Бюджет!V58</f>
        <v>0</v>
      </c>
      <c r="W38" s="172" t="n">
        <f aca="false">Бюджет!W58</f>
        <v>0</v>
      </c>
      <c r="X38" s="172" t="n">
        <f aca="false">Бюджет!X58</f>
        <v>0</v>
      </c>
      <c r="Y38" s="172" t="n">
        <f aca="false">Бюджет!Y58</f>
        <v>0</v>
      </c>
      <c r="Z38" s="172" t="n">
        <f aca="false">Бюджет!Z58</f>
        <v>0</v>
      </c>
      <c r="AA38" s="172" t="n">
        <f aca="false">Бюджет!AA58</f>
        <v>0</v>
      </c>
      <c r="AB38" s="172" t="n">
        <f aca="false">Бюджет!AB58</f>
        <v>0</v>
      </c>
      <c r="AC38" s="172" t="n">
        <f aca="false">Бюджет!AC58</f>
        <v>0</v>
      </c>
      <c r="AD38" s="172" t="n">
        <f aca="false">Бюджет!AD58</f>
        <v>0</v>
      </c>
      <c r="AE38" s="172" t="n">
        <f aca="false">Бюджет!AE58</f>
        <v>0</v>
      </c>
      <c r="AF38" s="172" t="n">
        <f aca="false">Бюджет!AF58</f>
        <v>0</v>
      </c>
      <c r="AG38" s="172" t="n">
        <f aca="false">Бюджет!AG58</f>
        <v>0</v>
      </c>
      <c r="AH38" s="172" t="n">
        <f aca="false">Бюджет!AH58</f>
        <v>0</v>
      </c>
      <c r="AI38" s="172" t="n">
        <f aca="false">Бюджет!AI58</f>
        <v>0</v>
      </c>
      <c r="AJ38" s="172" t="n">
        <f aca="false">SUM(G38,I38:AI38)</f>
        <v>89.3</v>
      </c>
      <c r="AK38" s="236"/>
    </row>
    <row r="39" customFormat="false" ht="15" hidden="false" customHeight="false" outlineLevel="0" collapsed="false">
      <c r="A39" s="174" t="str">
        <f aca="false">Бюджет!A59</f>
        <v>Б1.О.25</v>
      </c>
      <c r="B39" s="174" t="str">
        <f aca="false">Бюджет!B59</f>
        <v>Обработка данных на языке Python</v>
      </c>
      <c r="C39" s="181" t="str">
        <f aca="false">Бюджет!C59</f>
        <v>3\6</v>
      </c>
      <c r="D39" s="181" t="n">
        <f aca="false">Бюджет!D59</f>
        <v>15</v>
      </c>
      <c r="E39" s="181" t="n">
        <f aca="false">Бюджет!E59</f>
        <v>1</v>
      </c>
      <c r="F39" s="172" t="n">
        <f aca="false">Бюджет!F59</f>
        <v>18</v>
      </c>
      <c r="G39" s="172" t="n">
        <f aca="false">Бюджет!G59</f>
        <v>18</v>
      </c>
      <c r="H39" s="172" t="n">
        <f aca="false">Бюджет!H59</f>
        <v>0</v>
      </c>
      <c r="I39" s="172" t="n">
        <f aca="false">Бюджет!I59</f>
        <v>0</v>
      </c>
      <c r="J39" s="172" t="n">
        <f aca="false">Бюджет!J59</f>
        <v>36</v>
      </c>
      <c r="K39" s="172" t="n">
        <f aca="false">Бюджет!K59</f>
        <v>4.5</v>
      </c>
      <c r="L39" s="172" t="n">
        <f aca="false">Бюджет!L59</f>
        <v>0</v>
      </c>
      <c r="M39" s="172" t="n">
        <f aca="false">Бюджет!M59</f>
        <v>0</v>
      </c>
      <c r="N39" s="172" t="n">
        <f aca="false">Бюджет!N59</f>
        <v>0</v>
      </c>
      <c r="O39" s="172" t="n">
        <f aca="false">Бюджет!O59</f>
        <v>0</v>
      </c>
      <c r="P39" s="172" t="n">
        <f aca="false">Бюджет!P59</f>
        <v>0</v>
      </c>
      <c r="Q39" s="172" t="n">
        <f aca="false">Бюджет!Q59</f>
        <v>0.9</v>
      </c>
      <c r="R39" s="172" t="n">
        <f aca="false">Бюджет!R59</f>
        <v>0</v>
      </c>
      <c r="S39" s="172" t="n">
        <f aca="false">Бюджет!S59</f>
        <v>0</v>
      </c>
      <c r="T39" s="172" t="n">
        <f aca="false">Бюджет!T59</f>
        <v>0</v>
      </c>
      <c r="U39" s="172" t="n">
        <f aca="false">Бюджет!U59</f>
        <v>0</v>
      </c>
      <c r="V39" s="172" t="n">
        <f aca="false">Бюджет!V59</f>
        <v>0</v>
      </c>
      <c r="W39" s="172" t="n">
        <f aca="false">Бюджет!W59</f>
        <v>0</v>
      </c>
      <c r="X39" s="172" t="n">
        <f aca="false">Бюджет!X59</f>
        <v>0</v>
      </c>
      <c r="Y39" s="172" t="n">
        <f aca="false">Бюджет!Y59</f>
        <v>0</v>
      </c>
      <c r="Z39" s="172" t="n">
        <f aca="false">Бюджет!Z59</f>
        <v>0</v>
      </c>
      <c r="AA39" s="172" t="n">
        <f aca="false">Бюджет!AA59</f>
        <v>0</v>
      </c>
      <c r="AB39" s="172" t="n">
        <f aca="false">Бюджет!AB59</f>
        <v>0</v>
      </c>
      <c r="AC39" s="172" t="n">
        <f aca="false">Бюджет!AC59</f>
        <v>0</v>
      </c>
      <c r="AD39" s="172" t="n">
        <f aca="false">Бюджет!AD59</f>
        <v>0</v>
      </c>
      <c r="AE39" s="172" t="n">
        <f aca="false">Бюджет!AE59</f>
        <v>0</v>
      </c>
      <c r="AF39" s="172" t="n">
        <f aca="false">Бюджет!AF59</f>
        <v>0</v>
      </c>
      <c r="AG39" s="172" t="n">
        <f aca="false">Бюджет!AG59</f>
        <v>0</v>
      </c>
      <c r="AH39" s="172" t="n">
        <f aca="false">Бюджет!AH59</f>
        <v>0</v>
      </c>
      <c r="AI39" s="172" t="n">
        <f aca="false">Бюджет!AI59</f>
        <v>0</v>
      </c>
      <c r="AJ39" s="172" t="n">
        <f aca="false">SUM(G39,I39:AI39)</f>
        <v>59.4</v>
      </c>
      <c r="AK39" s="236"/>
    </row>
    <row r="40" customFormat="false" ht="15" hidden="false" customHeight="false" outlineLevel="0" collapsed="false">
      <c r="A40" s="174" t="str">
        <f aca="false">Бюджет!A60</f>
        <v>Б1.О.27</v>
      </c>
      <c r="B40" s="174" t="str">
        <f aca="false">Бюджет!B60</f>
        <v>Излучение и распространение радиоволн</v>
      </c>
      <c r="C40" s="181" t="str">
        <f aca="false">Бюджет!C60</f>
        <v>3\6</v>
      </c>
      <c r="D40" s="181" t="n">
        <f aca="false">Бюджет!D60</f>
        <v>15</v>
      </c>
      <c r="E40" s="181" t="n">
        <f aca="false">Бюджет!E60</f>
        <v>1</v>
      </c>
      <c r="F40" s="172" t="n">
        <f aca="false">Бюджет!F60</f>
        <v>36</v>
      </c>
      <c r="G40" s="172" t="n">
        <f aca="false">Бюджет!G60</f>
        <v>36</v>
      </c>
      <c r="H40" s="172" t="n">
        <f aca="false">Бюджет!H60</f>
        <v>18</v>
      </c>
      <c r="I40" s="172" t="n">
        <f aca="false">Бюджет!I60</f>
        <v>18</v>
      </c>
      <c r="J40" s="172" t="n">
        <f aca="false">Бюджет!J60</f>
        <v>36</v>
      </c>
      <c r="K40" s="172" t="n">
        <f aca="false">Бюджет!K60</f>
        <v>4.5</v>
      </c>
      <c r="L40" s="172" t="n">
        <f aca="false">Бюджет!L60</f>
        <v>0</v>
      </c>
      <c r="M40" s="172" t="n">
        <f aca="false">Бюджет!M60</f>
        <v>0</v>
      </c>
      <c r="N40" s="172" t="n">
        <f aca="false">Бюджет!N60</f>
        <v>0</v>
      </c>
      <c r="O40" s="172" t="n">
        <f aca="false">Бюджет!O60</f>
        <v>0</v>
      </c>
      <c r="P40" s="172" t="n">
        <f aca="false">Бюджет!P60</f>
        <v>0</v>
      </c>
      <c r="Q40" s="172" t="n">
        <f aca="false">Бюджет!Q60</f>
        <v>1.8</v>
      </c>
      <c r="R40" s="172" t="n">
        <f aca="false">Бюджет!R60</f>
        <v>0</v>
      </c>
      <c r="S40" s="172" t="n">
        <f aca="false">Бюджет!S60</f>
        <v>0</v>
      </c>
      <c r="T40" s="172" t="n">
        <f aca="false">Бюджет!T60</f>
        <v>0</v>
      </c>
      <c r="U40" s="172" t="n">
        <f aca="false">Бюджет!U60</f>
        <v>0</v>
      </c>
      <c r="V40" s="172" t="n">
        <f aca="false">Бюджет!V60</f>
        <v>0</v>
      </c>
      <c r="W40" s="172" t="n">
        <f aca="false">Бюджет!W60</f>
        <v>0</v>
      </c>
      <c r="X40" s="172" t="n">
        <f aca="false">Бюджет!X60</f>
        <v>0</v>
      </c>
      <c r="Y40" s="172" t="n">
        <f aca="false">Бюджет!Y60</f>
        <v>0</v>
      </c>
      <c r="Z40" s="172" t="n">
        <f aca="false">Бюджет!Z60</f>
        <v>0</v>
      </c>
      <c r="AA40" s="172" t="n">
        <f aca="false">Бюджет!AA60</f>
        <v>0</v>
      </c>
      <c r="AB40" s="172" t="n">
        <f aca="false">Бюджет!AB60</f>
        <v>0</v>
      </c>
      <c r="AC40" s="172" t="n">
        <f aca="false">Бюджет!AC60</f>
        <v>0</v>
      </c>
      <c r="AD40" s="172" t="n">
        <f aca="false">Бюджет!AD60</f>
        <v>0</v>
      </c>
      <c r="AE40" s="172" t="n">
        <f aca="false">Бюджет!AE60</f>
        <v>0</v>
      </c>
      <c r="AF40" s="172" t="n">
        <f aca="false">Бюджет!AF60</f>
        <v>0</v>
      </c>
      <c r="AG40" s="172" t="n">
        <f aca="false">Бюджет!AG60</f>
        <v>0</v>
      </c>
      <c r="AH40" s="172" t="n">
        <f aca="false">Бюджет!AH60</f>
        <v>0</v>
      </c>
      <c r="AI40" s="172" t="n">
        <f aca="false">Бюджет!AI60</f>
        <v>0</v>
      </c>
      <c r="AJ40" s="172" t="n">
        <f aca="false">SUM(G40,I40:AI40)</f>
        <v>96.3</v>
      </c>
      <c r="AK40" s="236"/>
    </row>
    <row r="41" customFormat="false" ht="15" hidden="false" customHeight="false" outlineLevel="0" collapsed="false">
      <c r="A41" s="174" t="str">
        <f aca="false">Бюджет!A61</f>
        <v>Б1.О.28</v>
      </c>
      <c r="B41" s="174" t="str">
        <f aca="false">Бюджет!B61</f>
        <v>Физическая электроника и квантовая радиофизика</v>
      </c>
      <c r="C41" s="181" t="str">
        <f aca="false">Бюджет!C61</f>
        <v>3\6</v>
      </c>
      <c r="D41" s="181" t="n">
        <f aca="false">Бюджет!D61</f>
        <v>15</v>
      </c>
      <c r="E41" s="181" t="n">
        <f aca="false">Бюджет!E61</f>
        <v>1</v>
      </c>
      <c r="F41" s="172" t="n">
        <f aca="false">Бюджет!F61</f>
        <v>54</v>
      </c>
      <c r="G41" s="172" t="n">
        <f aca="false">Бюджет!G61</f>
        <v>54</v>
      </c>
      <c r="H41" s="172" t="n">
        <f aca="false">Бюджет!H61</f>
        <v>18</v>
      </c>
      <c r="I41" s="172" t="n">
        <f aca="false">Бюджет!I61</f>
        <v>18</v>
      </c>
      <c r="J41" s="172" t="n">
        <f aca="false">Бюджет!J61</f>
        <v>0</v>
      </c>
      <c r="K41" s="172" t="n">
        <f aca="false">Бюджет!K61</f>
        <v>4.5</v>
      </c>
      <c r="L41" s="172" t="n">
        <f aca="false">Бюджет!L61</f>
        <v>0</v>
      </c>
      <c r="M41" s="172" t="n">
        <f aca="false">Бюджет!M61</f>
        <v>0</v>
      </c>
      <c r="N41" s="172" t="n">
        <f aca="false">Бюджет!N61</f>
        <v>0</v>
      </c>
      <c r="O41" s="172" t="n">
        <f aca="false">Бюджет!O61</f>
        <v>0</v>
      </c>
      <c r="P41" s="172" t="n">
        <f aca="false">Бюджет!P61</f>
        <v>0</v>
      </c>
      <c r="Q41" s="172" t="n">
        <f aca="false">Бюджет!Q61</f>
        <v>2.7</v>
      </c>
      <c r="R41" s="172" t="n">
        <f aca="false">Бюджет!R61</f>
        <v>0</v>
      </c>
      <c r="S41" s="172" t="n">
        <f aca="false">Бюджет!S61</f>
        <v>0</v>
      </c>
      <c r="T41" s="172" t="n">
        <f aca="false">Бюджет!T61</f>
        <v>0</v>
      </c>
      <c r="U41" s="172" t="n">
        <f aca="false">Бюджет!U61</f>
        <v>0</v>
      </c>
      <c r="V41" s="172" t="n">
        <f aca="false">Бюджет!V61</f>
        <v>0</v>
      </c>
      <c r="W41" s="172" t="n">
        <f aca="false">Бюджет!W61</f>
        <v>0</v>
      </c>
      <c r="X41" s="172" t="n">
        <f aca="false">Бюджет!X61</f>
        <v>0</v>
      </c>
      <c r="Y41" s="172" t="n">
        <f aca="false">Бюджет!Y61</f>
        <v>0</v>
      </c>
      <c r="Z41" s="172" t="n">
        <f aca="false">Бюджет!Z61</f>
        <v>0</v>
      </c>
      <c r="AA41" s="172" t="n">
        <f aca="false">Бюджет!AA61</f>
        <v>0</v>
      </c>
      <c r="AB41" s="172" t="n">
        <f aca="false">Бюджет!AB61</f>
        <v>0</v>
      </c>
      <c r="AC41" s="172" t="n">
        <f aca="false">Бюджет!AC61</f>
        <v>0</v>
      </c>
      <c r="AD41" s="172" t="n">
        <f aca="false">Бюджет!AD61</f>
        <v>0</v>
      </c>
      <c r="AE41" s="172" t="n">
        <f aca="false">Бюджет!AE61</f>
        <v>0</v>
      </c>
      <c r="AF41" s="172" t="n">
        <f aca="false">Бюджет!AF61</f>
        <v>0</v>
      </c>
      <c r="AG41" s="172" t="n">
        <f aca="false">Бюджет!AG61</f>
        <v>0</v>
      </c>
      <c r="AH41" s="172" t="n">
        <f aca="false">Бюджет!AH61</f>
        <v>0</v>
      </c>
      <c r="AI41" s="172" t="n">
        <f aca="false">Бюджет!AI61</f>
        <v>0</v>
      </c>
      <c r="AJ41" s="172" t="n">
        <f aca="false">SUM(G41,I41:AI41)</f>
        <v>79.2</v>
      </c>
      <c r="AK41" s="236"/>
    </row>
    <row r="42" customFormat="false" ht="15" hidden="false" customHeight="false" outlineLevel="0" collapsed="false">
      <c r="A42" s="174" t="str">
        <f aca="false">Бюджет!A62</f>
        <v>Б1.В.04</v>
      </c>
      <c r="B42" s="174" t="str">
        <f aca="false">Бюджет!B62</f>
        <v>Основы цифровой электроники и схемотехники</v>
      </c>
      <c r="C42" s="181" t="str">
        <f aca="false">Бюджет!C62</f>
        <v>3\5</v>
      </c>
      <c r="D42" s="181" t="n">
        <f aca="false">Бюджет!D62</f>
        <v>15</v>
      </c>
      <c r="E42" s="181" t="n">
        <f aca="false">Бюджет!E62</f>
        <v>1</v>
      </c>
      <c r="F42" s="172" t="n">
        <f aca="false">Бюджет!F62</f>
        <v>34</v>
      </c>
      <c r="G42" s="172" t="n">
        <f aca="false">Бюджет!G62</f>
        <v>34</v>
      </c>
      <c r="H42" s="172" t="n">
        <f aca="false">Бюджет!H62</f>
        <v>0</v>
      </c>
      <c r="I42" s="172" t="n">
        <f aca="false">Бюджет!I62</f>
        <v>0</v>
      </c>
      <c r="J42" s="172" t="n">
        <f aca="false">Бюджет!J62</f>
        <v>34</v>
      </c>
      <c r="K42" s="172" t="n">
        <f aca="false">Бюджет!K62</f>
        <v>4.5</v>
      </c>
      <c r="L42" s="172" t="n">
        <f aca="false">Бюджет!L62</f>
        <v>0</v>
      </c>
      <c r="M42" s="172" t="n">
        <f aca="false">Бюджет!M62</f>
        <v>0</v>
      </c>
      <c r="N42" s="172" t="n">
        <f aca="false">Бюджет!N62</f>
        <v>0</v>
      </c>
      <c r="O42" s="172" t="n">
        <f aca="false">Бюджет!O62</f>
        <v>0</v>
      </c>
      <c r="P42" s="172" t="n">
        <f aca="false">Бюджет!P62</f>
        <v>0</v>
      </c>
      <c r="Q42" s="172" t="n">
        <f aca="false">Бюджет!Q62</f>
        <v>1.7</v>
      </c>
      <c r="R42" s="172" t="n">
        <f aca="false">Бюджет!R62</f>
        <v>0</v>
      </c>
      <c r="S42" s="172" t="n">
        <f aca="false">Бюджет!S62</f>
        <v>0</v>
      </c>
      <c r="T42" s="172" t="n">
        <f aca="false">Бюджет!T62</f>
        <v>0</v>
      </c>
      <c r="U42" s="172" t="n">
        <f aca="false">Бюджет!U62</f>
        <v>0</v>
      </c>
      <c r="V42" s="172" t="n">
        <f aca="false">Бюджет!V62</f>
        <v>0</v>
      </c>
      <c r="W42" s="172" t="n">
        <f aca="false">Бюджет!W62</f>
        <v>0</v>
      </c>
      <c r="X42" s="172" t="n">
        <f aca="false">Бюджет!X62</f>
        <v>0</v>
      </c>
      <c r="Y42" s="172" t="n">
        <f aca="false">Бюджет!Y62</f>
        <v>0</v>
      </c>
      <c r="Z42" s="172" t="n">
        <f aca="false">Бюджет!Z62</f>
        <v>0</v>
      </c>
      <c r="AA42" s="172" t="n">
        <f aca="false">Бюджет!AA62</f>
        <v>0</v>
      </c>
      <c r="AB42" s="172" t="n">
        <f aca="false">Бюджет!AB62</f>
        <v>0</v>
      </c>
      <c r="AC42" s="172" t="n">
        <f aca="false">Бюджет!AC62</f>
        <v>0</v>
      </c>
      <c r="AD42" s="172" t="n">
        <f aca="false">Бюджет!AD62</f>
        <v>0</v>
      </c>
      <c r="AE42" s="172" t="n">
        <f aca="false">Бюджет!AE62</f>
        <v>0</v>
      </c>
      <c r="AF42" s="172" t="n">
        <f aca="false">Бюджет!AF62</f>
        <v>0</v>
      </c>
      <c r="AG42" s="172" t="n">
        <f aca="false">Бюджет!AG62</f>
        <v>0</v>
      </c>
      <c r="AH42" s="172" t="n">
        <f aca="false">Бюджет!AH62</f>
        <v>0</v>
      </c>
      <c r="AI42" s="172" t="n">
        <f aca="false">Бюджет!AI62</f>
        <v>0</v>
      </c>
      <c r="AJ42" s="172" t="n">
        <f aca="false">SUM(G42,I42:AI42)</f>
        <v>74.2</v>
      </c>
      <c r="AK42" s="236"/>
    </row>
    <row r="43" customFormat="false" ht="15" hidden="false" customHeight="false" outlineLevel="0" collapsed="false">
      <c r="A43" s="174" t="str">
        <f aca="false">Бюджет!A63</f>
        <v>Б1.В.04</v>
      </c>
      <c r="B43" s="174" t="str">
        <f aca="false">Бюджет!B63</f>
        <v>Основы цифровой электроники и схемотехники</v>
      </c>
      <c r="C43" s="181" t="str">
        <f aca="false">Бюджет!C63</f>
        <v>3\6</v>
      </c>
      <c r="D43" s="181" t="n">
        <f aca="false">Бюджет!D63</f>
        <v>15</v>
      </c>
      <c r="E43" s="181" t="n">
        <f aca="false">Бюджет!E63</f>
        <v>1</v>
      </c>
      <c r="F43" s="172" t="n">
        <f aca="false">Бюджет!F63</f>
        <v>18</v>
      </c>
      <c r="G43" s="172" t="n">
        <f aca="false">Бюджет!G63</f>
        <v>18</v>
      </c>
      <c r="H43" s="172" t="n">
        <f aca="false">Бюджет!H63</f>
        <v>0</v>
      </c>
      <c r="I43" s="172" t="n">
        <f aca="false">Бюджет!I63</f>
        <v>0</v>
      </c>
      <c r="J43" s="172" t="n">
        <f aca="false">Бюджет!J63</f>
        <v>36</v>
      </c>
      <c r="K43" s="172" t="n">
        <f aca="false">Бюджет!K63</f>
        <v>4.5</v>
      </c>
      <c r="L43" s="172" t="n">
        <f aca="false">Бюджет!L63</f>
        <v>0</v>
      </c>
      <c r="M43" s="172" t="n">
        <f aca="false">Бюджет!M63</f>
        <v>0</v>
      </c>
      <c r="N43" s="172" t="n">
        <f aca="false">Бюджет!N63</f>
        <v>0</v>
      </c>
      <c r="O43" s="172" t="n">
        <f aca="false">Бюджет!O63</f>
        <v>0</v>
      </c>
      <c r="P43" s="172" t="n">
        <f aca="false">Бюджет!P63</f>
        <v>0</v>
      </c>
      <c r="Q43" s="172" t="n">
        <f aca="false">Бюджет!Q63</f>
        <v>0.9</v>
      </c>
      <c r="R43" s="172" t="n">
        <f aca="false">Бюджет!R63</f>
        <v>0</v>
      </c>
      <c r="S43" s="172" t="n">
        <f aca="false">Бюджет!S63</f>
        <v>0</v>
      </c>
      <c r="T43" s="172" t="n">
        <f aca="false">Бюджет!T63</f>
        <v>0</v>
      </c>
      <c r="U43" s="172" t="n">
        <f aca="false">Бюджет!U63</f>
        <v>0</v>
      </c>
      <c r="V43" s="172" t="n">
        <f aca="false">Бюджет!V63</f>
        <v>0</v>
      </c>
      <c r="W43" s="172" t="n">
        <f aca="false">Бюджет!W63</f>
        <v>0</v>
      </c>
      <c r="X43" s="172" t="n">
        <f aca="false">Бюджет!X63</f>
        <v>0</v>
      </c>
      <c r="Y43" s="172" t="n">
        <f aca="false">Бюджет!Y63</f>
        <v>0</v>
      </c>
      <c r="Z43" s="172" t="n">
        <f aca="false">Бюджет!Z63</f>
        <v>0</v>
      </c>
      <c r="AA43" s="172" t="n">
        <f aca="false">Бюджет!AA63</f>
        <v>0</v>
      </c>
      <c r="AB43" s="172" t="n">
        <f aca="false">Бюджет!AB63</f>
        <v>0</v>
      </c>
      <c r="AC43" s="172" t="n">
        <f aca="false">Бюджет!AC63</f>
        <v>0</v>
      </c>
      <c r="AD43" s="172" t="n">
        <f aca="false">Бюджет!AD63</f>
        <v>0</v>
      </c>
      <c r="AE43" s="172" t="n">
        <f aca="false">Бюджет!AE63</f>
        <v>0</v>
      </c>
      <c r="AF43" s="172" t="n">
        <f aca="false">Бюджет!AF63</f>
        <v>0</v>
      </c>
      <c r="AG43" s="172" t="n">
        <f aca="false">Бюджет!AG63</f>
        <v>0</v>
      </c>
      <c r="AH43" s="172" t="n">
        <f aca="false">Бюджет!AH63</f>
        <v>0</v>
      </c>
      <c r="AI43" s="172" t="n">
        <f aca="false">Бюджет!AI63</f>
        <v>0</v>
      </c>
      <c r="AJ43" s="172" t="n">
        <f aca="false">SUM(G43,I43:AI43)</f>
        <v>59.4</v>
      </c>
      <c r="AK43" s="236"/>
    </row>
    <row r="44" customFormat="false" ht="15" hidden="false" customHeight="false" outlineLevel="0" collapsed="false">
      <c r="A44" s="174" t="str">
        <f aca="false">Бюджет!A64</f>
        <v>Б1.В.05</v>
      </c>
      <c r="B44" s="174" t="str">
        <f aca="false">Бюджет!B64</f>
        <v>Методы обработки сигналов</v>
      </c>
      <c r="C44" s="181" t="str">
        <f aca="false">Бюджет!C64</f>
        <v>3\6</v>
      </c>
      <c r="D44" s="181" t="n">
        <f aca="false">Бюджет!D64</f>
        <v>15</v>
      </c>
      <c r="E44" s="181" t="n">
        <f aca="false">Бюджет!E64</f>
        <v>1</v>
      </c>
      <c r="F44" s="172" t="n">
        <f aca="false">Бюджет!F64</f>
        <v>36</v>
      </c>
      <c r="G44" s="172" t="n">
        <f aca="false">Бюджет!G64</f>
        <v>36</v>
      </c>
      <c r="H44" s="172" t="n">
        <f aca="false">Бюджет!H64</f>
        <v>18</v>
      </c>
      <c r="I44" s="172" t="n">
        <f aca="false">Бюджет!I64</f>
        <v>18</v>
      </c>
      <c r="J44" s="172" t="n">
        <f aca="false">Бюджет!J64</f>
        <v>54</v>
      </c>
      <c r="K44" s="172" t="n">
        <f aca="false">Бюджет!K64</f>
        <v>4.5</v>
      </c>
      <c r="L44" s="172" t="n">
        <f aca="false">Бюджет!L64</f>
        <v>0</v>
      </c>
      <c r="M44" s="172" t="n">
        <f aca="false">Бюджет!M64</f>
        <v>0</v>
      </c>
      <c r="N44" s="172" t="n">
        <f aca="false">Бюджет!N64</f>
        <v>0</v>
      </c>
      <c r="O44" s="172" t="n">
        <f aca="false">Бюджет!O64</f>
        <v>0</v>
      </c>
      <c r="P44" s="172" t="n">
        <f aca="false">Бюджет!P64</f>
        <v>0</v>
      </c>
      <c r="Q44" s="172" t="n">
        <f aca="false">Бюджет!Q64</f>
        <v>1.8</v>
      </c>
      <c r="R44" s="172" t="n">
        <f aca="false">Бюджет!R64</f>
        <v>0</v>
      </c>
      <c r="S44" s="172" t="n">
        <f aca="false">Бюджет!S64</f>
        <v>0</v>
      </c>
      <c r="T44" s="172" t="n">
        <f aca="false">Бюджет!T64</f>
        <v>0</v>
      </c>
      <c r="U44" s="172" t="n">
        <f aca="false">Бюджет!U64</f>
        <v>0</v>
      </c>
      <c r="V44" s="172" t="n">
        <f aca="false">Бюджет!V64</f>
        <v>0</v>
      </c>
      <c r="W44" s="172" t="n">
        <f aca="false">Бюджет!W64</f>
        <v>0</v>
      </c>
      <c r="X44" s="172" t="n">
        <f aca="false">Бюджет!X64</f>
        <v>0</v>
      </c>
      <c r="Y44" s="172" t="n">
        <f aca="false">Бюджет!Y64</f>
        <v>0</v>
      </c>
      <c r="Z44" s="172" t="n">
        <f aca="false">Бюджет!Z64</f>
        <v>0</v>
      </c>
      <c r="AA44" s="172" t="n">
        <f aca="false">Бюджет!AA64</f>
        <v>0</v>
      </c>
      <c r="AB44" s="172" t="n">
        <f aca="false">Бюджет!AB64</f>
        <v>0</v>
      </c>
      <c r="AC44" s="172" t="n">
        <f aca="false">Бюджет!AC64</f>
        <v>0</v>
      </c>
      <c r="AD44" s="172" t="n">
        <f aca="false">Бюджет!AD64</f>
        <v>0</v>
      </c>
      <c r="AE44" s="172" t="n">
        <f aca="false">Бюджет!AE64</f>
        <v>0</v>
      </c>
      <c r="AF44" s="172" t="n">
        <f aca="false">Бюджет!AF64</f>
        <v>0</v>
      </c>
      <c r="AG44" s="172" t="n">
        <f aca="false">Бюджет!AG64</f>
        <v>0</v>
      </c>
      <c r="AH44" s="172" t="n">
        <f aca="false">Бюджет!AH64</f>
        <v>0</v>
      </c>
      <c r="AI44" s="172" t="n">
        <f aca="false">Бюджет!AI64</f>
        <v>0</v>
      </c>
      <c r="AJ44" s="172" t="n">
        <f aca="false">SUM(G44,I44:AI44)</f>
        <v>114.3</v>
      </c>
      <c r="AK44" s="236"/>
    </row>
    <row r="45" customFormat="false" ht="27.25" hidden="false" customHeight="false" outlineLevel="0" collapsed="false">
      <c r="A45" s="174" t="str">
        <f aca="false">Бюджет!A65</f>
        <v>Б2.В.01(Н)</v>
      </c>
      <c r="B45" s="174" t="str">
        <f aca="false">Бюджет!B65</f>
        <v>Производственная практика (Научно-исследовательская работа) (расср., 2/3 нед.)</v>
      </c>
      <c r="C45" s="181" t="str">
        <f aca="false">Бюджет!C65</f>
        <v>3\5</v>
      </c>
      <c r="D45" s="181" t="n">
        <f aca="false">Бюджет!D65</f>
        <v>15</v>
      </c>
      <c r="E45" s="181" t="n">
        <f aca="false">Бюджет!E65</f>
        <v>1</v>
      </c>
      <c r="F45" s="172" t="n">
        <f aca="false">Бюджет!F65</f>
        <v>0</v>
      </c>
      <c r="G45" s="172" t="n">
        <f aca="false">Бюджет!G65</f>
        <v>0</v>
      </c>
      <c r="H45" s="172" t="n">
        <f aca="false">Бюджет!H65</f>
        <v>0</v>
      </c>
      <c r="I45" s="172" t="n">
        <f aca="false">Бюджет!I65</f>
        <v>0</v>
      </c>
      <c r="J45" s="172" t="n">
        <f aca="false">Бюджет!J65</f>
        <v>0</v>
      </c>
      <c r="K45" s="172" t="n">
        <f aca="false">Бюджет!K65</f>
        <v>0</v>
      </c>
      <c r="L45" s="172" t="n">
        <f aca="false">Бюджет!L65</f>
        <v>0</v>
      </c>
      <c r="M45" s="172" t="n">
        <f aca="false">Бюджет!M65</f>
        <v>0</v>
      </c>
      <c r="N45" s="172" t="n">
        <f aca="false">Бюджет!N65</f>
        <v>0</v>
      </c>
      <c r="O45" s="172" t="n">
        <f aca="false">Бюджет!O65</f>
        <v>0</v>
      </c>
      <c r="P45" s="172" t="n">
        <f aca="false">Бюджет!P65</f>
        <v>0</v>
      </c>
      <c r="Q45" s="172" t="n">
        <f aca="false">Бюджет!Q65</f>
        <v>0</v>
      </c>
      <c r="R45" s="172" t="n">
        <f aca="false">Бюджет!R65</f>
        <v>0</v>
      </c>
      <c r="S45" s="172" t="n">
        <f aca="false">Бюджет!S65</f>
        <v>0</v>
      </c>
      <c r="T45" s="172" t="n">
        <f aca="false">Бюджет!T65</f>
        <v>10</v>
      </c>
      <c r="U45" s="172" t="n">
        <f aca="false">Бюджет!U65</f>
        <v>0</v>
      </c>
      <c r="V45" s="172" t="n">
        <f aca="false">Бюджет!V65</f>
        <v>0</v>
      </c>
      <c r="W45" s="172" t="n">
        <f aca="false">Бюджет!W65</f>
        <v>0</v>
      </c>
      <c r="X45" s="172" t="n">
        <f aca="false">Бюджет!X65</f>
        <v>0</v>
      </c>
      <c r="Y45" s="172" t="n">
        <f aca="false">Бюджет!Y65</f>
        <v>0</v>
      </c>
      <c r="Z45" s="172" t="n">
        <f aca="false">Бюджет!Z65</f>
        <v>0</v>
      </c>
      <c r="AA45" s="172" t="n">
        <f aca="false">Бюджет!AA65</f>
        <v>0</v>
      </c>
      <c r="AB45" s="172" t="n">
        <f aca="false">Бюджет!AB65</f>
        <v>0</v>
      </c>
      <c r="AC45" s="172" t="n">
        <f aca="false">Бюджет!AC65</f>
        <v>0</v>
      </c>
      <c r="AD45" s="172" t="n">
        <f aca="false">Бюджет!AD65</f>
        <v>0</v>
      </c>
      <c r="AE45" s="172" t="n">
        <f aca="false">Бюджет!AE65</f>
        <v>0</v>
      </c>
      <c r="AF45" s="172" t="n">
        <f aca="false">Бюджет!AF65</f>
        <v>0</v>
      </c>
      <c r="AG45" s="172" t="n">
        <f aca="false">Бюджет!AG65</f>
        <v>0</v>
      </c>
      <c r="AH45" s="172" t="n">
        <f aca="false">Бюджет!AH65</f>
        <v>0</v>
      </c>
      <c r="AI45" s="172" t="n">
        <f aca="false">Бюджет!AI65</f>
        <v>0</v>
      </c>
      <c r="AJ45" s="172" t="n">
        <f aca="false">SUM(G45,I45:AI45)</f>
        <v>10</v>
      </c>
      <c r="AK45" s="236"/>
    </row>
    <row r="46" customFormat="false" ht="27.25" hidden="false" customHeight="false" outlineLevel="0" collapsed="false">
      <c r="A46" s="174" t="str">
        <f aca="false">Бюджет!A66</f>
        <v>Б2.В.01(Н)</v>
      </c>
      <c r="B46" s="174" t="str">
        <f aca="false">Бюджет!B66</f>
        <v>Производственная практика (Научно-исследовательская работа) (расср., 2/3 нед.)</v>
      </c>
      <c r="C46" s="181" t="str">
        <f aca="false">Бюджет!C66</f>
        <v>3\6</v>
      </c>
      <c r="D46" s="181" t="n">
        <f aca="false">Бюджет!D66</f>
        <v>15</v>
      </c>
      <c r="E46" s="181" t="n">
        <f aca="false">Бюджет!E66</f>
        <v>1</v>
      </c>
      <c r="F46" s="172" t="n">
        <f aca="false">Бюджет!F66</f>
        <v>0</v>
      </c>
      <c r="G46" s="172" t="n">
        <f aca="false">Бюджет!G66</f>
        <v>0</v>
      </c>
      <c r="H46" s="172" t="n">
        <f aca="false">Бюджет!H66</f>
        <v>0</v>
      </c>
      <c r="I46" s="172" t="n">
        <f aca="false">Бюджет!I66</f>
        <v>0</v>
      </c>
      <c r="J46" s="172" t="n">
        <f aca="false">Бюджет!J66</f>
        <v>0</v>
      </c>
      <c r="K46" s="172" t="n">
        <f aca="false">Бюджет!K66</f>
        <v>0</v>
      </c>
      <c r="L46" s="172" t="n">
        <f aca="false">Бюджет!L66</f>
        <v>0</v>
      </c>
      <c r="M46" s="172" t="n">
        <f aca="false">Бюджет!M66</f>
        <v>0</v>
      </c>
      <c r="N46" s="172" t="n">
        <f aca="false">Бюджет!N66</f>
        <v>0</v>
      </c>
      <c r="O46" s="172" t="n">
        <f aca="false">Бюджет!O66</f>
        <v>0</v>
      </c>
      <c r="P46" s="172" t="n">
        <f aca="false">Бюджет!P66</f>
        <v>0</v>
      </c>
      <c r="Q46" s="172" t="n">
        <f aca="false">Бюджет!Q66</f>
        <v>0</v>
      </c>
      <c r="R46" s="172" t="n">
        <f aca="false">Бюджет!R66</f>
        <v>0</v>
      </c>
      <c r="S46" s="172" t="n">
        <f aca="false">Бюджет!S66</f>
        <v>0</v>
      </c>
      <c r="T46" s="172" t="n">
        <f aca="false">Бюджет!T66</f>
        <v>10</v>
      </c>
      <c r="U46" s="172" t="n">
        <f aca="false">Бюджет!U66</f>
        <v>0</v>
      </c>
      <c r="V46" s="172" t="n">
        <f aca="false">Бюджет!V66</f>
        <v>0</v>
      </c>
      <c r="W46" s="172" t="n">
        <f aca="false">Бюджет!W66</f>
        <v>0</v>
      </c>
      <c r="X46" s="172" t="n">
        <f aca="false">Бюджет!X66</f>
        <v>0</v>
      </c>
      <c r="Y46" s="172" t="n">
        <f aca="false">Бюджет!Y66</f>
        <v>0</v>
      </c>
      <c r="Z46" s="172" t="n">
        <f aca="false">Бюджет!Z66</f>
        <v>0</v>
      </c>
      <c r="AA46" s="172" t="n">
        <f aca="false">Бюджет!AA66</f>
        <v>0</v>
      </c>
      <c r="AB46" s="172" t="n">
        <f aca="false">Бюджет!AB66</f>
        <v>0</v>
      </c>
      <c r="AC46" s="172" t="n">
        <f aca="false">Бюджет!AC66</f>
        <v>0</v>
      </c>
      <c r="AD46" s="172" t="n">
        <f aca="false">Бюджет!AD66</f>
        <v>0</v>
      </c>
      <c r="AE46" s="172" t="n">
        <f aca="false">Бюджет!AE66</f>
        <v>0</v>
      </c>
      <c r="AF46" s="172" t="n">
        <f aca="false">Бюджет!AF66</f>
        <v>0</v>
      </c>
      <c r="AG46" s="172" t="n">
        <f aca="false">Бюджет!AG66</f>
        <v>0</v>
      </c>
      <c r="AH46" s="172" t="n">
        <f aca="false">Бюджет!AH66</f>
        <v>0</v>
      </c>
      <c r="AI46" s="172" t="n">
        <f aca="false">Бюджет!AI66</f>
        <v>0</v>
      </c>
      <c r="AJ46" s="172" t="n">
        <f aca="false">SUM(G46,I46:AI46)</f>
        <v>10</v>
      </c>
      <c r="AK46" s="236"/>
    </row>
    <row r="47" customFormat="false" ht="27.25" hidden="false" customHeight="false" outlineLevel="0" collapsed="false">
      <c r="A47" s="174" t="str">
        <f aca="false">Бюджет!A67</f>
        <v>Б2.В.02(Н)</v>
      </c>
      <c r="B47" s="174" t="str">
        <f aca="false">Бюджет!B67</f>
        <v>Производственная практика (Научно-исследовательская работа) (2 нед.)</v>
      </c>
      <c r="C47" s="181" t="str">
        <f aca="false">Бюджет!C67</f>
        <v>3\6</v>
      </c>
      <c r="D47" s="181" t="n">
        <f aca="false">Бюджет!D67</f>
        <v>15</v>
      </c>
      <c r="E47" s="181" t="n">
        <f aca="false">Бюджет!E67</f>
        <v>1</v>
      </c>
      <c r="F47" s="172" t="n">
        <f aca="false">Бюджет!F67</f>
        <v>0</v>
      </c>
      <c r="G47" s="172" t="n">
        <f aca="false">Бюджет!G67</f>
        <v>0</v>
      </c>
      <c r="H47" s="172" t="n">
        <f aca="false">Бюджет!H67</f>
        <v>0</v>
      </c>
      <c r="I47" s="172" t="n">
        <f aca="false">Бюджет!I67</f>
        <v>0</v>
      </c>
      <c r="J47" s="172" t="n">
        <f aca="false">Бюджет!J67</f>
        <v>0</v>
      </c>
      <c r="K47" s="172" t="n">
        <f aca="false">Бюджет!K67</f>
        <v>0</v>
      </c>
      <c r="L47" s="172" t="n">
        <f aca="false">Бюджет!L67</f>
        <v>0</v>
      </c>
      <c r="M47" s="172" t="n">
        <f aca="false">Бюджет!M67</f>
        <v>0</v>
      </c>
      <c r="N47" s="172" t="n">
        <f aca="false">Бюджет!N67</f>
        <v>0</v>
      </c>
      <c r="O47" s="172" t="n">
        <f aca="false">Бюджет!O67</f>
        <v>0</v>
      </c>
      <c r="P47" s="172" t="n">
        <f aca="false">Бюджет!P67</f>
        <v>0</v>
      </c>
      <c r="Q47" s="172" t="n">
        <f aca="false">Бюджет!Q67</f>
        <v>0</v>
      </c>
      <c r="R47" s="172" t="n">
        <f aca="false">Бюджет!R67</f>
        <v>0</v>
      </c>
      <c r="S47" s="172" t="n">
        <f aca="false">Бюджет!S67</f>
        <v>0</v>
      </c>
      <c r="T47" s="172" t="n">
        <f aca="false">Бюджет!T67</f>
        <v>30</v>
      </c>
      <c r="U47" s="172" t="n">
        <f aca="false">Бюджет!U67</f>
        <v>0</v>
      </c>
      <c r="V47" s="172" t="n">
        <f aca="false">Бюджет!V67</f>
        <v>0</v>
      </c>
      <c r="W47" s="172" t="n">
        <f aca="false">Бюджет!W67</f>
        <v>0</v>
      </c>
      <c r="X47" s="172" t="n">
        <f aca="false">Бюджет!X67</f>
        <v>0</v>
      </c>
      <c r="Y47" s="172" t="n">
        <f aca="false">Бюджет!Y67</f>
        <v>0</v>
      </c>
      <c r="Z47" s="172" t="n">
        <f aca="false">Бюджет!Z67</f>
        <v>0</v>
      </c>
      <c r="AA47" s="172" t="n">
        <f aca="false">Бюджет!AA67</f>
        <v>0</v>
      </c>
      <c r="AB47" s="172" t="n">
        <f aca="false">Бюджет!AB67</f>
        <v>0</v>
      </c>
      <c r="AC47" s="172" t="n">
        <f aca="false">Бюджет!AC67</f>
        <v>0</v>
      </c>
      <c r="AD47" s="172" t="n">
        <f aca="false">Бюджет!AD67</f>
        <v>0</v>
      </c>
      <c r="AE47" s="172" t="n">
        <f aca="false">Бюджет!AE67</f>
        <v>0</v>
      </c>
      <c r="AF47" s="172" t="n">
        <f aca="false">Бюджет!AF67</f>
        <v>0</v>
      </c>
      <c r="AG47" s="172" t="n">
        <f aca="false">Бюджет!AG67</f>
        <v>0</v>
      </c>
      <c r="AH47" s="172" t="n">
        <f aca="false">Бюджет!AH67</f>
        <v>0</v>
      </c>
      <c r="AI47" s="172" t="n">
        <f aca="false">Бюджет!AI67</f>
        <v>0</v>
      </c>
      <c r="AJ47" s="172" t="n">
        <f aca="false">SUM(G47,I47:AI47)</f>
        <v>30</v>
      </c>
      <c r="AK47" s="236"/>
    </row>
    <row r="48" customFormat="false" ht="15" hidden="false" customHeight="false" outlineLevel="0" collapsed="false">
      <c r="A48" s="174" t="str">
        <f aca="false">Бюджет!A68</f>
        <v>Б1.О.26</v>
      </c>
      <c r="B48" s="174" t="str">
        <f aca="false">Бюджет!B68</f>
        <v>Компьютерные вычислительные сети</v>
      </c>
      <c r="C48" s="181" t="str">
        <f aca="false">Бюджет!C68</f>
        <v>4\7</v>
      </c>
      <c r="D48" s="181" t="n">
        <f aca="false">Бюджет!D68</f>
        <v>26</v>
      </c>
      <c r="E48" s="181" t="n">
        <f aca="false">Бюджет!E68</f>
        <v>1</v>
      </c>
      <c r="F48" s="172" t="n">
        <f aca="false">Бюджет!F68</f>
        <v>34</v>
      </c>
      <c r="G48" s="172" t="n">
        <f aca="false">Бюджет!G68</f>
        <v>34</v>
      </c>
      <c r="H48" s="172" t="n">
        <f aca="false">Бюджет!H68</f>
        <v>0</v>
      </c>
      <c r="I48" s="172" t="n">
        <f aca="false">Бюджет!I68</f>
        <v>0</v>
      </c>
      <c r="J48" s="172" t="n">
        <f aca="false">Бюджет!J68</f>
        <v>100</v>
      </c>
      <c r="K48" s="172" t="n">
        <f aca="false">Бюджет!K68</f>
        <v>7.8</v>
      </c>
      <c r="L48" s="172" t="n">
        <f aca="false">Бюджет!L68</f>
        <v>0</v>
      </c>
      <c r="M48" s="172" t="n">
        <f aca="false">Бюджет!M68</f>
        <v>0</v>
      </c>
      <c r="N48" s="172" t="n">
        <f aca="false">Бюджет!N68</f>
        <v>0</v>
      </c>
      <c r="O48" s="172" t="n">
        <f aca="false">Бюджет!O68</f>
        <v>0</v>
      </c>
      <c r="P48" s="172" t="n">
        <f aca="false">Бюджет!P68</f>
        <v>0</v>
      </c>
      <c r="Q48" s="172" t="n">
        <f aca="false">Бюджет!Q68</f>
        <v>1.7</v>
      </c>
      <c r="R48" s="172" t="n">
        <f aca="false">Бюджет!R68</f>
        <v>0</v>
      </c>
      <c r="S48" s="172" t="n">
        <f aca="false">Бюджет!S68</f>
        <v>0</v>
      </c>
      <c r="T48" s="172" t="n">
        <f aca="false">Бюджет!T68</f>
        <v>0</v>
      </c>
      <c r="U48" s="172" t="n">
        <f aca="false">Бюджет!U68</f>
        <v>0</v>
      </c>
      <c r="V48" s="172" t="n">
        <f aca="false">Бюджет!V68</f>
        <v>0</v>
      </c>
      <c r="W48" s="172" t="n">
        <f aca="false">Бюджет!W68</f>
        <v>0</v>
      </c>
      <c r="X48" s="172" t="n">
        <f aca="false">Бюджет!X68</f>
        <v>0</v>
      </c>
      <c r="Y48" s="172" t="n">
        <f aca="false">Бюджет!Y68</f>
        <v>0</v>
      </c>
      <c r="Z48" s="172" t="n">
        <f aca="false">Бюджет!Z68</f>
        <v>0</v>
      </c>
      <c r="AA48" s="172" t="n">
        <f aca="false">Бюджет!AA68</f>
        <v>0</v>
      </c>
      <c r="AB48" s="172" t="n">
        <f aca="false">Бюджет!AB68</f>
        <v>0</v>
      </c>
      <c r="AC48" s="172" t="n">
        <f aca="false">Бюджет!AC68</f>
        <v>0</v>
      </c>
      <c r="AD48" s="172" t="n">
        <f aca="false">Бюджет!AD68</f>
        <v>0</v>
      </c>
      <c r="AE48" s="172" t="n">
        <f aca="false">Бюджет!AE68</f>
        <v>0</v>
      </c>
      <c r="AF48" s="172" t="n">
        <f aca="false">Бюджет!AF68</f>
        <v>0</v>
      </c>
      <c r="AG48" s="172" t="n">
        <f aca="false">Бюджет!AG68</f>
        <v>0</v>
      </c>
      <c r="AH48" s="172" t="n">
        <f aca="false">Бюджет!AH68</f>
        <v>0</v>
      </c>
      <c r="AI48" s="172" t="n">
        <f aca="false">Бюджет!AI68</f>
        <v>0</v>
      </c>
      <c r="AJ48" s="172" t="n">
        <f aca="false">SUM(G48,I48:AI48)</f>
        <v>143.5</v>
      </c>
      <c r="AK48" s="236"/>
    </row>
    <row r="49" customFormat="false" ht="15" hidden="false" customHeight="false" outlineLevel="0" collapsed="false">
      <c r="A49" s="174" t="str">
        <f aca="false">Бюджет!A69</f>
        <v>Б1.О.28</v>
      </c>
      <c r="B49" s="174" t="str">
        <f aca="false">Бюджет!B69</f>
        <v>Цифровые системы передачи информации</v>
      </c>
      <c r="C49" s="181" t="str">
        <f aca="false">Бюджет!C69</f>
        <v>4\7</v>
      </c>
      <c r="D49" s="181" t="n">
        <f aca="false">Бюджет!D69</f>
        <v>26</v>
      </c>
      <c r="E49" s="181" t="n">
        <f aca="false">Бюджет!E69</f>
        <v>1</v>
      </c>
      <c r="F49" s="172" t="n">
        <f aca="false">Бюджет!F69</f>
        <v>34</v>
      </c>
      <c r="G49" s="172" t="n">
        <f aca="false">Бюджет!G69</f>
        <v>34</v>
      </c>
      <c r="H49" s="172" t="n">
        <f aca="false">Бюджет!H69</f>
        <v>0</v>
      </c>
      <c r="I49" s="172" t="n">
        <f aca="false">Бюджет!I69</f>
        <v>0</v>
      </c>
      <c r="J49" s="172" t="n">
        <f aca="false">Бюджет!J69</f>
        <v>100</v>
      </c>
      <c r="K49" s="172" t="n">
        <f aca="false">Бюджет!K69</f>
        <v>7.8</v>
      </c>
      <c r="L49" s="172" t="n">
        <f aca="false">Бюджет!L69</f>
        <v>0</v>
      </c>
      <c r="M49" s="172" t="n">
        <f aca="false">Бюджет!M69</f>
        <v>0</v>
      </c>
      <c r="N49" s="172" t="n">
        <f aca="false">Бюджет!N69</f>
        <v>0</v>
      </c>
      <c r="O49" s="172" t="n">
        <f aca="false">Бюджет!O69</f>
        <v>0</v>
      </c>
      <c r="P49" s="172" t="n">
        <f aca="false">Бюджет!P69</f>
        <v>0</v>
      </c>
      <c r="Q49" s="172" t="n">
        <f aca="false">Бюджет!Q69</f>
        <v>1.7</v>
      </c>
      <c r="R49" s="172" t="n">
        <f aca="false">Бюджет!R69</f>
        <v>0</v>
      </c>
      <c r="S49" s="172" t="n">
        <f aca="false">Бюджет!S69</f>
        <v>0</v>
      </c>
      <c r="T49" s="172" t="n">
        <f aca="false">Бюджет!T69</f>
        <v>0</v>
      </c>
      <c r="U49" s="172" t="n">
        <f aca="false">Бюджет!U69</f>
        <v>0</v>
      </c>
      <c r="V49" s="172" t="n">
        <f aca="false">Бюджет!V69</f>
        <v>0</v>
      </c>
      <c r="W49" s="172" t="n">
        <f aca="false">Бюджет!W69</f>
        <v>0</v>
      </c>
      <c r="X49" s="172" t="n">
        <f aca="false">Бюджет!X69</f>
        <v>0</v>
      </c>
      <c r="Y49" s="172" t="n">
        <f aca="false">Бюджет!Y69</f>
        <v>0</v>
      </c>
      <c r="Z49" s="172" t="n">
        <f aca="false">Бюджет!Z69</f>
        <v>0</v>
      </c>
      <c r="AA49" s="172" t="n">
        <f aca="false">Бюджет!AA69</f>
        <v>0</v>
      </c>
      <c r="AB49" s="172" t="n">
        <f aca="false">Бюджет!AB69</f>
        <v>0</v>
      </c>
      <c r="AC49" s="172" t="n">
        <f aca="false">Бюджет!AC69</f>
        <v>0</v>
      </c>
      <c r="AD49" s="172" t="n">
        <f aca="false">Бюджет!AD69</f>
        <v>0</v>
      </c>
      <c r="AE49" s="172" t="n">
        <f aca="false">Бюджет!AE69</f>
        <v>0</v>
      </c>
      <c r="AF49" s="172" t="n">
        <f aca="false">Бюджет!AF69</f>
        <v>0</v>
      </c>
      <c r="AG49" s="172" t="n">
        <f aca="false">Бюджет!AG69</f>
        <v>0</v>
      </c>
      <c r="AH49" s="172" t="n">
        <f aca="false">Бюджет!AH69</f>
        <v>0</v>
      </c>
      <c r="AI49" s="172" t="n">
        <f aca="false">Бюджет!AI69</f>
        <v>0</v>
      </c>
      <c r="AJ49" s="172" t="n">
        <f aca="false">SUM(G49,I49:AI49)</f>
        <v>143.5</v>
      </c>
      <c r="AK49" s="236"/>
    </row>
    <row r="50" customFormat="false" ht="15" hidden="false" customHeight="false" outlineLevel="0" collapsed="false">
      <c r="A50" s="174" t="str">
        <f aca="false">Бюджет!A70</f>
        <v>Б1.О.30</v>
      </c>
      <c r="B50" s="174" t="str">
        <f aca="false">Бюджет!B70</f>
        <v>Web-программирование</v>
      </c>
      <c r="C50" s="181" t="str">
        <f aca="false">Бюджет!C70</f>
        <v>4\7</v>
      </c>
      <c r="D50" s="181" t="n">
        <f aca="false">Бюджет!D70</f>
        <v>26</v>
      </c>
      <c r="E50" s="181" t="n">
        <f aca="false">Бюджет!E70</f>
        <v>1</v>
      </c>
      <c r="F50" s="172" t="n">
        <f aca="false">Бюджет!F70</f>
        <v>34</v>
      </c>
      <c r="G50" s="172" t="n">
        <f aca="false">Бюджет!G70</f>
        <v>34</v>
      </c>
      <c r="H50" s="172" t="n">
        <f aca="false">Бюджет!H70</f>
        <v>0</v>
      </c>
      <c r="I50" s="172" t="n">
        <f aca="false">Бюджет!I70</f>
        <v>0</v>
      </c>
      <c r="J50" s="172" t="n">
        <f aca="false">Бюджет!J70</f>
        <v>68</v>
      </c>
      <c r="K50" s="172" t="n">
        <f aca="false">Бюджет!K70</f>
        <v>7.8</v>
      </c>
      <c r="L50" s="172" t="n">
        <f aca="false">Бюджет!L70</f>
        <v>0</v>
      </c>
      <c r="M50" s="172" t="n">
        <f aca="false">Бюджет!M70</f>
        <v>0</v>
      </c>
      <c r="N50" s="172" t="n">
        <f aca="false">Бюджет!N70</f>
        <v>0</v>
      </c>
      <c r="O50" s="172" t="n">
        <f aca="false">Бюджет!O70</f>
        <v>0</v>
      </c>
      <c r="P50" s="172" t="n">
        <f aca="false">Бюджет!P70</f>
        <v>0</v>
      </c>
      <c r="Q50" s="172" t="n">
        <f aca="false">Бюджет!Q70</f>
        <v>1.7</v>
      </c>
      <c r="R50" s="172" t="n">
        <f aca="false">Бюджет!R70</f>
        <v>0</v>
      </c>
      <c r="S50" s="172" t="n">
        <f aca="false">Бюджет!S70</f>
        <v>0</v>
      </c>
      <c r="T50" s="172" t="n">
        <f aca="false">Бюджет!T70</f>
        <v>0</v>
      </c>
      <c r="U50" s="172" t="n">
        <f aca="false">Бюджет!U70</f>
        <v>0</v>
      </c>
      <c r="V50" s="172" t="n">
        <f aca="false">Бюджет!V70</f>
        <v>0</v>
      </c>
      <c r="W50" s="172" t="n">
        <f aca="false">Бюджет!W70</f>
        <v>0</v>
      </c>
      <c r="X50" s="172" t="n">
        <f aca="false">Бюджет!X70</f>
        <v>0</v>
      </c>
      <c r="Y50" s="172" t="n">
        <f aca="false">Бюджет!Y70</f>
        <v>0</v>
      </c>
      <c r="Z50" s="172" t="n">
        <f aca="false">Бюджет!Z70</f>
        <v>0</v>
      </c>
      <c r="AA50" s="172" t="n">
        <f aca="false">Бюджет!AA70</f>
        <v>0</v>
      </c>
      <c r="AB50" s="172" t="n">
        <f aca="false">Бюджет!AB70</f>
        <v>0</v>
      </c>
      <c r="AC50" s="172" t="n">
        <f aca="false">Бюджет!AC70</f>
        <v>0</v>
      </c>
      <c r="AD50" s="172" t="n">
        <f aca="false">Бюджет!AD70</f>
        <v>0</v>
      </c>
      <c r="AE50" s="172" t="n">
        <f aca="false">Бюджет!AE70</f>
        <v>0</v>
      </c>
      <c r="AF50" s="172" t="n">
        <f aca="false">Бюджет!AF70</f>
        <v>0</v>
      </c>
      <c r="AG50" s="172" t="n">
        <f aca="false">Бюджет!AG70</f>
        <v>0</v>
      </c>
      <c r="AH50" s="172" t="n">
        <f aca="false">Бюджет!AH70</f>
        <v>0</v>
      </c>
      <c r="AI50" s="172" t="n">
        <f aca="false">Бюджет!AI70</f>
        <v>0</v>
      </c>
      <c r="AJ50" s="172" t="n">
        <f aca="false">SUM(G50,I50:AI50)</f>
        <v>111.5</v>
      </c>
      <c r="AK50" s="236"/>
    </row>
    <row r="51" customFormat="false" ht="15" hidden="false" customHeight="false" outlineLevel="0" collapsed="false">
      <c r="A51" s="174" t="str">
        <f aca="false">Бюджет!A72</f>
        <v>Б1.О.32</v>
      </c>
      <c r="B51" s="174" t="str">
        <f aca="false">Бюджет!B72</f>
        <v>Современные проблемы радиофизики</v>
      </c>
      <c r="C51" s="181" t="str">
        <f aca="false">Бюджет!C72</f>
        <v>4\8</v>
      </c>
      <c r="D51" s="181" t="n">
        <f aca="false">Бюджет!D72</f>
        <v>26</v>
      </c>
      <c r="E51" s="181" t="n">
        <f aca="false">Бюджет!E72</f>
        <v>1</v>
      </c>
      <c r="F51" s="172" t="n">
        <f aca="false">Бюджет!F72</f>
        <v>24</v>
      </c>
      <c r="G51" s="172" t="n">
        <f aca="false">Бюджет!G72</f>
        <v>24</v>
      </c>
      <c r="H51" s="172" t="n">
        <f aca="false">Бюджет!H72</f>
        <v>0</v>
      </c>
      <c r="I51" s="172" t="n">
        <f aca="false">Бюджет!I72</f>
        <v>0</v>
      </c>
      <c r="J51" s="172" t="n">
        <f aca="false">Бюджет!J72</f>
        <v>0</v>
      </c>
      <c r="K51" s="172" t="n">
        <f aca="false">Бюджет!K72</f>
        <v>7.8</v>
      </c>
      <c r="L51" s="172" t="n">
        <f aca="false">Бюджет!L72</f>
        <v>0</v>
      </c>
      <c r="M51" s="172" t="n">
        <f aca="false">Бюджет!M72</f>
        <v>0</v>
      </c>
      <c r="N51" s="172" t="n">
        <f aca="false">Бюджет!N72</f>
        <v>0</v>
      </c>
      <c r="O51" s="172" t="n">
        <f aca="false">Бюджет!O72</f>
        <v>0</v>
      </c>
      <c r="P51" s="172" t="n">
        <f aca="false">Бюджет!P72</f>
        <v>0</v>
      </c>
      <c r="Q51" s="172" t="n">
        <f aca="false">Бюджет!Q72</f>
        <v>1.2</v>
      </c>
      <c r="R51" s="172" t="n">
        <f aca="false">Бюджет!R72</f>
        <v>0</v>
      </c>
      <c r="S51" s="172" t="n">
        <f aca="false">Бюджет!S72</f>
        <v>0</v>
      </c>
      <c r="T51" s="172" t="n">
        <f aca="false">Бюджет!T72</f>
        <v>0</v>
      </c>
      <c r="U51" s="172" t="n">
        <f aca="false">Бюджет!U72</f>
        <v>0</v>
      </c>
      <c r="V51" s="172" t="n">
        <f aca="false">Бюджет!V72</f>
        <v>0</v>
      </c>
      <c r="W51" s="172" t="n">
        <f aca="false">Бюджет!W72</f>
        <v>0</v>
      </c>
      <c r="X51" s="172" t="n">
        <f aca="false">Бюджет!X72</f>
        <v>0</v>
      </c>
      <c r="Y51" s="172" t="n">
        <f aca="false">Бюджет!Y72</f>
        <v>0</v>
      </c>
      <c r="Z51" s="172" t="n">
        <f aca="false">Бюджет!Z72</f>
        <v>0</v>
      </c>
      <c r="AA51" s="172" t="n">
        <f aca="false">Бюджет!AA72</f>
        <v>0</v>
      </c>
      <c r="AB51" s="172" t="n">
        <f aca="false">Бюджет!AB72</f>
        <v>0</v>
      </c>
      <c r="AC51" s="172" t="n">
        <f aca="false">Бюджет!AC72</f>
        <v>0</v>
      </c>
      <c r="AD51" s="172" t="n">
        <f aca="false">Бюджет!AD72</f>
        <v>0</v>
      </c>
      <c r="AE51" s="172" t="n">
        <f aca="false">Бюджет!AE72</f>
        <v>0</v>
      </c>
      <c r="AF51" s="172" t="n">
        <f aca="false">Бюджет!AF72</f>
        <v>0</v>
      </c>
      <c r="AG51" s="172" t="n">
        <f aca="false">Бюджет!AG72</f>
        <v>0</v>
      </c>
      <c r="AH51" s="172" t="n">
        <f aca="false">Бюджет!AH72</f>
        <v>0</v>
      </c>
      <c r="AI51" s="172" t="n">
        <f aca="false">Бюджет!AI72</f>
        <v>0</v>
      </c>
      <c r="AJ51" s="172" t="n">
        <f aca="false">SUM(G51,I51:AI51)</f>
        <v>33</v>
      </c>
      <c r="AK51" s="236"/>
    </row>
    <row r="52" customFormat="false" ht="15" hidden="false" customHeight="false" outlineLevel="0" collapsed="false">
      <c r="A52" s="174" t="str">
        <f aca="false">Бюджет!A73</f>
        <v>Б1.О.33</v>
      </c>
      <c r="B52" s="174" t="str">
        <f aca="false">Бюджет!B73</f>
        <v>Основы теории кодирования</v>
      </c>
      <c r="C52" s="181" t="str">
        <f aca="false">Бюджет!C73</f>
        <v>4\7</v>
      </c>
      <c r="D52" s="181" t="n">
        <f aca="false">Бюджет!D73</f>
        <v>26</v>
      </c>
      <c r="E52" s="181" t="n">
        <f aca="false">Бюджет!E73</f>
        <v>1</v>
      </c>
      <c r="F52" s="172" t="n">
        <f aca="false">Бюджет!F73</f>
        <v>16</v>
      </c>
      <c r="G52" s="172" t="n">
        <f aca="false">Бюджет!G73</f>
        <v>16</v>
      </c>
      <c r="H52" s="172" t="n">
        <f aca="false">Бюджет!H73</f>
        <v>16</v>
      </c>
      <c r="I52" s="172" t="n">
        <f aca="false">Бюджет!I73</f>
        <v>16</v>
      </c>
      <c r="J52" s="172" t="n">
        <f aca="false">Бюджет!J73</f>
        <v>0</v>
      </c>
      <c r="K52" s="172" t="n">
        <f aca="false">Бюджет!K73</f>
        <v>7.8</v>
      </c>
      <c r="L52" s="172" t="n">
        <f aca="false">Бюджет!L73</f>
        <v>0</v>
      </c>
      <c r="M52" s="172" t="n">
        <f aca="false">Бюджет!M73</f>
        <v>0</v>
      </c>
      <c r="N52" s="172" t="n">
        <f aca="false">Бюджет!N73</f>
        <v>0</v>
      </c>
      <c r="O52" s="172" t="n">
        <f aca="false">Бюджет!O73</f>
        <v>0</v>
      </c>
      <c r="P52" s="172" t="n">
        <f aca="false">Бюджет!P73</f>
        <v>0</v>
      </c>
      <c r="Q52" s="172" t="n">
        <f aca="false">Бюджет!Q73</f>
        <v>0.8</v>
      </c>
      <c r="R52" s="172" t="n">
        <f aca="false">Бюджет!R73</f>
        <v>0</v>
      </c>
      <c r="S52" s="172" t="n">
        <f aca="false">Бюджет!S73</f>
        <v>0</v>
      </c>
      <c r="T52" s="172" t="n">
        <f aca="false">Бюджет!T73</f>
        <v>0</v>
      </c>
      <c r="U52" s="172" t="n">
        <f aca="false">Бюджет!U73</f>
        <v>0</v>
      </c>
      <c r="V52" s="172" t="n">
        <f aca="false">Бюджет!V73</f>
        <v>0</v>
      </c>
      <c r="W52" s="172" t="n">
        <f aca="false">Бюджет!W73</f>
        <v>0</v>
      </c>
      <c r="X52" s="172" t="n">
        <f aca="false">Бюджет!X73</f>
        <v>0</v>
      </c>
      <c r="Y52" s="172" t="n">
        <f aca="false">Бюджет!Y73</f>
        <v>0</v>
      </c>
      <c r="Z52" s="172" t="n">
        <f aca="false">Бюджет!Z73</f>
        <v>0</v>
      </c>
      <c r="AA52" s="172" t="n">
        <f aca="false">Бюджет!AA73</f>
        <v>0</v>
      </c>
      <c r="AB52" s="172" t="n">
        <f aca="false">Бюджет!AB73</f>
        <v>0</v>
      </c>
      <c r="AC52" s="172" t="n">
        <f aca="false">Бюджет!AC73</f>
        <v>0</v>
      </c>
      <c r="AD52" s="172" t="n">
        <f aca="false">Бюджет!AD73</f>
        <v>0</v>
      </c>
      <c r="AE52" s="172" t="n">
        <f aca="false">Бюджет!AE73</f>
        <v>0</v>
      </c>
      <c r="AF52" s="172" t="n">
        <f aca="false">Бюджет!AF73</f>
        <v>0</v>
      </c>
      <c r="AG52" s="172" t="n">
        <f aca="false">Бюджет!AG73</f>
        <v>0</v>
      </c>
      <c r="AH52" s="172" t="n">
        <f aca="false">Бюджет!AH73</f>
        <v>0</v>
      </c>
      <c r="AI52" s="172" t="n">
        <f aca="false">Бюджет!AI73</f>
        <v>0</v>
      </c>
      <c r="AJ52" s="172" t="n">
        <f aca="false">SUM(G52,I52:AI52)</f>
        <v>40.6</v>
      </c>
      <c r="AK52" s="236"/>
    </row>
    <row r="53" customFormat="false" ht="15" hidden="false" customHeight="false" outlineLevel="0" collapsed="false">
      <c r="A53" s="174" t="str">
        <f aca="false">Бюджет!A74</f>
        <v>Б1.В.06</v>
      </c>
      <c r="B53" s="174" t="str">
        <f aca="false">Бюджет!B74</f>
        <v>Антенно-фидерные устройства</v>
      </c>
      <c r="C53" s="181" t="str">
        <f aca="false">Бюджет!C74</f>
        <v>4\7</v>
      </c>
      <c r="D53" s="181" t="n">
        <f aca="false">Бюджет!D74</f>
        <v>26</v>
      </c>
      <c r="E53" s="181" t="n">
        <f aca="false">Бюджет!E74</f>
        <v>1</v>
      </c>
      <c r="F53" s="172" t="n">
        <f aca="false">Бюджет!F74</f>
        <v>34</v>
      </c>
      <c r="G53" s="172" t="n">
        <f aca="false">Бюджет!G74</f>
        <v>34</v>
      </c>
      <c r="H53" s="172" t="n">
        <f aca="false">Бюджет!H74</f>
        <v>16</v>
      </c>
      <c r="I53" s="172" t="n">
        <f aca="false">Бюджет!I74</f>
        <v>16</v>
      </c>
      <c r="J53" s="172" t="n">
        <f aca="false">Бюджет!J74</f>
        <v>68</v>
      </c>
      <c r="K53" s="172" t="n">
        <f aca="false">Бюджет!K74</f>
        <v>0</v>
      </c>
      <c r="L53" s="172" t="n">
        <f aca="false">Бюджет!L74</f>
        <v>0</v>
      </c>
      <c r="M53" s="172" t="n">
        <f aca="false">Бюджет!M74</f>
        <v>10.4</v>
      </c>
      <c r="N53" s="172" t="n">
        <f aca="false">Бюджет!N74</f>
        <v>0</v>
      </c>
      <c r="O53" s="172" t="n">
        <f aca="false">Бюджет!O74</f>
        <v>0</v>
      </c>
      <c r="P53" s="172" t="n">
        <f aca="false">Бюджет!P74</f>
        <v>0</v>
      </c>
      <c r="Q53" s="172" t="n">
        <f aca="false">Бюджет!Q74</f>
        <v>2.7</v>
      </c>
      <c r="R53" s="172" t="n">
        <f aca="false">Бюджет!R74</f>
        <v>0</v>
      </c>
      <c r="S53" s="172" t="n">
        <f aca="false">Бюджет!S74</f>
        <v>0</v>
      </c>
      <c r="T53" s="172" t="n">
        <f aca="false">Бюджет!T74</f>
        <v>0</v>
      </c>
      <c r="U53" s="172" t="n">
        <f aca="false">Бюджет!U74</f>
        <v>0</v>
      </c>
      <c r="V53" s="172" t="n">
        <f aca="false">Бюджет!V74</f>
        <v>0</v>
      </c>
      <c r="W53" s="172" t="n">
        <f aca="false">Бюджет!W74</f>
        <v>0</v>
      </c>
      <c r="X53" s="172" t="n">
        <f aca="false">Бюджет!X74</f>
        <v>0</v>
      </c>
      <c r="Y53" s="172" t="n">
        <f aca="false">Бюджет!Y74</f>
        <v>0</v>
      </c>
      <c r="Z53" s="172" t="n">
        <f aca="false">Бюджет!Z74</f>
        <v>0</v>
      </c>
      <c r="AA53" s="172" t="n">
        <f aca="false">Бюджет!AA74</f>
        <v>0</v>
      </c>
      <c r="AB53" s="172" t="n">
        <f aca="false">Бюджет!AB74</f>
        <v>0</v>
      </c>
      <c r="AC53" s="172" t="n">
        <f aca="false">Бюджет!AC74</f>
        <v>0</v>
      </c>
      <c r="AD53" s="172" t="n">
        <f aca="false">Бюджет!AD74</f>
        <v>0</v>
      </c>
      <c r="AE53" s="172" t="n">
        <f aca="false">Бюджет!AE74</f>
        <v>0</v>
      </c>
      <c r="AF53" s="172" t="n">
        <f aca="false">Бюджет!AF74</f>
        <v>0</v>
      </c>
      <c r="AG53" s="172" t="n">
        <f aca="false">Бюджет!AG74</f>
        <v>0</v>
      </c>
      <c r="AH53" s="172" t="n">
        <f aca="false">Бюджет!AH74</f>
        <v>0</v>
      </c>
      <c r="AI53" s="172" t="n">
        <f aca="false">Бюджет!AI74</f>
        <v>0</v>
      </c>
      <c r="AJ53" s="172" t="n">
        <f aca="false">SUM(G53,I53:AI53)</f>
        <v>131.1</v>
      </c>
      <c r="AK53" s="236"/>
    </row>
    <row r="54" customFormat="false" ht="15" hidden="false" customHeight="false" outlineLevel="0" collapsed="false">
      <c r="A54" s="174" t="str">
        <f aca="false">Бюджет!A75</f>
        <v>Б1.В.07</v>
      </c>
      <c r="B54" s="174" t="str">
        <f aca="false">Бюджет!B75</f>
        <v>Радиофизический мониторинг</v>
      </c>
      <c r="C54" s="181" t="str">
        <f aca="false">Бюджет!C75</f>
        <v>4\7</v>
      </c>
      <c r="D54" s="181" t="n">
        <f aca="false">Бюджет!D75</f>
        <v>26</v>
      </c>
      <c r="E54" s="181" t="n">
        <f aca="false">Бюджет!E75</f>
        <v>1</v>
      </c>
      <c r="F54" s="172" t="n">
        <f aca="false">Бюджет!F75</f>
        <v>34</v>
      </c>
      <c r="G54" s="172" t="n">
        <f aca="false">Бюджет!G75</f>
        <v>34</v>
      </c>
      <c r="H54" s="172" t="n">
        <f aca="false">Бюджет!H75</f>
        <v>34</v>
      </c>
      <c r="I54" s="172" t="n">
        <f aca="false">Бюджет!I75</f>
        <v>34</v>
      </c>
      <c r="J54" s="172" t="n">
        <f aca="false">Бюджет!J75</f>
        <v>68</v>
      </c>
      <c r="K54" s="172" t="n">
        <f aca="false">Бюджет!K75</f>
        <v>0</v>
      </c>
      <c r="L54" s="172" t="n">
        <f aca="false">Бюджет!L75</f>
        <v>0</v>
      </c>
      <c r="M54" s="172" t="n">
        <f aca="false">Бюджет!M75</f>
        <v>10.4</v>
      </c>
      <c r="N54" s="172" t="n">
        <f aca="false">Бюджет!N75</f>
        <v>0</v>
      </c>
      <c r="O54" s="172" t="n">
        <f aca="false">Бюджет!O75</f>
        <v>0</v>
      </c>
      <c r="P54" s="172" t="n">
        <f aca="false">Бюджет!P75</f>
        <v>0</v>
      </c>
      <c r="Q54" s="172" t="n">
        <f aca="false">Бюджет!Q75</f>
        <v>2.7</v>
      </c>
      <c r="R54" s="172" t="n">
        <f aca="false">Бюджет!R75</f>
        <v>0</v>
      </c>
      <c r="S54" s="172" t="n">
        <f aca="false">Бюджет!S75</f>
        <v>0</v>
      </c>
      <c r="T54" s="172" t="n">
        <f aca="false">Бюджет!T75</f>
        <v>0</v>
      </c>
      <c r="U54" s="172" t="n">
        <f aca="false">Бюджет!U75</f>
        <v>0</v>
      </c>
      <c r="V54" s="172" t="n">
        <f aca="false">Бюджет!V75</f>
        <v>0</v>
      </c>
      <c r="W54" s="172" t="n">
        <f aca="false">Бюджет!W75</f>
        <v>0</v>
      </c>
      <c r="X54" s="172" t="n">
        <f aca="false">Бюджет!X75</f>
        <v>0</v>
      </c>
      <c r="Y54" s="172" t="n">
        <f aca="false">Бюджет!Y75</f>
        <v>0</v>
      </c>
      <c r="Z54" s="172" t="n">
        <f aca="false">Бюджет!Z75</f>
        <v>0</v>
      </c>
      <c r="AA54" s="172" t="n">
        <f aca="false">Бюджет!AA75</f>
        <v>0</v>
      </c>
      <c r="AB54" s="172" t="n">
        <f aca="false">Бюджет!AB75</f>
        <v>0</v>
      </c>
      <c r="AC54" s="172" t="n">
        <f aca="false">Бюджет!AC75</f>
        <v>0</v>
      </c>
      <c r="AD54" s="172" t="n">
        <f aca="false">Бюджет!AD75</f>
        <v>0</v>
      </c>
      <c r="AE54" s="172" t="n">
        <f aca="false">Бюджет!AE75</f>
        <v>0</v>
      </c>
      <c r="AF54" s="172" t="n">
        <f aca="false">Бюджет!AF75</f>
        <v>0</v>
      </c>
      <c r="AG54" s="172" t="n">
        <f aca="false">Бюджет!AG75</f>
        <v>0</v>
      </c>
      <c r="AH54" s="172" t="n">
        <f aca="false">Бюджет!AH75</f>
        <v>0</v>
      </c>
      <c r="AI54" s="172" t="n">
        <f aca="false">Бюджет!AI75</f>
        <v>0</v>
      </c>
      <c r="AJ54" s="172" t="n">
        <f aca="false">SUM(G54,I54:AI54)</f>
        <v>149.1</v>
      </c>
      <c r="AK54" s="236"/>
    </row>
    <row r="55" customFormat="false" ht="15" hidden="false" customHeight="false" outlineLevel="0" collapsed="false">
      <c r="A55" s="174" t="str">
        <f aca="false">Бюджет!A76</f>
        <v>Б1.В.08</v>
      </c>
      <c r="B55" s="174" t="str">
        <f aca="false">Бюджет!B76</f>
        <v>Теория передачи сигналов</v>
      </c>
      <c r="C55" s="181" t="str">
        <f aca="false">Бюджет!C76</f>
        <v>4\7</v>
      </c>
      <c r="D55" s="181" t="n">
        <f aca="false">Бюджет!D76</f>
        <v>26</v>
      </c>
      <c r="E55" s="181" t="n">
        <f aca="false">Бюджет!E76</f>
        <v>1</v>
      </c>
      <c r="F55" s="172" t="n">
        <f aca="false">Бюджет!F76</f>
        <v>50</v>
      </c>
      <c r="G55" s="172" t="n">
        <f aca="false">Бюджет!G76</f>
        <v>50</v>
      </c>
      <c r="H55" s="172" t="n">
        <f aca="false">Бюджет!H76</f>
        <v>16</v>
      </c>
      <c r="I55" s="172" t="n">
        <f aca="false">Бюджет!I76</f>
        <v>16</v>
      </c>
      <c r="J55" s="172" t="n">
        <f aca="false">Бюджет!J76</f>
        <v>32</v>
      </c>
      <c r="K55" s="172" t="n">
        <f aca="false">Бюджет!K76</f>
        <v>0</v>
      </c>
      <c r="L55" s="172" t="n">
        <f aca="false">Бюджет!L76</f>
        <v>0</v>
      </c>
      <c r="M55" s="172" t="n">
        <f aca="false">Бюджет!M76</f>
        <v>10.4</v>
      </c>
      <c r="N55" s="172" t="n">
        <f aca="false">Бюджет!N76</f>
        <v>0</v>
      </c>
      <c r="O55" s="172" t="n">
        <f aca="false">Бюджет!O76</f>
        <v>0</v>
      </c>
      <c r="P55" s="172" t="n">
        <f aca="false">Бюджет!P76</f>
        <v>0</v>
      </c>
      <c r="Q55" s="172" t="n">
        <f aca="false">Бюджет!Q76</f>
        <v>3.5</v>
      </c>
      <c r="R55" s="172" t="n">
        <f aca="false">Бюджет!R76</f>
        <v>0</v>
      </c>
      <c r="S55" s="172" t="n">
        <f aca="false">Бюджет!S76</f>
        <v>0</v>
      </c>
      <c r="T55" s="172" t="n">
        <f aca="false">Бюджет!T76</f>
        <v>0</v>
      </c>
      <c r="U55" s="172" t="n">
        <f aca="false">Бюджет!U76</f>
        <v>0</v>
      </c>
      <c r="V55" s="172" t="n">
        <f aca="false">Бюджет!V76</f>
        <v>0</v>
      </c>
      <c r="W55" s="172" t="n">
        <f aca="false">Бюджет!W76</f>
        <v>0</v>
      </c>
      <c r="X55" s="172" t="n">
        <f aca="false">Бюджет!X76</f>
        <v>0</v>
      </c>
      <c r="Y55" s="172" t="n">
        <f aca="false">Бюджет!Y76</f>
        <v>0</v>
      </c>
      <c r="Z55" s="172" t="n">
        <f aca="false">Бюджет!Z76</f>
        <v>0</v>
      </c>
      <c r="AA55" s="172" t="n">
        <f aca="false">Бюджет!AA76</f>
        <v>0</v>
      </c>
      <c r="AB55" s="172" t="n">
        <f aca="false">Бюджет!AB76</f>
        <v>0</v>
      </c>
      <c r="AC55" s="172" t="n">
        <f aca="false">Бюджет!AC76</f>
        <v>0</v>
      </c>
      <c r="AD55" s="172" t="n">
        <f aca="false">Бюджет!AD76</f>
        <v>0</v>
      </c>
      <c r="AE55" s="172" t="n">
        <f aca="false">Бюджет!AE76</f>
        <v>0</v>
      </c>
      <c r="AF55" s="172" t="n">
        <f aca="false">Бюджет!AF76</f>
        <v>0</v>
      </c>
      <c r="AG55" s="172" t="n">
        <f aca="false">Бюджет!AG76</f>
        <v>0</v>
      </c>
      <c r="AH55" s="172" t="n">
        <f aca="false">Бюджет!AH76</f>
        <v>0</v>
      </c>
      <c r="AI55" s="172" t="n">
        <f aca="false">Бюджет!AI76</f>
        <v>0</v>
      </c>
      <c r="AJ55" s="172" t="n">
        <f aca="false">SUM(G55,I55:AI55)</f>
        <v>111.9</v>
      </c>
      <c r="AK55" s="236"/>
    </row>
    <row r="56" customFormat="false" ht="15" hidden="false" customHeight="false" outlineLevel="0" collapsed="false">
      <c r="A56" s="174" t="str">
        <f aca="false">Бюджет!A77</f>
        <v>Б1.В.09</v>
      </c>
      <c r="B56" s="174" t="str">
        <f aca="false">Бюджет!B77</f>
        <v>Спутниковые системы радионавигации</v>
      </c>
      <c r="C56" s="181" t="str">
        <f aca="false">Бюджет!C77</f>
        <v>4\8</v>
      </c>
      <c r="D56" s="181" t="n">
        <f aca="false">Бюджет!D77</f>
        <v>26</v>
      </c>
      <c r="E56" s="181" t="n">
        <f aca="false">Бюджет!E77</f>
        <v>1</v>
      </c>
      <c r="F56" s="172" t="n">
        <f aca="false">Бюджет!F77</f>
        <v>24</v>
      </c>
      <c r="G56" s="172" t="n">
        <f aca="false">Бюджет!G77</f>
        <v>24</v>
      </c>
      <c r="H56" s="172" t="n">
        <f aca="false">Бюджет!H77</f>
        <v>0</v>
      </c>
      <c r="I56" s="172" t="n">
        <f aca="false">Бюджет!I77</f>
        <v>0</v>
      </c>
      <c r="J56" s="172" t="n">
        <f aca="false">Бюджет!J77</f>
        <v>48</v>
      </c>
      <c r="K56" s="172" t="n">
        <f aca="false">Бюджет!K77</f>
        <v>0</v>
      </c>
      <c r="L56" s="172" t="n">
        <f aca="false">Бюджет!L77</f>
        <v>0</v>
      </c>
      <c r="M56" s="172" t="n">
        <f aca="false">Бюджет!M77</f>
        <v>10.4</v>
      </c>
      <c r="N56" s="172" t="n">
        <f aca="false">Бюджет!N77</f>
        <v>0</v>
      </c>
      <c r="O56" s="172" t="n">
        <f aca="false">Бюджет!O77</f>
        <v>0</v>
      </c>
      <c r="P56" s="172" t="n">
        <f aca="false">Бюджет!P77</f>
        <v>0</v>
      </c>
      <c r="Q56" s="172" t="n">
        <f aca="false">Бюджет!Q77</f>
        <v>2.2</v>
      </c>
      <c r="R56" s="172" t="n">
        <f aca="false">Бюджет!R77</f>
        <v>0</v>
      </c>
      <c r="S56" s="172" t="n">
        <f aca="false">Бюджет!S77</f>
        <v>0</v>
      </c>
      <c r="T56" s="172" t="n">
        <f aca="false">Бюджет!T77</f>
        <v>0</v>
      </c>
      <c r="U56" s="172" t="n">
        <f aca="false">Бюджет!U77</f>
        <v>0</v>
      </c>
      <c r="V56" s="172" t="n">
        <f aca="false">Бюджет!V77</f>
        <v>0</v>
      </c>
      <c r="W56" s="172" t="n">
        <f aca="false">Бюджет!W77</f>
        <v>0</v>
      </c>
      <c r="X56" s="172" t="n">
        <f aca="false">Бюджет!X77</f>
        <v>0</v>
      </c>
      <c r="Y56" s="172" t="n">
        <f aca="false">Бюджет!Y77</f>
        <v>0</v>
      </c>
      <c r="Z56" s="172" t="n">
        <f aca="false">Бюджет!Z77</f>
        <v>0</v>
      </c>
      <c r="AA56" s="172" t="n">
        <f aca="false">Бюджет!AA77</f>
        <v>0</v>
      </c>
      <c r="AB56" s="172" t="n">
        <f aca="false">Бюджет!AB77</f>
        <v>0</v>
      </c>
      <c r="AC56" s="172" t="n">
        <f aca="false">Бюджет!AC77</f>
        <v>0</v>
      </c>
      <c r="AD56" s="172" t="n">
        <f aca="false">Бюджет!AD77</f>
        <v>0</v>
      </c>
      <c r="AE56" s="172" t="n">
        <f aca="false">Бюджет!AE77</f>
        <v>0</v>
      </c>
      <c r="AF56" s="172" t="n">
        <f aca="false">Бюджет!AF77</f>
        <v>0</v>
      </c>
      <c r="AG56" s="172" t="n">
        <f aca="false">Бюджет!AG77</f>
        <v>0</v>
      </c>
      <c r="AH56" s="172" t="n">
        <f aca="false">Бюджет!AH77</f>
        <v>0</v>
      </c>
      <c r="AI56" s="172" t="n">
        <f aca="false">Бюджет!AI77</f>
        <v>0</v>
      </c>
      <c r="AJ56" s="172" t="n">
        <f aca="false">SUM(G56,I56:AI56)</f>
        <v>84.6</v>
      </c>
      <c r="AK56" s="236"/>
    </row>
    <row r="57" customFormat="false" ht="15" hidden="false" customHeight="false" outlineLevel="0" collapsed="false">
      <c r="A57" s="174" t="str">
        <f aca="false">Бюджет!A78</f>
        <v>Б1.В.09</v>
      </c>
      <c r="B57" s="174" t="str">
        <f aca="false">Бюджет!B78</f>
        <v>Волоконно-оптические линии связи</v>
      </c>
      <c r="C57" s="181" t="str">
        <f aca="false">Бюджет!C78</f>
        <v>4\8</v>
      </c>
      <c r="D57" s="181" t="n">
        <f aca="false">Бюджет!D78</f>
        <v>26</v>
      </c>
      <c r="E57" s="181" t="n">
        <f aca="false">Бюджет!E78</f>
        <v>1</v>
      </c>
      <c r="F57" s="172" t="n">
        <f aca="false">Бюджет!F78</f>
        <v>12</v>
      </c>
      <c r="G57" s="172" t="n">
        <f aca="false">Бюджет!G78</f>
        <v>12</v>
      </c>
      <c r="H57" s="172" t="n">
        <f aca="false">Бюджет!H78</f>
        <v>12</v>
      </c>
      <c r="I57" s="172" t="n">
        <f aca="false">Бюджет!I78</f>
        <v>12</v>
      </c>
      <c r="J57" s="172" t="n">
        <f aca="false">Бюджет!J78/2</f>
        <v>24</v>
      </c>
      <c r="K57" s="172" t="n">
        <f aca="false">Бюджет!K78</f>
        <v>7.8</v>
      </c>
      <c r="L57" s="172" t="n">
        <f aca="false">Бюджет!L78</f>
        <v>0</v>
      </c>
      <c r="M57" s="172" t="n">
        <f aca="false">Бюджет!M78</f>
        <v>0</v>
      </c>
      <c r="N57" s="172" t="n">
        <f aca="false">Бюджет!N78</f>
        <v>0</v>
      </c>
      <c r="O57" s="172" t="n">
        <f aca="false">Бюджет!O78</f>
        <v>0</v>
      </c>
      <c r="P57" s="172" t="n">
        <f aca="false">Бюджет!P78</f>
        <v>0</v>
      </c>
      <c r="Q57" s="172" t="n">
        <f aca="false">Бюджет!Q78</f>
        <v>0.6</v>
      </c>
      <c r="R57" s="172" t="n">
        <f aca="false">Бюджет!R78</f>
        <v>0</v>
      </c>
      <c r="S57" s="172" t="n">
        <f aca="false">Бюджет!S78</f>
        <v>0</v>
      </c>
      <c r="T57" s="172" t="n">
        <f aca="false">Бюджет!T78</f>
        <v>0</v>
      </c>
      <c r="U57" s="172" t="n">
        <f aca="false">Бюджет!U78</f>
        <v>0</v>
      </c>
      <c r="V57" s="172" t="n">
        <f aca="false">Бюджет!V78</f>
        <v>0</v>
      </c>
      <c r="W57" s="172" t="n">
        <f aca="false">Бюджет!W78</f>
        <v>0</v>
      </c>
      <c r="X57" s="172" t="n">
        <f aca="false">Бюджет!X78</f>
        <v>0</v>
      </c>
      <c r="Y57" s="172" t="n">
        <f aca="false">Бюджет!Y78</f>
        <v>0</v>
      </c>
      <c r="Z57" s="172" t="n">
        <f aca="false">Бюджет!Z78</f>
        <v>0</v>
      </c>
      <c r="AA57" s="172" t="n">
        <f aca="false">Бюджет!AA78</f>
        <v>0</v>
      </c>
      <c r="AB57" s="172" t="n">
        <f aca="false">Бюджет!AB78</f>
        <v>0</v>
      </c>
      <c r="AC57" s="172" t="n">
        <f aca="false">Бюджет!AC78</f>
        <v>0</v>
      </c>
      <c r="AD57" s="172" t="n">
        <f aca="false">Бюджет!AD78</f>
        <v>0</v>
      </c>
      <c r="AE57" s="172" t="n">
        <f aca="false">Бюджет!AE78</f>
        <v>0</v>
      </c>
      <c r="AF57" s="172" t="n">
        <f aca="false">Бюджет!AF78</f>
        <v>0</v>
      </c>
      <c r="AG57" s="172" t="n">
        <f aca="false">Бюджет!AG78</f>
        <v>0</v>
      </c>
      <c r="AH57" s="172" t="n">
        <f aca="false">Бюджет!AH78</f>
        <v>0</v>
      </c>
      <c r="AI57" s="172" t="n">
        <f aca="false">Бюджет!AI78</f>
        <v>0</v>
      </c>
      <c r="AJ57" s="172" t="n">
        <f aca="false">SUM(G57,I57:AI57)</f>
        <v>56.4</v>
      </c>
      <c r="AK57" s="236"/>
    </row>
    <row r="58" customFormat="false" ht="15" hidden="false" customHeight="false" outlineLevel="0" collapsed="false">
      <c r="A58" s="174" t="str">
        <f aca="false">Бюджет!A79</f>
        <v>Б2.В.03(Пд)</v>
      </c>
      <c r="B58" s="174" t="str">
        <f aca="false">Бюджет!B79</f>
        <v>Преддипломная практика (5 1/3 нед.)</v>
      </c>
      <c r="C58" s="181" t="str">
        <f aca="false">Бюджет!C79</f>
        <v>4\8</v>
      </c>
      <c r="D58" s="181" t="n">
        <f aca="false">Бюджет!D79</f>
        <v>26</v>
      </c>
      <c r="E58" s="181" t="n">
        <f aca="false">Бюджет!E79</f>
        <v>1</v>
      </c>
      <c r="F58" s="172" t="n">
        <f aca="false">Бюджет!F79</f>
        <v>0</v>
      </c>
      <c r="G58" s="172" t="n">
        <f aca="false">Бюджет!G79</f>
        <v>0</v>
      </c>
      <c r="H58" s="172" t="n">
        <f aca="false">Бюджет!H79</f>
        <v>0</v>
      </c>
      <c r="I58" s="172" t="n">
        <f aca="false">Бюджет!I79</f>
        <v>0</v>
      </c>
      <c r="J58" s="172" t="n">
        <f aca="false">Бюджет!J79</f>
        <v>0</v>
      </c>
      <c r="K58" s="172" t="n">
        <f aca="false">Бюджет!K79</f>
        <v>0</v>
      </c>
      <c r="L58" s="172" t="n">
        <f aca="false">Бюджет!L79</f>
        <v>0</v>
      </c>
      <c r="M58" s="172" t="n">
        <f aca="false">Бюджет!M79</f>
        <v>0</v>
      </c>
      <c r="N58" s="172" t="n">
        <f aca="false">Бюджет!N79</f>
        <v>0</v>
      </c>
      <c r="O58" s="172" t="n">
        <f aca="false">Бюджет!O79</f>
        <v>0</v>
      </c>
      <c r="P58" s="172" t="n">
        <f aca="false">Бюджет!P79</f>
        <v>0</v>
      </c>
      <c r="Q58" s="172" t="n">
        <f aca="false">Бюджет!Q79</f>
        <v>0</v>
      </c>
      <c r="R58" s="172" t="n">
        <f aca="false">Бюджет!R79</f>
        <v>0</v>
      </c>
      <c r="S58" s="172" t="n">
        <f aca="false">Бюджет!S79</f>
        <v>0</v>
      </c>
      <c r="T58" s="172" t="n">
        <f aca="false">Бюджет!T79</f>
        <v>138.666666666667</v>
      </c>
      <c r="U58" s="172" t="n">
        <f aca="false">Бюджет!U79</f>
        <v>0</v>
      </c>
      <c r="V58" s="172" t="n">
        <f aca="false">Бюджет!V79</f>
        <v>0</v>
      </c>
      <c r="W58" s="172" t="n">
        <f aca="false">Бюджет!W79</f>
        <v>0</v>
      </c>
      <c r="X58" s="172" t="n">
        <f aca="false">Бюджет!X79</f>
        <v>0</v>
      </c>
      <c r="Y58" s="172" t="n">
        <f aca="false">Бюджет!Y79</f>
        <v>0</v>
      </c>
      <c r="Z58" s="172" t="n">
        <f aca="false">Бюджет!Z79</f>
        <v>0</v>
      </c>
      <c r="AA58" s="172" t="n">
        <f aca="false">Бюджет!AA79</f>
        <v>0</v>
      </c>
      <c r="AB58" s="172" t="n">
        <f aca="false">Бюджет!AB79</f>
        <v>0</v>
      </c>
      <c r="AC58" s="172" t="n">
        <f aca="false">Бюджет!AC79</f>
        <v>0</v>
      </c>
      <c r="AD58" s="172" t="n">
        <f aca="false">Бюджет!AD79</f>
        <v>0</v>
      </c>
      <c r="AE58" s="172" t="n">
        <f aca="false">Бюджет!AE79</f>
        <v>0</v>
      </c>
      <c r="AF58" s="172" t="n">
        <f aca="false">Бюджет!AF79</f>
        <v>0</v>
      </c>
      <c r="AG58" s="172" t="n">
        <f aca="false">Бюджет!AG79</f>
        <v>0</v>
      </c>
      <c r="AH58" s="172" t="n">
        <f aca="false">Бюджет!AH79</f>
        <v>0</v>
      </c>
      <c r="AI58" s="172" t="n">
        <f aca="false">Бюджет!AI79</f>
        <v>0</v>
      </c>
      <c r="AJ58" s="172" t="n">
        <f aca="false">SUM(G58,I58:AI58)</f>
        <v>138.666666666667</v>
      </c>
      <c r="AK58" s="236"/>
    </row>
    <row r="59" customFormat="false" ht="15" hidden="false" customHeight="false" outlineLevel="0" collapsed="false">
      <c r="A59" s="174" t="n">
        <f aca="false">Бюджет!A80</f>
        <v>0</v>
      </c>
      <c r="B59" s="174" t="str">
        <f aca="false">Бюджет!B80</f>
        <v>Руководство ВКР</v>
      </c>
      <c r="C59" s="181" t="str">
        <f aca="false">Бюджет!C80</f>
        <v>4\8</v>
      </c>
      <c r="D59" s="181" t="n">
        <f aca="false">Бюджет!D80</f>
        <v>26</v>
      </c>
      <c r="E59" s="181" t="n">
        <f aca="false">Бюджет!E80</f>
        <v>1</v>
      </c>
      <c r="F59" s="172" t="n">
        <f aca="false">Бюджет!F80</f>
        <v>0</v>
      </c>
      <c r="G59" s="172" t="n">
        <f aca="false">Бюджет!G80</f>
        <v>0</v>
      </c>
      <c r="H59" s="172" t="n">
        <f aca="false">Бюджет!H80</f>
        <v>0</v>
      </c>
      <c r="I59" s="172" t="n">
        <f aca="false">Бюджет!I80</f>
        <v>0</v>
      </c>
      <c r="J59" s="172" t="n">
        <f aca="false">Бюджет!J80</f>
        <v>0</v>
      </c>
      <c r="K59" s="172" t="n">
        <f aca="false">Бюджет!K80</f>
        <v>0</v>
      </c>
      <c r="L59" s="172" t="n">
        <f aca="false">Бюджет!L80</f>
        <v>0</v>
      </c>
      <c r="M59" s="172" t="n">
        <f aca="false">Бюджет!M80</f>
        <v>0</v>
      </c>
      <c r="N59" s="172" t="n">
        <f aca="false">Бюджет!N80</f>
        <v>0</v>
      </c>
      <c r="O59" s="172" t="n">
        <f aca="false">Бюджет!O80</f>
        <v>0</v>
      </c>
      <c r="P59" s="172" t="n">
        <f aca="false">Бюджет!P80</f>
        <v>0</v>
      </c>
      <c r="Q59" s="172" t="n">
        <f aca="false">Бюджет!Q80</f>
        <v>0</v>
      </c>
      <c r="R59" s="172" t="n">
        <f aca="false">Бюджет!R80</f>
        <v>0</v>
      </c>
      <c r="S59" s="172" t="n">
        <f aca="false">Бюджет!S80</f>
        <v>0</v>
      </c>
      <c r="T59" s="172" t="n">
        <f aca="false">Бюджет!T80</f>
        <v>0</v>
      </c>
      <c r="U59" s="172" t="n">
        <f aca="false">Бюджет!U80</f>
        <v>0</v>
      </c>
      <c r="V59" s="172" t="n">
        <f aca="false">Бюджет!V80</f>
        <v>0</v>
      </c>
      <c r="W59" s="172" t="n">
        <f aca="false">Бюджет!W80</f>
        <v>416</v>
      </c>
      <c r="X59" s="172" t="n">
        <f aca="false">Бюджет!X80</f>
        <v>0</v>
      </c>
      <c r="Y59" s="172" t="n">
        <f aca="false">Бюджет!Y80</f>
        <v>0</v>
      </c>
      <c r="Z59" s="172" t="n">
        <f aca="false">Бюджет!Z80</f>
        <v>0</v>
      </c>
      <c r="AA59" s="172" t="n">
        <f aca="false">Бюджет!AA80</f>
        <v>0</v>
      </c>
      <c r="AB59" s="172" t="n">
        <f aca="false">Бюджет!AB80</f>
        <v>0</v>
      </c>
      <c r="AC59" s="172" t="n">
        <f aca="false">Бюджет!AC80</f>
        <v>0</v>
      </c>
      <c r="AD59" s="172" t="n">
        <f aca="false">Бюджет!AD80</f>
        <v>0</v>
      </c>
      <c r="AE59" s="172" t="n">
        <f aca="false">Бюджет!AE80</f>
        <v>0</v>
      </c>
      <c r="AF59" s="172" t="n">
        <f aca="false">Бюджет!AF80</f>
        <v>0</v>
      </c>
      <c r="AG59" s="172" t="n">
        <f aca="false">Бюджет!AG80</f>
        <v>0</v>
      </c>
      <c r="AH59" s="172" t="n">
        <f aca="false">Бюджет!AH80</f>
        <v>0</v>
      </c>
      <c r="AI59" s="172" t="n">
        <f aca="false">Бюджет!AI80</f>
        <v>0</v>
      </c>
      <c r="AJ59" s="172" t="n">
        <f aca="false">SUM(G59,I59:AI59)</f>
        <v>416</v>
      </c>
      <c r="AK59" s="236"/>
    </row>
    <row r="60" customFormat="false" ht="15" hidden="false" customHeight="false" outlineLevel="0" collapsed="false">
      <c r="A60" s="174" t="n">
        <f aca="false">Бюджет!A81</f>
        <v>0</v>
      </c>
      <c r="B60" s="174" t="str">
        <f aca="false">Бюджет!B81</f>
        <v>ГЭК (Защита ВКР бакалавра) (7 чел)</v>
      </c>
      <c r="C60" s="181" t="str">
        <f aca="false">Бюджет!C81</f>
        <v>4\8</v>
      </c>
      <c r="D60" s="181" t="n">
        <f aca="false">Бюджет!D81</f>
        <v>26</v>
      </c>
      <c r="E60" s="181" t="n">
        <f aca="false">Бюджет!E81</f>
        <v>1</v>
      </c>
      <c r="F60" s="172" t="n">
        <f aca="false">Бюджет!F81</f>
        <v>0</v>
      </c>
      <c r="G60" s="172" t="n">
        <f aca="false">Бюджет!G81</f>
        <v>0</v>
      </c>
      <c r="H60" s="172" t="n">
        <f aca="false">Бюджет!H81</f>
        <v>0</v>
      </c>
      <c r="I60" s="172" t="n">
        <f aca="false">Бюджет!I81</f>
        <v>0</v>
      </c>
      <c r="J60" s="172" t="n">
        <f aca="false">Бюджет!J81</f>
        <v>0</v>
      </c>
      <c r="K60" s="172" t="n">
        <f aca="false">Бюджет!K81</f>
        <v>0</v>
      </c>
      <c r="L60" s="172" t="n">
        <f aca="false">Бюджет!L81</f>
        <v>0</v>
      </c>
      <c r="M60" s="172" t="n">
        <f aca="false">Бюджет!M81</f>
        <v>0</v>
      </c>
      <c r="N60" s="172" t="n">
        <f aca="false">Бюджет!N81</f>
        <v>0</v>
      </c>
      <c r="O60" s="172" t="n">
        <f aca="false">Бюджет!O81</f>
        <v>0</v>
      </c>
      <c r="P60" s="172" t="n">
        <f aca="false">Бюджет!P81</f>
        <v>0</v>
      </c>
      <c r="Q60" s="172" t="n">
        <f aca="false">Бюджет!Q81</f>
        <v>0</v>
      </c>
      <c r="R60" s="172" t="n">
        <f aca="false">Бюджет!R81</f>
        <v>0</v>
      </c>
      <c r="S60" s="172" t="n">
        <f aca="false">Бюджет!S81</f>
        <v>0</v>
      </c>
      <c r="T60" s="172" t="n">
        <f aca="false">Бюджет!T81</f>
        <v>0</v>
      </c>
      <c r="U60" s="172" t="n">
        <f aca="false">Бюджет!U81</f>
        <v>0</v>
      </c>
      <c r="V60" s="172" t="n">
        <f aca="false">Бюджет!V81</f>
        <v>0</v>
      </c>
      <c r="W60" s="172" t="n">
        <f aca="false">Бюджет!W81</f>
        <v>0</v>
      </c>
      <c r="X60" s="172" t="n">
        <f aca="false">Бюджет!X81</f>
        <v>0</v>
      </c>
      <c r="Y60" s="172" t="n">
        <f aca="false">Бюджет!Y81</f>
        <v>0</v>
      </c>
      <c r="Z60" s="172" t="n">
        <f aca="false">Бюджет!Z81</f>
        <v>0</v>
      </c>
      <c r="AA60" s="172" t="n">
        <f aca="false">Бюджет!AA81</f>
        <v>0</v>
      </c>
      <c r="AB60" s="172" t="n">
        <f aca="false">Бюджет!AB81</f>
        <v>91</v>
      </c>
      <c r="AC60" s="172" t="n">
        <f aca="false">Бюджет!AC81</f>
        <v>0</v>
      </c>
      <c r="AD60" s="172" t="n">
        <f aca="false">Бюджет!AD81</f>
        <v>0</v>
      </c>
      <c r="AE60" s="172" t="n">
        <f aca="false">Бюджет!AE81</f>
        <v>0</v>
      </c>
      <c r="AF60" s="172" t="n">
        <f aca="false">Бюджет!AF81</f>
        <v>0</v>
      </c>
      <c r="AG60" s="172" t="n">
        <f aca="false">Бюджет!AG81</f>
        <v>0</v>
      </c>
      <c r="AH60" s="172" t="n">
        <f aca="false">Бюджет!AH81</f>
        <v>0</v>
      </c>
      <c r="AI60" s="172" t="n">
        <f aca="false">Бюджет!AI81</f>
        <v>0</v>
      </c>
      <c r="AJ60" s="172" t="n">
        <f aca="false">SUM(G60,I60:AI60)</f>
        <v>91</v>
      </c>
      <c r="AK60" s="236"/>
    </row>
    <row r="61" customFormat="false" ht="15" hidden="false" customHeight="false" outlineLevel="0" collapsed="false">
      <c r="A61" s="168"/>
      <c r="B61" s="174"/>
      <c r="C61" s="236"/>
      <c r="D61" s="236"/>
      <c r="E61" s="236"/>
      <c r="F61" s="237"/>
      <c r="G61" s="237"/>
      <c r="H61" s="237"/>
      <c r="I61" s="237"/>
      <c r="J61" s="240" t="str">
        <f aca="false">Бюджет!K82</f>
        <v>профиль "Радиофизика в области связи, информационных и телекоммуникационных технологий"</v>
      </c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37"/>
      <c r="AE61" s="237"/>
      <c r="AF61" s="237"/>
      <c r="AG61" s="237"/>
      <c r="AH61" s="237"/>
      <c r="AI61" s="237"/>
      <c r="AJ61" s="172" t="n">
        <f aca="false">SUM(G61,I61:AI61)</f>
        <v>0</v>
      </c>
      <c r="AK61" s="236"/>
    </row>
    <row r="62" customFormat="false" ht="15" hidden="false" customHeight="false" outlineLevel="0" collapsed="false">
      <c r="A62" s="173" t="str">
        <f aca="false">Бюджет!A83</f>
        <v>Б1.В.ДВ.01.01</v>
      </c>
      <c r="B62" s="173" t="str">
        <f aca="false">Бюджет!B83</f>
        <v>Основы информационной безопасности</v>
      </c>
      <c r="C62" s="168" t="str">
        <f aca="false">Бюджет!C83</f>
        <v>4\8</v>
      </c>
      <c r="D62" s="168" t="n">
        <f aca="false">Бюджет!D83</f>
        <v>15</v>
      </c>
      <c r="E62" s="168" t="n">
        <f aca="false">Бюджет!E83</f>
        <v>1</v>
      </c>
      <c r="F62" s="175" t="n">
        <f aca="false">Бюджет!F83</f>
        <v>24</v>
      </c>
      <c r="G62" s="175" t="n">
        <f aca="false">Бюджет!G83</f>
        <v>24</v>
      </c>
      <c r="H62" s="175" t="n">
        <f aca="false">Бюджет!H83</f>
        <v>24</v>
      </c>
      <c r="I62" s="175" t="n">
        <f aca="false">Бюджет!I83</f>
        <v>24</v>
      </c>
      <c r="J62" s="175" t="n">
        <f aca="false">Бюджет!J83</f>
        <v>0</v>
      </c>
      <c r="K62" s="175" t="n">
        <f aca="false">Бюджет!K83</f>
        <v>4.5</v>
      </c>
      <c r="L62" s="175" t="n">
        <f aca="false">Бюджет!L83</f>
        <v>0</v>
      </c>
      <c r="M62" s="175" t="n">
        <f aca="false">Бюджет!M83</f>
        <v>0</v>
      </c>
      <c r="N62" s="175" t="n">
        <f aca="false">Бюджет!N83</f>
        <v>0</v>
      </c>
      <c r="O62" s="175" t="n">
        <f aca="false">Бюджет!O83</f>
        <v>0</v>
      </c>
      <c r="P62" s="175" t="n">
        <f aca="false">Бюджет!P83</f>
        <v>0</v>
      </c>
      <c r="Q62" s="175" t="n">
        <f aca="false">Бюджет!Q83</f>
        <v>1.2</v>
      </c>
      <c r="R62" s="175" t="n">
        <f aca="false">Бюджет!R83</f>
        <v>0</v>
      </c>
      <c r="S62" s="175" t="n">
        <f aca="false">Бюджет!S83</f>
        <v>0</v>
      </c>
      <c r="T62" s="175" t="n">
        <f aca="false">Бюджет!T83</f>
        <v>0</v>
      </c>
      <c r="U62" s="175" t="n">
        <f aca="false">Бюджет!U83</f>
        <v>0</v>
      </c>
      <c r="V62" s="175" t="n">
        <f aca="false">Бюджет!V83</f>
        <v>0</v>
      </c>
      <c r="W62" s="175" t="n">
        <f aca="false">Бюджет!W83</f>
        <v>0</v>
      </c>
      <c r="X62" s="175" t="n">
        <f aca="false">Бюджет!X83</f>
        <v>0</v>
      </c>
      <c r="Y62" s="175" t="n">
        <f aca="false">Бюджет!Y83</f>
        <v>0</v>
      </c>
      <c r="Z62" s="175" t="n">
        <f aca="false">Бюджет!Z83</f>
        <v>0</v>
      </c>
      <c r="AA62" s="175" t="n">
        <f aca="false">Бюджет!AA83</f>
        <v>0</v>
      </c>
      <c r="AB62" s="175" t="n">
        <f aca="false">Бюджет!AB83</f>
        <v>0</v>
      </c>
      <c r="AC62" s="175" t="n">
        <f aca="false">Бюджет!AC83</f>
        <v>0</v>
      </c>
      <c r="AD62" s="175" t="n">
        <f aca="false">Бюджет!AD83</f>
        <v>0</v>
      </c>
      <c r="AE62" s="175" t="n">
        <f aca="false">Бюджет!AE83</f>
        <v>0</v>
      </c>
      <c r="AF62" s="175" t="n">
        <f aca="false">Бюджет!AF83</f>
        <v>0</v>
      </c>
      <c r="AG62" s="175" t="n">
        <f aca="false">Бюджет!AG83</f>
        <v>0</v>
      </c>
      <c r="AH62" s="175" t="n">
        <f aca="false">Бюджет!AH83</f>
        <v>0</v>
      </c>
      <c r="AI62" s="175" t="n">
        <f aca="false">Бюджет!AI83</f>
        <v>0</v>
      </c>
      <c r="AJ62" s="172" t="n">
        <f aca="false">SUM(G62,I62:AI62)</f>
        <v>53.7</v>
      </c>
      <c r="AK62" s="236"/>
    </row>
    <row r="63" customFormat="false" ht="15" hidden="false" customHeight="false" outlineLevel="0" collapsed="false">
      <c r="A63" s="173" t="str">
        <f aca="false">Бюджет!A84</f>
        <v>Б1.В.ДВ.02.01</v>
      </c>
      <c r="B63" s="173" t="str">
        <f aca="false">Бюджет!B84</f>
        <v>Космическая радиофизика</v>
      </c>
      <c r="C63" s="168" t="str">
        <f aca="false">Бюджет!C84</f>
        <v>4\8</v>
      </c>
      <c r="D63" s="168" t="n">
        <f aca="false">Бюджет!D84</f>
        <v>15</v>
      </c>
      <c r="E63" s="168" t="n">
        <f aca="false">Бюджет!E84</f>
        <v>1</v>
      </c>
      <c r="F63" s="175" t="n">
        <f aca="false">Бюджет!F84</f>
        <v>12</v>
      </c>
      <c r="G63" s="175" t="n">
        <f aca="false">Бюджет!G84</f>
        <v>12</v>
      </c>
      <c r="H63" s="175" t="n">
        <f aca="false">Бюджет!H84</f>
        <v>0</v>
      </c>
      <c r="I63" s="175" t="n">
        <f aca="false">Бюджет!I84</f>
        <v>0</v>
      </c>
      <c r="J63" s="175" t="n">
        <f aca="false">Бюджет!J84</f>
        <v>48</v>
      </c>
      <c r="K63" s="175" t="n">
        <f aca="false">Бюджет!K84</f>
        <v>4.5</v>
      </c>
      <c r="L63" s="175" t="n">
        <f aca="false">Бюджет!L84</f>
        <v>0</v>
      </c>
      <c r="M63" s="175" t="n">
        <f aca="false">Бюджет!M84</f>
        <v>0</v>
      </c>
      <c r="N63" s="175" t="n">
        <f aca="false">Бюджет!N84</f>
        <v>0</v>
      </c>
      <c r="O63" s="175" t="n">
        <f aca="false">Бюджет!O84</f>
        <v>0</v>
      </c>
      <c r="P63" s="175" t="n">
        <f aca="false">Бюджет!P84</f>
        <v>0</v>
      </c>
      <c r="Q63" s="175" t="n">
        <f aca="false">Бюджет!Q84</f>
        <v>0.6</v>
      </c>
      <c r="R63" s="175" t="n">
        <f aca="false">Бюджет!R84</f>
        <v>0</v>
      </c>
      <c r="S63" s="175" t="n">
        <f aca="false">Бюджет!S84</f>
        <v>0</v>
      </c>
      <c r="T63" s="175" t="n">
        <f aca="false">Бюджет!T84</f>
        <v>0</v>
      </c>
      <c r="U63" s="175" t="n">
        <f aca="false">Бюджет!U84</f>
        <v>0</v>
      </c>
      <c r="V63" s="175" t="n">
        <f aca="false">Бюджет!V84</f>
        <v>0</v>
      </c>
      <c r="W63" s="175" t="n">
        <f aca="false">Бюджет!W84</f>
        <v>0</v>
      </c>
      <c r="X63" s="175" t="n">
        <f aca="false">Бюджет!X84</f>
        <v>0</v>
      </c>
      <c r="Y63" s="175" t="n">
        <f aca="false">Бюджет!Y84</f>
        <v>0</v>
      </c>
      <c r="Z63" s="175" t="n">
        <f aca="false">Бюджет!Z84</f>
        <v>0</v>
      </c>
      <c r="AA63" s="175" t="n">
        <f aca="false">Бюджет!AA84</f>
        <v>0</v>
      </c>
      <c r="AB63" s="175" t="n">
        <f aca="false">Бюджет!AB84</f>
        <v>0</v>
      </c>
      <c r="AC63" s="175" t="n">
        <f aca="false">Бюджет!AC84</f>
        <v>0</v>
      </c>
      <c r="AD63" s="175" t="n">
        <f aca="false">Бюджет!AD84</f>
        <v>0</v>
      </c>
      <c r="AE63" s="175" t="n">
        <f aca="false">Бюджет!AE84</f>
        <v>0</v>
      </c>
      <c r="AF63" s="175" t="n">
        <f aca="false">Бюджет!AF84</f>
        <v>0</v>
      </c>
      <c r="AG63" s="175" t="n">
        <f aca="false">Бюджет!AG84</f>
        <v>0</v>
      </c>
      <c r="AH63" s="175" t="n">
        <f aca="false">Бюджет!AH84</f>
        <v>0</v>
      </c>
      <c r="AI63" s="175" t="n">
        <f aca="false">Бюджет!AI84</f>
        <v>0</v>
      </c>
      <c r="AJ63" s="172" t="n">
        <f aca="false">SUM(G63,I63:AI63)</f>
        <v>65.1</v>
      </c>
      <c r="AK63" s="236"/>
    </row>
    <row r="64" customFormat="false" ht="15" hidden="false" customHeight="false" outlineLevel="0" collapsed="false">
      <c r="A64" s="173"/>
      <c r="B64" s="174"/>
      <c r="C64" s="236"/>
      <c r="D64" s="236"/>
      <c r="E64" s="236"/>
      <c r="F64" s="237"/>
      <c r="G64" s="237"/>
      <c r="H64" s="237"/>
      <c r="I64" s="237"/>
      <c r="J64" s="240" t="str">
        <f aca="false">Бюджет!K85</f>
        <v>профиль "Радиофизика: радиоэлектронные устройства, обработка сигналов и автоматизация" </v>
      </c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37"/>
      <c r="AE64" s="237"/>
      <c r="AF64" s="237"/>
      <c r="AG64" s="237"/>
      <c r="AH64" s="237"/>
      <c r="AI64" s="237"/>
      <c r="AJ64" s="172" t="n">
        <f aca="false">SUM(G64,I64:AI64)</f>
        <v>0</v>
      </c>
      <c r="AK64" s="236"/>
    </row>
    <row r="65" customFormat="false" ht="15" hidden="false" customHeight="false" outlineLevel="0" collapsed="false">
      <c r="A65" s="173" t="str">
        <f aca="false">Бюджет!A86</f>
        <v>Б1.В.ДВ.01.01</v>
      </c>
      <c r="B65" s="173" t="str">
        <f aca="false">Бюджет!B86</f>
        <v>Автоматизация физического эксперимента</v>
      </c>
      <c r="C65" s="168" t="str">
        <f aca="false">Бюджет!C86</f>
        <v>4\8</v>
      </c>
      <c r="D65" s="168" t="n">
        <f aca="false">Бюджет!D86</f>
        <v>11</v>
      </c>
      <c r="E65" s="168" t="n">
        <f aca="false">Бюджет!E86</f>
        <v>1</v>
      </c>
      <c r="F65" s="175" t="n">
        <f aca="false">Бюджет!F86</f>
        <v>12</v>
      </c>
      <c r="G65" s="175" t="n">
        <f aca="false">Бюджет!G86</f>
        <v>12</v>
      </c>
      <c r="H65" s="175" t="n">
        <f aca="false">Бюджет!H86</f>
        <v>0</v>
      </c>
      <c r="I65" s="175" t="n">
        <f aca="false">Бюджет!I86</f>
        <v>0</v>
      </c>
      <c r="J65" s="175" t="n">
        <f aca="false">Бюджет!J86</f>
        <v>36</v>
      </c>
      <c r="K65" s="175" t="n">
        <f aca="false">Бюджет!K86</f>
        <v>3.3</v>
      </c>
      <c r="L65" s="175" t="n">
        <f aca="false">Бюджет!L86</f>
        <v>0</v>
      </c>
      <c r="M65" s="175" t="n">
        <f aca="false">Бюджет!M86</f>
        <v>0</v>
      </c>
      <c r="N65" s="175" t="n">
        <f aca="false">Бюджет!N86</f>
        <v>0</v>
      </c>
      <c r="O65" s="175" t="n">
        <f aca="false">Бюджет!O86</f>
        <v>0</v>
      </c>
      <c r="P65" s="175" t="n">
        <f aca="false">Бюджет!P86</f>
        <v>0</v>
      </c>
      <c r="Q65" s="175" t="n">
        <f aca="false">Бюджет!Q86</f>
        <v>0.6</v>
      </c>
      <c r="R65" s="175" t="n">
        <f aca="false">Бюджет!R86</f>
        <v>0</v>
      </c>
      <c r="S65" s="175" t="n">
        <f aca="false">Бюджет!S86</f>
        <v>0</v>
      </c>
      <c r="T65" s="175" t="n">
        <f aca="false">Бюджет!T86</f>
        <v>0</v>
      </c>
      <c r="U65" s="175" t="n">
        <f aca="false">Бюджет!U86</f>
        <v>0</v>
      </c>
      <c r="V65" s="175" t="n">
        <f aca="false">Бюджет!V86</f>
        <v>0</v>
      </c>
      <c r="W65" s="175" t="n">
        <f aca="false">Бюджет!W86</f>
        <v>0</v>
      </c>
      <c r="X65" s="175" t="n">
        <f aca="false">Бюджет!X86</f>
        <v>0</v>
      </c>
      <c r="Y65" s="175" t="n">
        <f aca="false">Бюджет!Y86</f>
        <v>0</v>
      </c>
      <c r="Z65" s="175" t="n">
        <f aca="false">Бюджет!Z86</f>
        <v>0</v>
      </c>
      <c r="AA65" s="175" t="n">
        <f aca="false">Бюджет!AA86</f>
        <v>0</v>
      </c>
      <c r="AB65" s="175" t="n">
        <f aca="false">Бюджет!AB86</f>
        <v>0</v>
      </c>
      <c r="AC65" s="175" t="n">
        <f aca="false">Бюджет!AC86</f>
        <v>0</v>
      </c>
      <c r="AD65" s="175" t="n">
        <f aca="false">Бюджет!AD86</f>
        <v>0</v>
      </c>
      <c r="AE65" s="175" t="n">
        <f aca="false">Бюджет!AE86</f>
        <v>0</v>
      </c>
      <c r="AF65" s="175" t="n">
        <f aca="false">Бюджет!AF86</f>
        <v>0</v>
      </c>
      <c r="AG65" s="175" t="n">
        <f aca="false">Бюджет!AG86</f>
        <v>0</v>
      </c>
      <c r="AH65" s="175" t="n">
        <f aca="false">Бюджет!AH86</f>
        <v>0</v>
      </c>
      <c r="AI65" s="175" t="n">
        <f aca="false">Бюджет!AI86</f>
        <v>0</v>
      </c>
      <c r="AJ65" s="172" t="n">
        <f aca="false">SUM(G65,I65:AI65)</f>
        <v>51.9</v>
      </c>
      <c r="AK65" s="236"/>
    </row>
    <row r="66" customFormat="false" ht="15" hidden="false" customHeight="false" outlineLevel="0" collapsed="false">
      <c r="A66" s="173" t="str">
        <f aca="false">Бюджет!A87</f>
        <v>Б1.В.ДВ.02.01</v>
      </c>
      <c r="B66" s="173" t="str">
        <f aca="false">Бюджет!B87</f>
        <v>Цифровые сигнальные процессоры</v>
      </c>
      <c r="C66" s="168" t="str">
        <f aca="false">Бюджет!C87</f>
        <v>4\8</v>
      </c>
      <c r="D66" s="168" t="n">
        <f aca="false">Бюджет!D87</f>
        <v>11</v>
      </c>
      <c r="E66" s="168" t="n">
        <f aca="false">Бюджет!E87</f>
        <v>1</v>
      </c>
      <c r="F66" s="175" t="n">
        <f aca="false">Бюджет!F87</f>
        <v>12</v>
      </c>
      <c r="G66" s="175" t="n">
        <f aca="false">Бюджет!G87</f>
        <v>12</v>
      </c>
      <c r="H66" s="175" t="n">
        <f aca="false">Бюджет!H87</f>
        <v>0</v>
      </c>
      <c r="I66" s="175" t="n">
        <f aca="false">Бюджет!I87</f>
        <v>0</v>
      </c>
      <c r="J66" s="175" t="n">
        <f aca="false">Бюджет!J87</f>
        <v>48</v>
      </c>
      <c r="K66" s="175" t="n">
        <f aca="false">Бюджет!K87</f>
        <v>3.3</v>
      </c>
      <c r="L66" s="175" t="n">
        <f aca="false">Бюджет!L87</f>
        <v>0</v>
      </c>
      <c r="M66" s="175" t="n">
        <f aca="false">Бюджет!M87</f>
        <v>0</v>
      </c>
      <c r="N66" s="175" t="n">
        <f aca="false">Бюджет!N87</f>
        <v>0</v>
      </c>
      <c r="O66" s="175" t="n">
        <f aca="false">Бюджет!O87</f>
        <v>0</v>
      </c>
      <c r="P66" s="175" t="n">
        <f aca="false">Бюджет!P87</f>
        <v>0</v>
      </c>
      <c r="Q66" s="175" t="n">
        <f aca="false">Бюджет!Q87</f>
        <v>0.6</v>
      </c>
      <c r="R66" s="175" t="n">
        <f aca="false">Бюджет!R87</f>
        <v>0</v>
      </c>
      <c r="S66" s="175" t="n">
        <f aca="false">Бюджет!S87</f>
        <v>0</v>
      </c>
      <c r="T66" s="175" t="n">
        <f aca="false">Бюджет!T87</f>
        <v>0</v>
      </c>
      <c r="U66" s="175" t="n">
        <f aca="false">Бюджет!U87</f>
        <v>0</v>
      </c>
      <c r="V66" s="175" t="n">
        <f aca="false">Бюджет!V87</f>
        <v>0</v>
      </c>
      <c r="W66" s="175" t="n">
        <f aca="false">Бюджет!W87</f>
        <v>0</v>
      </c>
      <c r="X66" s="175" t="n">
        <f aca="false">Бюджет!X87</f>
        <v>0</v>
      </c>
      <c r="Y66" s="175" t="n">
        <f aca="false">Бюджет!Y87</f>
        <v>0</v>
      </c>
      <c r="Z66" s="175" t="n">
        <f aca="false">Бюджет!Z87</f>
        <v>0</v>
      </c>
      <c r="AA66" s="175" t="n">
        <f aca="false">Бюджет!AA87</f>
        <v>0</v>
      </c>
      <c r="AB66" s="175" t="n">
        <f aca="false">Бюджет!AB87</f>
        <v>0</v>
      </c>
      <c r="AC66" s="175" t="n">
        <f aca="false">Бюджет!AC87</f>
        <v>0</v>
      </c>
      <c r="AD66" s="175" t="n">
        <f aca="false">Бюджет!AD87</f>
        <v>0</v>
      </c>
      <c r="AE66" s="175" t="n">
        <f aca="false">Бюджет!AE87</f>
        <v>0</v>
      </c>
      <c r="AF66" s="175" t="n">
        <f aca="false">Бюджет!AF87</f>
        <v>0</v>
      </c>
      <c r="AG66" s="175" t="n">
        <f aca="false">Бюджет!AG87</f>
        <v>0</v>
      </c>
      <c r="AH66" s="175" t="n">
        <f aca="false">Бюджет!AH87</f>
        <v>0</v>
      </c>
      <c r="AI66" s="175" t="n">
        <f aca="false">Бюджет!AI87</f>
        <v>0</v>
      </c>
      <c r="AJ66" s="172" t="n">
        <f aca="false">SUM(G66,I66:AI66)</f>
        <v>63.9</v>
      </c>
      <c r="AK66" s="236"/>
    </row>
    <row r="67" customFormat="false" ht="15" hidden="false" customHeight="false" outlineLevel="0" collapsed="false">
      <c r="A67" s="236"/>
      <c r="B67" s="241" t="s">
        <v>180</v>
      </c>
      <c r="C67" s="242"/>
      <c r="D67" s="242"/>
      <c r="E67" s="242"/>
      <c r="F67" s="178" t="n">
        <f aca="false">SUM(F23:F66)</f>
        <v>888</v>
      </c>
      <c r="G67" s="178" t="n">
        <f aca="false">SUM(G23:G66)</f>
        <v>888</v>
      </c>
      <c r="H67" s="178" t="n">
        <f aca="false">SUM(H23:H66)</f>
        <v>346</v>
      </c>
      <c r="I67" s="178" t="n">
        <f aca="false">SUM(I23:I66)</f>
        <v>346</v>
      </c>
      <c r="J67" s="178" t="n">
        <f aca="false">SUM(J23:J66)</f>
        <v>1488</v>
      </c>
      <c r="K67" s="178" t="n">
        <f aca="false">SUM(K23:K66)</f>
        <v>146.1</v>
      </c>
      <c r="L67" s="178" t="n">
        <f aca="false">SUM(L23:L66)</f>
        <v>0</v>
      </c>
      <c r="M67" s="178" t="n">
        <f aca="false">SUM(M23:M66)</f>
        <v>47.6</v>
      </c>
      <c r="N67" s="178" t="n">
        <f aca="false">SUM(N23:N66)</f>
        <v>0</v>
      </c>
      <c r="O67" s="178" t="n">
        <f aca="false">SUM(O23:O66)</f>
        <v>0</v>
      </c>
      <c r="P67" s="178" t="n">
        <f aca="false">SUM(P23:P66)</f>
        <v>0</v>
      </c>
      <c r="Q67" s="178" t="n">
        <f aca="false">SUM(Q23:Q66)</f>
        <v>49.4</v>
      </c>
      <c r="R67" s="178" t="n">
        <f aca="false">SUM(R23:R66)</f>
        <v>0</v>
      </c>
      <c r="S67" s="178" t="n">
        <f aca="false">SUM(S23:S66)</f>
        <v>36</v>
      </c>
      <c r="T67" s="178" t="n">
        <f aca="false">SUM(T23:T66)</f>
        <v>188.666666666667</v>
      </c>
      <c r="U67" s="178" t="n">
        <f aca="false">SUM(U23:U66)</f>
        <v>0</v>
      </c>
      <c r="V67" s="178" t="n">
        <f aca="false">SUM(V23:V66)</f>
        <v>0</v>
      </c>
      <c r="W67" s="178" t="n">
        <f aca="false">SUM(W23:W66)</f>
        <v>416</v>
      </c>
      <c r="X67" s="178" t="n">
        <f aca="false">SUM(X23:X66)</f>
        <v>0</v>
      </c>
      <c r="Y67" s="178" t="n">
        <f aca="false">SUM(Y23:Y66)</f>
        <v>0</v>
      </c>
      <c r="Z67" s="178" t="n">
        <f aca="false">SUM(Z23:Z66)</f>
        <v>0</v>
      </c>
      <c r="AA67" s="178" t="n">
        <f aca="false">SUM(AA23:AA66)</f>
        <v>0</v>
      </c>
      <c r="AB67" s="178" t="n">
        <f aca="false">SUM(AB23:AB66)</f>
        <v>91</v>
      </c>
      <c r="AC67" s="178" t="n">
        <f aca="false">SUM(AC23:AC66)</f>
        <v>0</v>
      </c>
      <c r="AD67" s="178" t="n">
        <f aca="false">SUM(AD23:AD66)</f>
        <v>0</v>
      </c>
      <c r="AE67" s="178" t="n">
        <f aca="false">SUM(AE23:AE66)</f>
        <v>0</v>
      </c>
      <c r="AF67" s="178" t="n">
        <f aca="false">SUM(AF23:AF66)</f>
        <v>0</v>
      </c>
      <c r="AG67" s="178" t="n">
        <f aca="false">SUM(AG23:AG66)</f>
        <v>0</v>
      </c>
      <c r="AH67" s="178" t="n">
        <f aca="false">SUM(AH23:AH66)</f>
        <v>0</v>
      </c>
      <c r="AI67" s="178" t="n">
        <f aca="false">SUM(AI23:AI66)</f>
        <v>0</v>
      </c>
      <c r="AJ67" s="178" t="n">
        <f aca="false">SUM(AJ23:AJ66)</f>
        <v>3696.76666666667</v>
      </c>
      <c r="AK67" s="236"/>
    </row>
    <row r="68" customFormat="false" ht="15" hidden="false" customHeight="false" outlineLevel="0" collapsed="false">
      <c r="A68" s="236"/>
      <c r="B68" s="243"/>
      <c r="C68" s="244"/>
      <c r="D68" s="244"/>
      <c r="E68" s="244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72" t="n">
        <f aca="false">SUM(G68,I68:AI68)</f>
        <v>0</v>
      </c>
      <c r="AK68" s="236"/>
    </row>
    <row r="69" customFormat="false" ht="15" hidden="false" customHeight="false" outlineLevel="0" collapsed="false">
      <c r="A69" s="236"/>
      <c r="B69" s="245"/>
      <c r="C69" s="236"/>
      <c r="D69" s="236"/>
      <c r="E69" s="236"/>
      <c r="F69" s="237"/>
      <c r="G69" s="237"/>
      <c r="H69" s="237"/>
      <c r="I69" s="237"/>
      <c r="J69" s="239" t="str">
        <f aca="false">Бюджет!L90</f>
        <v>03.03.02 Физика</v>
      </c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7"/>
      <c r="AE69" s="237"/>
      <c r="AF69" s="237"/>
      <c r="AG69" s="237"/>
      <c r="AH69" s="237"/>
      <c r="AI69" s="237"/>
      <c r="AJ69" s="172" t="n">
        <f aca="false">SUM(G69,I69:AI69)</f>
        <v>0</v>
      </c>
      <c r="AK69" s="236"/>
    </row>
    <row r="70" customFormat="false" ht="15" hidden="false" customHeight="false" outlineLevel="0" collapsed="false">
      <c r="A70" s="236"/>
      <c r="B70" s="245"/>
      <c r="C70" s="236"/>
      <c r="D70" s="236"/>
      <c r="E70" s="236"/>
      <c r="F70" s="237"/>
      <c r="G70" s="237"/>
      <c r="H70" s="237"/>
      <c r="I70" s="237"/>
      <c r="J70" s="240" t="str">
        <f aca="false">Бюджет!K137</f>
        <v>профиль "Солнечно-земная физика"</v>
      </c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37"/>
      <c r="AE70" s="237"/>
      <c r="AF70" s="237"/>
      <c r="AG70" s="237"/>
      <c r="AH70" s="237"/>
      <c r="AI70" s="237"/>
      <c r="AJ70" s="172" t="n">
        <f aca="false">SUM(G70,I70:AI70)</f>
        <v>0</v>
      </c>
      <c r="AK70" s="236"/>
    </row>
    <row r="71" customFormat="false" ht="15" hidden="false" customHeight="false" outlineLevel="0" collapsed="false">
      <c r="A71" s="173" t="str">
        <f aca="false">Бюджет!A143</f>
        <v>Б1.В.09</v>
      </c>
      <c r="B71" s="173" t="str">
        <f aca="false">Бюджет!B143</f>
        <v>Экспериментальные методы в геофизике</v>
      </c>
      <c r="C71" s="168" t="str">
        <f aca="false">Бюджет!C143</f>
        <v>3\6</v>
      </c>
      <c r="D71" s="168" t="n">
        <f aca="false">Бюджет!D143</f>
        <v>6</v>
      </c>
      <c r="E71" s="168" t="n">
        <f aca="false">Бюджет!E143</f>
        <v>1</v>
      </c>
      <c r="F71" s="175" t="n">
        <f aca="false">Бюджет!F143</f>
        <v>0</v>
      </c>
      <c r="G71" s="175" t="n">
        <f aca="false">Бюджет!G143</f>
        <v>0</v>
      </c>
      <c r="H71" s="175" t="n">
        <f aca="false">Бюджет!H143</f>
        <v>0</v>
      </c>
      <c r="I71" s="175" t="n">
        <f aca="false">Бюджет!I143</f>
        <v>0</v>
      </c>
      <c r="J71" s="175" t="n">
        <f aca="false">Бюджет!J143</f>
        <v>54</v>
      </c>
      <c r="K71" s="175" t="n">
        <f aca="false">Бюджет!K143</f>
        <v>1.8</v>
      </c>
      <c r="L71" s="175" t="n">
        <f aca="false">Бюджет!L143</f>
        <v>0</v>
      </c>
      <c r="M71" s="175" t="n">
        <f aca="false">Бюджет!M143</f>
        <v>0</v>
      </c>
      <c r="N71" s="175" t="n">
        <f aca="false">Бюджет!N143</f>
        <v>0</v>
      </c>
      <c r="O71" s="175" t="n">
        <f aca="false">Бюджет!O143</f>
        <v>0</v>
      </c>
      <c r="P71" s="175" t="n">
        <f aca="false">Бюджет!P143</f>
        <v>0</v>
      </c>
      <c r="Q71" s="175" t="n">
        <f aca="false">Бюджет!Q143</f>
        <v>0</v>
      </c>
      <c r="R71" s="175" t="n">
        <f aca="false">Бюджет!R143</f>
        <v>0</v>
      </c>
      <c r="S71" s="175" t="n">
        <f aca="false">Бюджет!S143</f>
        <v>0</v>
      </c>
      <c r="T71" s="175" t="n">
        <f aca="false">Бюджет!T143</f>
        <v>0</v>
      </c>
      <c r="U71" s="175" t="n">
        <f aca="false">Бюджет!U143</f>
        <v>0</v>
      </c>
      <c r="V71" s="175" t="n">
        <f aca="false">Бюджет!V143</f>
        <v>0</v>
      </c>
      <c r="W71" s="175" t="n">
        <f aca="false">Бюджет!W143</f>
        <v>0</v>
      </c>
      <c r="X71" s="175" t="n">
        <f aca="false">Бюджет!X143</f>
        <v>0</v>
      </c>
      <c r="Y71" s="175" t="n">
        <f aca="false">Бюджет!Y143</f>
        <v>0</v>
      </c>
      <c r="Z71" s="175" t="n">
        <f aca="false">Бюджет!Z143</f>
        <v>0</v>
      </c>
      <c r="AA71" s="175" t="n">
        <f aca="false">Бюджет!AA143</f>
        <v>0</v>
      </c>
      <c r="AB71" s="175" t="n">
        <f aca="false">Бюджет!AB143</f>
        <v>0</v>
      </c>
      <c r="AC71" s="175" t="n">
        <f aca="false">Бюджет!AC143</f>
        <v>0</v>
      </c>
      <c r="AD71" s="175" t="n">
        <f aca="false">Бюджет!AD143</f>
        <v>0</v>
      </c>
      <c r="AE71" s="175" t="n">
        <f aca="false">Бюджет!AE143</f>
        <v>0</v>
      </c>
      <c r="AF71" s="175" t="n">
        <f aca="false">Бюджет!AF143</f>
        <v>0</v>
      </c>
      <c r="AG71" s="175" t="n">
        <f aca="false">Бюджет!AG143</f>
        <v>0</v>
      </c>
      <c r="AH71" s="175" t="n">
        <f aca="false">Бюджет!AH143</f>
        <v>0</v>
      </c>
      <c r="AI71" s="175" t="n">
        <f aca="false">Бюджет!AI143</f>
        <v>0</v>
      </c>
      <c r="AJ71" s="172" t="n">
        <f aca="false">SUM(G71,I71:AI71)</f>
        <v>55.8</v>
      </c>
      <c r="AK71" s="246"/>
    </row>
    <row r="72" customFormat="false" ht="15" hidden="false" customHeight="false" outlineLevel="0" collapsed="false">
      <c r="A72" s="236"/>
      <c r="B72" s="241" t="s">
        <v>283</v>
      </c>
      <c r="C72" s="177"/>
      <c r="D72" s="177"/>
      <c r="E72" s="177"/>
      <c r="F72" s="178" t="n">
        <f aca="false">SUM(SUM(F71))</f>
        <v>0</v>
      </c>
      <c r="G72" s="178" t="n">
        <f aca="false">SUM(SUM(G71))</f>
        <v>0</v>
      </c>
      <c r="H72" s="178" t="n">
        <f aca="false">SUM(SUM(H71))</f>
        <v>0</v>
      </c>
      <c r="I72" s="178" t="n">
        <f aca="false">SUM(SUM(I71))</f>
        <v>0</v>
      </c>
      <c r="J72" s="178" t="n">
        <f aca="false">SUM(SUM(J71))</f>
        <v>54</v>
      </c>
      <c r="K72" s="178" t="n">
        <f aca="false">SUM(SUM(K71))</f>
        <v>1.8</v>
      </c>
      <c r="L72" s="178" t="n">
        <f aca="false">SUM(SUM(L71))</f>
        <v>0</v>
      </c>
      <c r="M72" s="178" t="n">
        <f aca="false">SUM(SUM(M71))</f>
        <v>0</v>
      </c>
      <c r="N72" s="178" t="n">
        <f aca="false">SUM(SUM(N71))</f>
        <v>0</v>
      </c>
      <c r="O72" s="178" t="n">
        <f aca="false">SUM(SUM(O71))</f>
        <v>0</v>
      </c>
      <c r="P72" s="178" t="n">
        <f aca="false">SUM(SUM(P71))</f>
        <v>0</v>
      </c>
      <c r="Q72" s="178" t="n">
        <f aca="false">SUM(SUM(Q71))</f>
        <v>0</v>
      </c>
      <c r="R72" s="178" t="n">
        <f aca="false">SUM(SUM(R71))</f>
        <v>0</v>
      </c>
      <c r="S72" s="178" t="n">
        <f aca="false">SUM(SUM(S71))</f>
        <v>0</v>
      </c>
      <c r="T72" s="178" t="n">
        <f aca="false">SUM(SUM(T71))</f>
        <v>0</v>
      </c>
      <c r="U72" s="178" t="n">
        <f aca="false">SUM(SUM(U71))</f>
        <v>0</v>
      </c>
      <c r="V72" s="178" t="n">
        <f aca="false">SUM(SUM(V71))</f>
        <v>0</v>
      </c>
      <c r="W72" s="178" t="n">
        <f aca="false">SUM(SUM(W71))</f>
        <v>0</v>
      </c>
      <c r="X72" s="178" t="n">
        <f aca="false">SUM(SUM(X71))</f>
        <v>0</v>
      </c>
      <c r="Y72" s="178" t="n">
        <f aca="false">SUM(SUM(Y71))</f>
        <v>0</v>
      </c>
      <c r="Z72" s="178" t="n">
        <f aca="false">SUM(SUM(Z71))</f>
        <v>0</v>
      </c>
      <c r="AA72" s="178" t="n">
        <f aca="false">SUM(SUM(AA71))</f>
        <v>0</v>
      </c>
      <c r="AB72" s="178" t="n">
        <f aca="false">SUM(SUM(AB71))</f>
        <v>0</v>
      </c>
      <c r="AC72" s="178" t="n">
        <f aca="false">SUM(SUM(AC71))</f>
        <v>0</v>
      </c>
      <c r="AD72" s="178" t="n">
        <f aca="false">SUM(SUM(AD71))</f>
        <v>0</v>
      </c>
      <c r="AE72" s="178" t="n">
        <f aca="false">SUM(SUM(AE71))</f>
        <v>0</v>
      </c>
      <c r="AF72" s="178" t="n">
        <f aca="false">SUM(SUM(AF71))</f>
        <v>0</v>
      </c>
      <c r="AG72" s="178" t="n">
        <f aca="false">SUM(SUM(AG71))</f>
        <v>0</v>
      </c>
      <c r="AH72" s="178" t="n">
        <f aca="false">SUM(SUM(AH71))</f>
        <v>0</v>
      </c>
      <c r="AI72" s="178" t="n">
        <f aca="false">SUM(SUM(AI71))</f>
        <v>0</v>
      </c>
      <c r="AJ72" s="178" t="n">
        <f aca="false">SUM(SUM(AJ71))</f>
        <v>55.8</v>
      </c>
      <c r="AK72" s="236"/>
    </row>
    <row r="73" customFormat="false" ht="15" hidden="false" customHeight="false" outlineLevel="0" collapsed="false">
      <c r="A73" s="236"/>
      <c r="B73" s="245"/>
      <c r="C73" s="236"/>
      <c r="D73" s="236"/>
      <c r="E73" s="236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172" t="n">
        <f aca="false">SUM(G73,I73:AI73)</f>
        <v>0</v>
      </c>
      <c r="AK73" s="236"/>
    </row>
    <row r="74" customFormat="false" ht="15" hidden="false" customHeight="false" outlineLevel="0" collapsed="false">
      <c r="A74" s="236"/>
      <c r="B74" s="245"/>
      <c r="C74" s="236"/>
      <c r="D74" s="236"/>
      <c r="E74" s="236"/>
      <c r="F74" s="237"/>
      <c r="G74" s="237"/>
      <c r="H74" s="237"/>
      <c r="I74" s="237"/>
      <c r="J74" s="237"/>
      <c r="K74" s="238"/>
      <c r="L74" s="182" t="str">
        <f aca="false">Бюджет!L259</f>
        <v>10.03.01 Информационная безопасность</v>
      </c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238"/>
      <c r="AC74" s="237"/>
      <c r="AD74" s="237"/>
      <c r="AE74" s="237"/>
      <c r="AF74" s="237"/>
      <c r="AG74" s="237"/>
      <c r="AH74" s="237"/>
      <c r="AI74" s="237"/>
      <c r="AJ74" s="172" t="n">
        <f aca="false">SUM(G74,I74:AI74)</f>
        <v>0</v>
      </c>
      <c r="AK74" s="168"/>
    </row>
    <row r="75" customFormat="false" ht="15.75" hidden="false" customHeight="true" outlineLevel="0" collapsed="false">
      <c r="A75" s="236"/>
      <c r="B75" s="245"/>
      <c r="C75" s="236"/>
      <c r="D75" s="236"/>
      <c r="E75" s="236"/>
      <c r="F75" s="237"/>
      <c r="G75" s="237"/>
      <c r="H75" s="237"/>
      <c r="I75" s="237"/>
      <c r="J75" s="183" t="str">
        <f aca="false">Бюджет!K260</f>
        <v>профиль "Техническая защита информации"</v>
      </c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237"/>
      <c r="AE75" s="237"/>
      <c r="AF75" s="237"/>
      <c r="AG75" s="237"/>
      <c r="AH75" s="237"/>
      <c r="AI75" s="237"/>
      <c r="AJ75" s="172" t="n">
        <f aca="false">SUM(G75,I75:AI75)</f>
        <v>0</v>
      </c>
      <c r="AK75" s="168"/>
    </row>
    <row r="76" customFormat="false" ht="15" hidden="false" customHeight="false" outlineLevel="0" collapsed="false">
      <c r="A76" s="236"/>
      <c r="B76" s="245"/>
      <c r="C76" s="236"/>
      <c r="D76" s="236"/>
      <c r="E76" s="236"/>
      <c r="F76" s="237"/>
      <c r="G76" s="237"/>
      <c r="H76" s="237"/>
      <c r="I76" s="237"/>
      <c r="J76" s="183" t="str">
        <f aca="false">Бюджет!K261</f>
        <v>профиль "Безопасность автоматизированных систем (по отрасли или в сфере профессиональной деятельности)"</v>
      </c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237"/>
      <c r="AE76" s="237"/>
      <c r="AF76" s="237"/>
      <c r="AG76" s="237"/>
      <c r="AH76" s="237"/>
      <c r="AI76" s="237"/>
      <c r="AJ76" s="172" t="n">
        <f aca="false">SUM(G76,I76:AI76)</f>
        <v>0</v>
      </c>
      <c r="AK76" s="168"/>
    </row>
    <row r="77" customFormat="false" ht="15" hidden="false" customHeight="false" outlineLevel="0" collapsed="false">
      <c r="A77" s="173" t="str">
        <f aca="false">Бюджет!A267</f>
        <v>Б1.О.19</v>
      </c>
      <c r="B77" s="174" t="str">
        <f aca="false">Бюджет!B267</f>
        <v>Информатика</v>
      </c>
      <c r="C77" s="168" t="str">
        <f aca="false">Бюджет!C267</f>
        <v>1\1</v>
      </c>
      <c r="D77" s="168" t="n">
        <f aca="false">Бюджет!D267</f>
        <v>27</v>
      </c>
      <c r="E77" s="168" t="n">
        <f aca="false">Бюджет!E267</f>
        <v>1</v>
      </c>
      <c r="F77" s="175" t="n">
        <f aca="false">Бюджет!F267</f>
        <v>34</v>
      </c>
      <c r="G77" s="175" t="n">
        <f aca="false">Бюджет!G267</f>
        <v>34</v>
      </c>
      <c r="H77" s="175" t="n">
        <f aca="false">Бюджет!H267</f>
        <v>0</v>
      </c>
      <c r="I77" s="175" t="n">
        <f aca="false">Бюджет!I267</f>
        <v>0</v>
      </c>
      <c r="J77" s="175" t="n">
        <f aca="false">Бюджет!J267</f>
        <v>136</v>
      </c>
      <c r="K77" s="175" t="n">
        <f aca="false">Бюджет!K267</f>
        <v>8.1</v>
      </c>
      <c r="L77" s="175" t="n">
        <f aca="false">Бюджет!L267</f>
        <v>0</v>
      </c>
      <c r="M77" s="175" t="n">
        <f aca="false">Бюджет!M267</f>
        <v>0</v>
      </c>
      <c r="N77" s="175" t="n">
        <f aca="false">Бюджет!N267</f>
        <v>0</v>
      </c>
      <c r="O77" s="175" t="n">
        <f aca="false">Бюджет!O267</f>
        <v>0</v>
      </c>
      <c r="P77" s="175" t="n">
        <f aca="false">Бюджет!P267</f>
        <v>0</v>
      </c>
      <c r="Q77" s="175" t="n">
        <f aca="false">Бюджет!Q267</f>
        <v>1.7</v>
      </c>
      <c r="R77" s="175" t="n">
        <f aca="false">Бюджет!R267</f>
        <v>0</v>
      </c>
      <c r="S77" s="175" t="n">
        <f aca="false">Бюджет!S267</f>
        <v>0</v>
      </c>
      <c r="T77" s="175" t="n">
        <f aca="false">Бюджет!T267</f>
        <v>0</v>
      </c>
      <c r="U77" s="175" t="n">
        <f aca="false">Бюджет!U267</f>
        <v>0</v>
      </c>
      <c r="V77" s="175" t="n">
        <f aca="false">Бюджет!V267</f>
        <v>0</v>
      </c>
      <c r="W77" s="175" t="n">
        <f aca="false">Бюджет!W267</f>
        <v>0</v>
      </c>
      <c r="X77" s="175" t="n">
        <f aca="false">Бюджет!X267</f>
        <v>0</v>
      </c>
      <c r="Y77" s="175" t="n">
        <f aca="false">Бюджет!Y267</f>
        <v>0</v>
      </c>
      <c r="Z77" s="175" t="n">
        <f aca="false">Бюджет!Z267</f>
        <v>0</v>
      </c>
      <c r="AA77" s="175" t="n">
        <f aca="false">Бюджет!AA267</f>
        <v>0</v>
      </c>
      <c r="AB77" s="175" t="n">
        <f aca="false">Бюджет!AB267</f>
        <v>0</v>
      </c>
      <c r="AC77" s="175" t="n">
        <f aca="false">Бюджет!AC267</f>
        <v>0</v>
      </c>
      <c r="AD77" s="175" t="n">
        <f aca="false">Бюджет!AD267</f>
        <v>0</v>
      </c>
      <c r="AE77" s="175" t="n">
        <f aca="false">Бюджет!AE267</f>
        <v>0</v>
      </c>
      <c r="AF77" s="175" t="n">
        <f aca="false">Бюджет!AF267</f>
        <v>0</v>
      </c>
      <c r="AG77" s="175" t="n">
        <f aca="false">Бюджет!AG267</f>
        <v>0</v>
      </c>
      <c r="AH77" s="175" t="n">
        <f aca="false">Бюджет!AH267</f>
        <v>0</v>
      </c>
      <c r="AI77" s="175" t="n">
        <f aca="false">Бюджет!AI267</f>
        <v>0</v>
      </c>
      <c r="AJ77" s="172" t="n">
        <f aca="false">SUM(G77,I77:AI77)</f>
        <v>179.8</v>
      </c>
      <c r="AK77" s="168"/>
    </row>
    <row r="78" customFormat="false" ht="15" hidden="false" customHeight="false" outlineLevel="0" collapsed="false">
      <c r="A78" s="173" t="str">
        <f aca="false">Бюджет!A268</f>
        <v>Б1.О.25</v>
      </c>
      <c r="B78" s="174" t="str">
        <f aca="false">Бюджет!B268</f>
        <v>Программирование на языках высокого уровня</v>
      </c>
      <c r="C78" s="168" t="str">
        <f aca="false">Бюджет!C268</f>
        <v>1\2</v>
      </c>
      <c r="D78" s="168" t="n">
        <f aca="false">Бюджет!D268</f>
        <v>27</v>
      </c>
      <c r="E78" s="168" t="n">
        <f aca="false">Бюджет!E268</f>
        <v>1</v>
      </c>
      <c r="F78" s="175" t="n">
        <f aca="false">Бюджет!F268</f>
        <v>20</v>
      </c>
      <c r="G78" s="175" t="n">
        <f aca="false">Бюджет!G268</f>
        <v>20</v>
      </c>
      <c r="H78" s="175" t="n">
        <f aca="false">Бюджет!H268</f>
        <v>0</v>
      </c>
      <c r="I78" s="175" t="n">
        <f aca="false">Бюджет!I268</f>
        <v>0</v>
      </c>
      <c r="J78" s="175" t="n">
        <f aca="false">Бюджет!J268</f>
        <v>120</v>
      </c>
      <c r="K78" s="175" t="n">
        <f aca="false">Бюджет!K268</f>
        <v>8.1</v>
      </c>
      <c r="L78" s="175" t="n">
        <f aca="false">Бюджет!L268</f>
        <v>0</v>
      </c>
      <c r="M78" s="175" t="n">
        <f aca="false">Бюджет!M268</f>
        <v>0</v>
      </c>
      <c r="N78" s="175" t="n">
        <f aca="false">Бюджет!N268</f>
        <v>0</v>
      </c>
      <c r="O78" s="175" t="n">
        <f aca="false">Бюджет!O268</f>
        <v>0</v>
      </c>
      <c r="P78" s="175" t="n">
        <f aca="false">Бюджет!P268</f>
        <v>0</v>
      </c>
      <c r="Q78" s="175" t="n">
        <f aca="false">Бюджет!Q268</f>
        <v>1</v>
      </c>
      <c r="R78" s="175" t="n">
        <f aca="false">Бюджет!R268</f>
        <v>0</v>
      </c>
      <c r="S78" s="175" t="n">
        <f aca="false">Бюджет!S268</f>
        <v>0</v>
      </c>
      <c r="T78" s="175" t="n">
        <f aca="false">Бюджет!T268</f>
        <v>0</v>
      </c>
      <c r="U78" s="175" t="n">
        <f aca="false">Бюджет!U268</f>
        <v>0</v>
      </c>
      <c r="V78" s="175" t="n">
        <f aca="false">Бюджет!V268</f>
        <v>0</v>
      </c>
      <c r="W78" s="175" t="n">
        <f aca="false">Бюджет!W268</f>
        <v>0</v>
      </c>
      <c r="X78" s="175" t="n">
        <f aca="false">Бюджет!X268</f>
        <v>0</v>
      </c>
      <c r="Y78" s="175" t="n">
        <f aca="false">Бюджет!Y268</f>
        <v>0</v>
      </c>
      <c r="Z78" s="175" t="n">
        <f aca="false">Бюджет!Z268</f>
        <v>0</v>
      </c>
      <c r="AA78" s="175" t="n">
        <f aca="false">Бюджет!AA268</f>
        <v>0</v>
      </c>
      <c r="AB78" s="175" t="n">
        <f aca="false">Бюджет!AB268</f>
        <v>0</v>
      </c>
      <c r="AC78" s="175" t="n">
        <f aca="false">Бюджет!AC268</f>
        <v>0</v>
      </c>
      <c r="AD78" s="175" t="n">
        <f aca="false">Бюджет!AD268</f>
        <v>0</v>
      </c>
      <c r="AE78" s="175" t="n">
        <f aca="false">Бюджет!AE268</f>
        <v>0</v>
      </c>
      <c r="AF78" s="175" t="n">
        <f aca="false">Бюджет!AF268</f>
        <v>0</v>
      </c>
      <c r="AG78" s="175" t="n">
        <f aca="false">Бюджет!AG268</f>
        <v>0</v>
      </c>
      <c r="AH78" s="175" t="n">
        <f aca="false">Бюджет!AH268</f>
        <v>0</v>
      </c>
      <c r="AI78" s="175" t="n">
        <f aca="false">Бюджет!AI268</f>
        <v>2</v>
      </c>
      <c r="AJ78" s="172" t="n">
        <f aca="false">SUM(G78,I78:AI78)</f>
        <v>151.1</v>
      </c>
      <c r="AK78" s="168"/>
    </row>
    <row r="79" customFormat="false" ht="15" hidden="false" customHeight="false" outlineLevel="0" collapsed="false">
      <c r="A79" s="173" t="str">
        <f aca="false">Бюджет!A269</f>
        <v>Б1.О.27</v>
      </c>
      <c r="B79" s="174" t="str">
        <f aca="false">Бюджет!B269</f>
        <v>Основы информационной безопасности</v>
      </c>
      <c r="C79" s="168" t="str">
        <f aca="false">Бюджет!C269</f>
        <v>1\1</v>
      </c>
      <c r="D79" s="168" t="n">
        <f aca="false">Бюджет!D269</f>
        <v>27</v>
      </c>
      <c r="E79" s="168" t="n">
        <f aca="false">Бюджет!E269</f>
        <v>1</v>
      </c>
      <c r="F79" s="175" t="n">
        <f aca="false">Бюджет!F269</f>
        <v>34</v>
      </c>
      <c r="G79" s="175" t="n">
        <f aca="false">Бюджет!G269</f>
        <v>34</v>
      </c>
      <c r="H79" s="175" t="n">
        <f aca="false">Бюджет!H269</f>
        <v>34</v>
      </c>
      <c r="I79" s="175" t="n">
        <f aca="false">Бюджет!I269</f>
        <v>34</v>
      </c>
      <c r="J79" s="175" t="n">
        <f aca="false">Бюджет!J269</f>
        <v>68</v>
      </c>
      <c r="K79" s="175" t="n">
        <f aca="false">Бюджет!K269</f>
        <v>8.1</v>
      </c>
      <c r="L79" s="175" t="n">
        <f aca="false">Бюджет!L269</f>
        <v>0</v>
      </c>
      <c r="M79" s="175" t="n">
        <f aca="false">Бюджет!M269</f>
        <v>0</v>
      </c>
      <c r="N79" s="175" t="n">
        <f aca="false">Бюджет!N269</f>
        <v>0</v>
      </c>
      <c r="O79" s="175" t="n">
        <f aca="false">Бюджет!O269</f>
        <v>0</v>
      </c>
      <c r="P79" s="175" t="n">
        <f aca="false">Бюджет!P269</f>
        <v>0</v>
      </c>
      <c r="Q79" s="175" t="n">
        <f aca="false">Бюджет!Q269</f>
        <v>1.7</v>
      </c>
      <c r="R79" s="175" t="n">
        <f aca="false">Бюджет!R269</f>
        <v>0</v>
      </c>
      <c r="S79" s="175" t="n">
        <f aca="false">Бюджет!S269</f>
        <v>0</v>
      </c>
      <c r="T79" s="175" t="n">
        <f aca="false">Бюджет!T269</f>
        <v>0</v>
      </c>
      <c r="U79" s="175" t="n">
        <f aca="false">Бюджет!U269</f>
        <v>0</v>
      </c>
      <c r="V79" s="175" t="n">
        <f aca="false">Бюджет!V269</f>
        <v>0</v>
      </c>
      <c r="W79" s="175" t="n">
        <f aca="false">Бюджет!W269</f>
        <v>0</v>
      </c>
      <c r="X79" s="175" t="n">
        <f aca="false">Бюджет!X269</f>
        <v>0</v>
      </c>
      <c r="Y79" s="175" t="n">
        <f aca="false">Бюджет!Y269</f>
        <v>0</v>
      </c>
      <c r="Z79" s="175" t="n">
        <f aca="false">Бюджет!Z269</f>
        <v>0</v>
      </c>
      <c r="AA79" s="175" t="n">
        <f aca="false">Бюджет!AA269</f>
        <v>0</v>
      </c>
      <c r="AB79" s="175" t="n">
        <f aca="false">Бюджет!AB269</f>
        <v>0</v>
      </c>
      <c r="AC79" s="175" t="n">
        <f aca="false">Бюджет!AC269</f>
        <v>0</v>
      </c>
      <c r="AD79" s="175" t="n">
        <f aca="false">Бюджет!AD269</f>
        <v>0</v>
      </c>
      <c r="AE79" s="175" t="n">
        <f aca="false">Бюджет!AE269</f>
        <v>0</v>
      </c>
      <c r="AF79" s="175" t="n">
        <f aca="false">Бюджет!AF269</f>
        <v>0</v>
      </c>
      <c r="AG79" s="175" t="n">
        <f aca="false">Бюджет!AG269</f>
        <v>0</v>
      </c>
      <c r="AH79" s="175" t="n">
        <f aca="false">Бюджет!AH269</f>
        <v>0</v>
      </c>
      <c r="AI79" s="175" t="n">
        <f aca="false">Бюджет!AI269</f>
        <v>6</v>
      </c>
      <c r="AJ79" s="172" t="n">
        <f aca="false">SUM(G79,I79:AI79)</f>
        <v>151.8</v>
      </c>
      <c r="AK79" s="168"/>
    </row>
    <row r="80" customFormat="false" ht="15" hidden="false" customHeight="false" outlineLevel="0" collapsed="false">
      <c r="A80" s="173" t="str">
        <f aca="false">Бюджет!A270</f>
        <v>Б1.О.27</v>
      </c>
      <c r="B80" s="174" t="str">
        <f aca="false">Бюджет!B270</f>
        <v>Основы информационной безопасности</v>
      </c>
      <c r="C80" s="168" t="str">
        <f aca="false">Бюджет!C270</f>
        <v>1\2</v>
      </c>
      <c r="D80" s="168" t="n">
        <f aca="false">Бюджет!D270</f>
        <v>27</v>
      </c>
      <c r="E80" s="168" t="n">
        <f aca="false">Бюджет!E270</f>
        <v>1</v>
      </c>
      <c r="F80" s="175" t="n">
        <f aca="false">Бюджет!F270</f>
        <v>40</v>
      </c>
      <c r="G80" s="175" t="n">
        <f aca="false">Бюджет!G270</f>
        <v>40</v>
      </c>
      <c r="H80" s="175" t="n">
        <f aca="false">Бюджет!H270</f>
        <v>0</v>
      </c>
      <c r="I80" s="175" t="n">
        <f aca="false">Бюджет!I270</f>
        <v>0</v>
      </c>
      <c r="J80" s="175" t="n">
        <f aca="false">Бюджет!J270</f>
        <v>40</v>
      </c>
      <c r="K80" s="175" t="n">
        <f aca="false">Бюджет!K270</f>
        <v>8.1</v>
      </c>
      <c r="L80" s="175" t="n">
        <f aca="false">Бюджет!L270</f>
        <v>0</v>
      </c>
      <c r="M80" s="175" t="n">
        <f aca="false">Бюджет!M270</f>
        <v>0</v>
      </c>
      <c r="N80" s="175" t="n">
        <f aca="false">Бюджет!N270</f>
        <v>0</v>
      </c>
      <c r="O80" s="175" t="n">
        <f aca="false">Бюджет!O270</f>
        <v>0</v>
      </c>
      <c r="P80" s="175" t="n">
        <f aca="false">Бюджет!P270</f>
        <v>0</v>
      </c>
      <c r="Q80" s="175" t="n">
        <f aca="false">Бюджет!Q270</f>
        <v>2</v>
      </c>
      <c r="R80" s="175" t="n">
        <f aca="false">Бюджет!R270</f>
        <v>0</v>
      </c>
      <c r="S80" s="175" t="n">
        <f aca="false">Бюджет!S270</f>
        <v>0</v>
      </c>
      <c r="T80" s="175" t="n">
        <f aca="false">Бюджет!T270</f>
        <v>0</v>
      </c>
      <c r="U80" s="175" t="n">
        <f aca="false">Бюджет!U270</f>
        <v>8.1</v>
      </c>
      <c r="V80" s="175" t="n">
        <f aca="false">Бюджет!V270</f>
        <v>0</v>
      </c>
      <c r="W80" s="175" t="n">
        <f aca="false">Бюджет!W270</f>
        <v>0</v>
      </c>
      <c r="X80" s="175" t="n">
        <f aca="false">Бюджет!X270</f>
        <v>0</v>
      </c>
      <c r="Y80" s="175" t="n">
        <f aca="false">Бюджет!Y270</f>
        <v>0</v>
      </c>
      <c r="Z80" s="175" t="n">
        <f aca="false">Бюджет!Z270</f>
        <v>0</v>
      </c>
      <c r="AA80" s="175" t="n">
        <f aca="false">Бюджет!AA270</f>
        <v>0</v>
      </c>
      <c r="AB80" s="175" t="n">
        <f aca="false">Бюджет!AB270</f>
        <v>0</v>
      </c>
      <c r="AC80" s="175" t="n">
        <f aca="false">Бюджет!AC270</f>
        <v>0</v>
      </c>
      <c r="AD80" s="175" t="n">
        <f aca="false">Бюджет!AD270</f>
        <v>0</v>
      </c>
      <c r="AE80" s="175" t="n">
        <f aca="false">Бюджет!AE270</f>
        <v>0</v>
      </c>
      <c r="AF80" s="175" t="n">
        <f aca="false">Бюджет!AF270</f>
        <v>0</v>
      </c>
      <c r="AG80" s="175" t="n">
        <f aca="false">Бюджет!AG270</f>
        <v>0</v>
      </c>
      <c r="AH80" s="175" t="n">
        <f aca="false">Бюджет!AH270</f>
        <v>0</v>
      </c>
      <c r="AI80" s="175" t="n">
        <f aca="false">Бюджет!AI270</f>
        <v>2</v>
      </c>
      <c r="AJ80" s="172" t="n">
        <f aca="false">SUM(G80,I80:AI80)</f>
        <v>100.2</v>
      </c>
      <c r="AK80" s="168"/>
    </row>
    <row r="81" customFormat="false" ht="27.25" hidden="false" customHeight="false" outlineLevel="0" collapsed="false">
      <c r="A81" s="173" t="str">
        <f aca="false">Бюджет!A276</f>
        <v>Б1.О.17</v>
      </c>
      <c r="B81" s="174" t="str">
        <f aca="false">Бюджет!B276</f>
        <v>Объектно-ориентированное программирование и моделирование</v>
      </c>
      <c r="C81" s="168" t="str">
        <f aca="false">Бюджет!C276</f>
        <v>2\3</v>
      </c>
      <c r="D81" s="168" t="n">
        <f aca="false">Бюджет!D276</f>
        <v>34</v>
      </c>
      <c r="E81" s="168" t="n">
        <f aca="false">Бюджет!E276</f>
        <v>1</v>
      </c>
      <c r="F81" s="175" t="n">
        <f aca="false">Бюджет!F276</f>
        <v>16</v>
      </c>
      <c r="G81" s="175" t="n">
        <f aca="false">Бюджет!G276</f>
        <v>16</v>
      </c>
      <c r="H81" s="175" t="n">
        <f aca="false">Бюджет!H276</f>
        <v>0</v>
      </c>
      <c r="I81" s="175" t="n">
        <f aca="false">Бюджет!I276</f>
        <v>0</v>
      </c>
      <c r="J81" s="175" t="n">
        <f aca="false">Бюджет!J276</f>
        <v>150</v>
      </c>
      <c r="K81" s="175" t="n">
        <f aca="false">Бюджет!K276</f>
        <v>10.2</v>
      </c>
      <c r="L81" s="175" t="n">
        <f aca="false">Бюджет!L276</f>
        <v>0</v>
      </c>
      <c r="M81" s="175" t="n">
        <f aca="false">Бюджет!M276</f>
        <v>0</v>
      </c>
      <c r="N81" s="175" t="n">
        <f aca="false">Бюджет!N276</f>
        <v>0</v>
      </c>
      <c r="O81" s="175" t="n">
        <f aca="false">Бюджет!O276</f>
        <v>0</v>
      </c>
      <c r="P81" s="175" t="n">
        <f aca="false">Бюджет!P276</f>
        <v>0</v>
      </c>
      <c r="Q81" s="175" t="n">
        <f aca="false">Бюджет!Q276</f>
        <v>0.8</v>
      </c>
      <c r="R81" s="175" t="n">
        <f aca="false">Бюджет!R276</f>
        <v>0</v>
      </c>
      <c r="S81" s="175" t="n">
        <f aca="false">Бюджет!S276</f>
        <v>0</v>
      </c>
      <c r="T81" s="175" t="n">
        <f aca="false">Бюджет!T276</f>
        <v>0</v>
      </c>
      <c r="U81" s="175" t="n">
        <f aca="false">Бюджет!U276</f>
        <v>0</v>
      </c>
      <c r="V81" s="175" t="n">
        <f aca="false">Бюджет!V276</f>
        <v>0</v>
      </c>
      <c r="W81" s="175" t="n">
        <f aca="false">Бюджет!W276</f>
        <v>0</v>
      </c>
      <c r="X81" s="175" t="n">
        <f aca="false">Бюджет!X276</f>
        <v>0</v>
      </c>
      <c r="Y81" s="175" t="n">
        <f aca="false">Бюджет!Y276</f>
        <v>0</v>
      </c>
      <c r="Z81" s="175" t="n">
        <f aca="false">Бюджет!Z276</f>
        <v>0</v>
      </c>
      <c r="AA81" s="175" t="n">
        <f aca="false">Бюджет!AA276</f>
        <v>0</v>
      </c>
      <c r="AB81" s="175" t="n">
        <f aca="false">Бюджет!AB276</f>
        <v>0</v>
      </c>
      <c r="AC81" s="175" t="n">
        <f aca="false">Бюджет!AC276</f>
        <v>0</v>
      </c>
      <c r="AD81" s="175" t="n">
        <f aca="false">Бюджет!AD276</f>
        <v>0</v>
      </c>
      <c r="AE81" s="175" t="n">
        <f aca="false">Бюджет!AE276</f>
        <v>0</v>
      </c>
      <c r="AF81" s="175" t="n">
        <f aca="false">Бюджет!AF276</f>
        <v>0</v>
      </c>
      <c r="AG81" s="175" t="n">
        <f aca="false">Бюджет!AG276</f>
        <v>0</v>
      </c>
      <c r="AH81" s="175" t="n">
        <f aca="false">Бюджет!AH276</f>
        <v>0</v>
      </c>
      <c r="AI81" s="175" t="n">
        <f aca="false">Бюджет!AI276</f>
        <v>2</v>
      </c>
      <c r="AJ81" s="172" t="n">
        <f aca="false">SUM(G81,I81:AI81)</f>
        <v>179</v>
      </c>
      <c r="AK81" s="168"/>
    </row>
    <row r="82" customFormat="false" ht="15" hidden="false" customHeight="false" outlineLevel="0" collapsed="false">
      <c r="A82" s="173" t="str">
        <f aca="false">Бюджет!A278</f>
        <v>Б1.О.24</v>
      </c>
      <c r="B82" s="174" t="str">
        <f aca="false">Бюджет!B278</f>
        <v>Инженерная и компьютерная графика</v>
      </c>
      <c r="C82" s="168" t="str">
        <f aca="false">Бюджет!C278</f>
        <v>2\3</v>
      </c>
      <c r="D82" s="168" t="n">
        <f aca="false">Бюджет!D278</f>
        <v>34</v>
      </c>
      <c r="E82" s="168" t="n">
        <f aca="false">Бюджет!E278</f>
        <v>1</v>
      </c>
      <c r="F82" s="175" t="n">
        <f aca="false">Бюджет!F278</f>
        <v>34</v>
      </c>
      <c r="G82" s="175" t="n">
        <f aca="false">Бюджет!G278</f>
        <v>34</v>
      </c>
      <c r="H82" s="175" t="n">
        <f aca="false">Бюджет!H278</f>
        <v>0</v>
      </c>
      <c r="I82" s="175" t="n">
        <f aca="false">Бюджет!I278</f>
        <v>0</v>
      </c>
      <c r="J82" s="175" t="n">
        <f aca="false">Бюджет!J278</f>
        <v>102</v>
      </c>
      <c r="K82" s="175" t="n">
        <f aca="false">Бюджет!K278</f>
        <v>10.2</v>
      </c>
      <c r="L82" s="175" t="n">
        <f aca="false">Бюджет!L278</f>
        <v>0</v>
      </c>
      <c r="M82" s="175" t="n">
        <f aca="false">Бюджет!M278</f>
        <v>0</v>
      </c>
      <c r="N82" s="175" t="n">
        <f aca="false">Бюджет!N278</f>
        <v>0</v>
      </c>
      <c r="O82" s="175" t="n">
        <f aca="false">Бюджет!O278</f>
        <v>0</v>
      </c>
      <c r="P82" s="175" t="n">
        <f aca="false">Бюджет!P278</f>
        <v>0</v>
      </c>
      <c r="Q82" s="175" t="n">
        <f aca="false">Бюджет!Q278</f>
        <v>1.7</v>
      </c>
      <c r="R82" s="175" t="n">
        <f aca="false">Бюджет!R278</f>
        <v>0</v>
      </c>
      <c r="S82" s="175" t="n">
        <f aca="false">Бюджет!S278</f>
        <v>0</v>
      </c>
      <c r="T82" s="175" t="n">
        <f aca="false">Бюджет!T278</f>
        <v>0</v>
      </c>
      <c r="U82" s="175" t="n">
        <f aca="false">Бюджет!U278</f>
        <v>0</v>
      </c>
      <c r="V82" s="175" t="n">
        <f aca="false">Бюджет!V278</f>
        <v>0</v>
      </c>
      <c r="W82" s="175" t="n">
        <f aca="false">Бюджет!W278</f>
        <v>0</v>
      </c>
      <c r="X82" s="175" t="n">
        <f aca="false">Бюджет!X278</f>
        <v>0</v>
      </c>
      <c r="Y82" s="175" t="n">
        <f aca="false">Бюджет!Y278</f>
        <v>0</v>
      </c>
      <c r="Z82" s="175" t="n">
        <f aca="false">Бюджет!Z278</f>
        <v>0</v>
      </c>
      <c r="AA82" s="175" t="n">
        <f aca="false">Бюджет!AA278</f>
        <v>0</v>
      </c>
      <c r="AB82" s="175" t="n">
        <f aca="false">Бюджет!AB278</f>
        <v>0</v>
      </c>
      <c r="AC82" s="175" t="n">
        <f aca="false">Бюджет!AC278</f>
        <v>0</v>
      </c>
      <c r="AD82" s="175" t="n">
        <f aca="false">Бюджет!AD278</f>
        <v>0</v>
      </c>
      <c r="AE82" s="175" t="n">
        <f aca="false">Бюджет!AE278</f>
        <v>0</v>
      </c>
      <c r="AF82" s="175" t="n">
        <f aca="false">Бюджет!AF278</f>
        <v>0</v>
      </c>
      <c r="AG82" s="175" t="n">
        <f aca="false">Бюджет!AG278</f>
        <v>0</v>
      </c>
      <c r="AH82" s="175" t="n">
        <f aca="false">Бюджет!AH278</f>
        <v>0</v>
      </c>
      <c r="AI82" s="175" t="n">
        <f aca="false">Бюджет!AI278</f>
        <v>2</v>
      </c>
      <c r="AJ82" s="172" t="n">
        <f aca="false">SUM(G82,I82:AI82)</f>
        <v>149.9</v>
      </c>
      <c r="AK82" s="168"/>
    </row>
    <row r="83" customFormat="false" ht="27.25" hidden="false" customHeight="false" outlineLevel="0" collapsed="false">
      <c r="A83" s="173" t="str">
        <f aca="false">Бюджет!A279</f>
        <v>Б1.О.31</v>
      </c>
      <c r="B83" s="174" t="str">
        <f aca="false">Бюджет!B279</f>
        <v>Документоведение. Нормативные документы в сфере информационной безопасности</v>
      </c>
      <c r="C83" s="168" t="str">
        <f aca="false">Бюджет!C279</f>
        <v>2\3</v>
      </c>
      <c r="D83" s="168" t="n">
        <f aca="false">Бюджет!D279</f>
        <v>34</v>
      </c>
      <c r="E83" s="168" t="n">
        <f aca="false">Бюджет!E279</f>
        <v>1</v>
      </c>
      <c r="F83" s="175" t="n">
        <f aca="false">Бюджет!F279</f>
        <v>34</v>
      </c>
      <c r="G83" s="175" t="n">
        <f aca="false">Бюджет!G279</f>
        <v>34</v>
      </c>
      <c r="H83" s="175" t="n">
        <f aca="false">Бюджет!H279</f>
        <v>34</v>
      </c>
      <c r="I83" s="175" t="n">
        <f aca="false">Бюджет!I279</f>
        <v>34</v>
      </c>
      <c r="J83" s="175" t="n">
        <f aca="false">Бюджет!J279</f>
        <v>0</v>
      </c>
      <c r="K83" s="175" t="n">
        <f aca="false">Бюджет!K279</f>
        <v>10.2</v>
      </c>
      <c r="L83" s="175" t="n">
        <f aca="false">Бюджет!L279</f>
        <v>0</v>
      </c>
      <c r="M83" s="175" t="n">
        <f aca="false">Бюджет!M279</f>
        <v>0</v>
      </c>
      <c r="N83" s="175" t="n">
        <f aca="false">Бюджет!N279</f>
        <v>0</v>
      </c>
      <c r="O83" s="175" t="n">
        <f aca="false">Бюджет!O279</f>
        <v>0</v>
      </c>
      <c r="P83" s="175" t="n">
        <f aca="false">Бюджет!P279</f>
        <v>0</v>
      </c>
      <c r="Q83" s="175" t="n">
        <f aca="false">Бюджет!Q279</f>
        <v>1.7</v>
      </c>
      <c r="R83" s="175" t="n">
        <f aca="false">Бюджет!R279</f>
        <v>0</v>
      </c>
      <c r="S83" s="175" t="n">
        <f aca="false">Бюджет!S279</f>
        <v>0</v>
      </c>
      <c r="T83" s="175" t="n">
        <f aca="false">Бюджет!T279</f>
        <v>0</v>
      </c>
      <c r="U83" s="175" t="n">
        <f aca="false">Бюджет!U279</f>
        <v>0</v>
      </c>
      <c r="V83" s="175" t="n">
        <f aca="false">Бюджет!V279</f>
        <v>0</v>
      </c>
      <c r="W83" s="175" t="n">
        <f aca="false">Бюджет!W279</f>
        <v>0</v>
      </c>
      <c r="X83" s="175" t="n">
        <f aca="false">Бюджет!X279</f>
        <v>0</v>
      </c>
      <c r="Y83" s="175" t="n">
        <f aca="false">Бюджет!Y279</f>
        <v>0</v>
      </c>
      <c r="Z83" s="175" t="n">
        <f aca="false">Бюджет!Z279</f>
        <v>0</v>
      </c>
      <c r="AA83" s="175" t="n">
        <f aca="false">Бюджет!AA279</f>
        <v>0</v>
      </c>
      <c r="AB83" s="175" t="n">
        <f aca="false">Бюджет!AB279</f>
        <v>0</v>
      </c>
      <c r="AC83" s="175" t="n">
        <f aca="false">Бюджет!AC279</f>
        <v>0</v>
      </c>
      <c r="AD83" s="175" t="n">
        <f aca="false">Бюджет!AD279</f>
        <v>0</v>
      </c>
      <c r="AE83" s="175" t="n">
        <f aca="false">Бюджет!AE279</f>
        <v>0</v>
      </c>
      <c r="AF83" s="175" t="n">
        <f aca="false">Бюджет!AF279</f>
        <v>0</v>
      </c>
      <c r="AG83" s="175" t="n">
        <f aca="false">Бюджет!AG279</f>
        <v>0</v>
      </c>
      <c r="AH83" s="175" t="n">
        <f aca="false">Бюджет!AH279</f>
        <v>0</v>
      </c>
      <c r="AI83" s="175" t="n">
        <f aca="false">Бюджет!AI279</f>
        <v>0</v>
      </c>
      <c r="AJ83" s="172" t="n">
        <f aca="false">SUM(G83,I83:AI83)</f>
        <v>79.9</v>
      </c>
      <c r="AK83" s="168"/>
    </row>
    <row r="84" customFormat="false" ht="15" hidden="false" customHeight="false" outlineLevel="0" collapsed="false">
      <c r="A84" s="173" t="str">
        <f aca="false">Бюджет!A280</f>
        <v>Б1.О.35</v>
      </c>
      <c r="B84" s="174" t="str">
        <f aca="false">Бюджет!B280</f>
        <v>Дискретная математика</v>
      </c>
      <c r="C84" s="168" t="str">
        <f aca="false">Бюджет!C280</f>
        <v>2\4</v>
      </c>
      <c r="D84" s="168" t="n">
        <f aca="false">Бюджет!D280</f>
        <v>34</v>
      </c>
      <c r="E84" s="168" t="n">
        <f aca="false">Бюджет!E280</f>
        <v>1</v>
      </c>
      <c r="F84" s="175" t="n">
        <f aca="false">Бюджет!F280</f>
        <v>20</v>
      </c>
      <c r="G84" s="175" t="n">
        <f aca="false">Бюджет!G280</f>
        <v>20</v>
      </c>
      <c r="H84" s="175" t="n">
        <f aca="false">Бюджет!H280</f>
        <v>40</v>
      </c>
      <c r="I84" s="175" t="n">
        <f aca="false">Бюджет!I280</f>
        <v>40</v>
      </c>
      <c r="J84" s="175" t="n">
        <f aca="false">Бюджет!J280</f>
        <v>0</v>
      </c>
      <c r="K84" s="175" t="n">
        <f aca="false">Бюджет!K280</f>
        <v>10.2</v>
      </c>
      <c r="L84" s="175" t="n">
        <f aca="false">Бюджет!L280</f>
        <v>0</v>
      </c>
      <c r="M84" s="175" t="n">
        <f aca="false">Бюджет!M280</f>
        <v>0</v>
      </c>
      <c r="N84" s="175" t="n">
        <f aca="false">Бюджет!N280</f>
        <v>0</v>
      </c>
      <c r="O84" s="175" t="n">
        <f aca="false">Бюджет!O280</f>
        <v>0</v>
      </c>
      <c r="P84" s="175" t="n">
        <f aca="false">Бюджет!P280</f>
        <v>0</v>
      </c>
      <c r="Q84" s="175" t="n">
        <f aca="false">Бюджет!Q280</f>
        <v>1</v>
      </c>
      <c r="R84" s="175" t="n">
        <f aca="false">Бюджет!R280</f>
        <v>0</v>
      </c>
      <c r="S84" s="175" t="n">
        <f aca="false">Бюджет!S280</f>
        <v>0</v>
      </c>
      <c r="T84" s="175" t="n">
        <f aca="false">Бюджет!T280</f>
        <v>0</v>
      </c>
      <c r="U84" s="175" t="n">
        <f aca="false">Бюджет!U280</f>
        <v>10.2</v>
      </c>
      <c r="V84" s="175" t="n">
        <f aca="false">Бюджет!V280</f>
        <v>0</v>
      </c>
      <c r="W84" s="175" t="n">
        <f aca="false">Бюджет!W280</f>
        <v>0</v>
      </c>
      <c r="X84" s="175" t="n">
        <f aca="false">Бюджет!X280</f>
        <v>0</v>
      </c>
      <c r="Y84" s="175" t="n">
        <f aca="false">Бюджет!Y280</f>
        <v>0</v>
      </c>
      <c r="Z84" s="175" t="n">
        <f aca="false">Бюджет!Z280</f>
        <v>0</v>
      </c>
      <c r="AA84" s="175" t="n">
        <f aca="false">Бюджет!AA280</f>
        <v>0</v>
      </c>
      <c r="AB84" s="175" t="n">
        <f aca="false">Бюджет!AB280</f>
        <v>0</v>
      </c>
      <c r="AC84" s="175" t="n">
        <f aca="false">Бюджет!AC280</f>
        <v>0</v>
      </c>
      <c r="AD84" s="175" t="n">
        <f aca="false">Бюджет!AD280</f>
        <v>0</v>
      </c>
      <c r="AE84" s="175" t="n">
        <f aca="false">Бюджет!AE280</f>
        <v>0</v>
      </c>
      <c r="AF84" s="175" t="n">
        <f aca="false">Бюджет!AF280</f>
        <v>0</v>
      </c>
      <c r="AG84" s="175" t="n">
        <f aca="false">Бюджет!AG280</f>
        <v>0</v>
      </c>
      <c r="AH84" s="175" t="n">
        <f aca="false">Бюджет!AH280</f>
        <v>0</v>
      </c>
      <c r="AI84" s="175" t="n">
        <f aca="false">Бюджет!AI280</f>
        <v>4</v>
      </c>
      <c r="AJ84" s="172" t="n">
        <f aca="false">SUM(G84,I84:AI84)</f>
        <v>85.4</v>
      </c>
      <c r="AK84" s="168"/>
    </row>
    <row r="85" customFormat="false" ht="15" hidden="false" customHeight="false" outlineLevel="0" collapsed="false">
      <c r="A85" s="173" t="str">
        <f aca="false">Бюджет!A281</f>
        <v>Б2.О.01(У)</v>
      </c>
      <c r="B85" s="174" t="str">
        <f aca="false">Бюджет!B281</f>
        <v>Учебная практика. Ознакомительная практика</v>
      </c>
      <c r="C85" s="168" t="str">
        <f aca="false">Бюджет!C281</f>
        <v>2\4</v>
      </c>
      <c r="D85" s="168" t="n">
        <f aca="false">Бюджет!D281</f>
        <v>34</v>
      </c>
      <c r="E85" s="168" t="n">
        <f aca="false">Бюджет!E281</f>
        <v>1</v>
      </c>
      <c r="F85" s="175" t="n">
        <f aca="false">Бюджет!F281</f>
        <v>0</v>
      </c>
      <c r="G85" s="175" t="n">
        <f aca="false">Бюджет!G281</f>
        <v>0</v>
      </c>
      <c r="H85" s="175" t="n">
        <f aca="false">Бюджет!H281</f>
        <v>40</v>
      </c>
      <c r="I85" s="175" t="n">
        <f aca="false">Бюджет!I281</f>
        <v>40</v>
      </c>
      <c r="J85" s="175" t="n">
        <f aca="false">Бюджет!J281</f>
        <v>0</v>
      </c>
      <c r="K85" s="175" t="n">
        <f aca="false">Бюджет!K281</f>
        <v>10.2</v>
      </c>
      <c r="L85" s="175" t="n">
        <f aca="false">Бюджет!L281</f>
        <v>0</v>
      </c>
      <c r="M85" s="175" t="n">
        <f aca="false">Бюджет!M281</f>
        <v>0</v>
      </c>
      <c r="N85" s="175" t="n">
        <f aca="false">Бюджет!N281</f>
        <v>0</v>
      </c>
      <c r="O85" s="175" t="n">
        <f aca="false">Бюджет!O281</f>
        <v>0</v>
      </c>
      <c r="P85" s="175" t="n">
        <f aca="false">Бюджет!P281</f>
        <v>0</v>
      </c>
      <c r="Q85" s="175" t="n">
        <f aca="false">Бюджет!Q281</f>
        <v>0</v>
      </c>
      <c r="R85" s="175" t="n">
        <f aca="false">Бюджет!R281</f>
        <v>0</v>
      </c>
      <c r="S85" s="175" t="n">
        <f aca="false">Бюджет!S281</f>
        <v>0</v>
      </c>
      <c r="T85" s="175" t="n">
        <f aca="false">Бюджет!T281</f>
        <v>0</v>
      </c>
      <c r="U85" s="175" t="n">
        <f aca="false">Бюджет!U281</f>
        <v>0</v>
      </c>
      <c r="V85" s="175" t="n">
        <f aca="false">Бюджет!V281</f>
        <v>0</v>
      </c>
      <c r="W85" s="175" t="n">
        <f aca="false">Бюджет!W281</f>
        <v>0</v>
      </c>
      <c r="X85" s="175" t="n">
        <f aca="false">Бюджет!X281</f>
        <v>0</v>
      </c>
      <c r="Y85" s="175" t="n">
        <f aca="false">Бюджет!Y281</f>
        <v>0</v>
      </c>
      <c r="Z85" s="175" t="n">
        <f aca="false">Бюджет!Z281</f>
        <v>0</v>
      </c>
      <c r="AA85" s="175" t="n">
        <f aca="false">Бюджет!AA281</f>
        <v>0</v>
      </c>
      <c r="AB85" s="175" t="n">
        <f aca="false">Бюджет!AB281</f>
        <v>0</v>
      </c>
      <c r="AC85" s="175" t="n">
        <f aca="false">Бюджет!AC281</f>
        <v>0</v>
      </c>
      <c r="AD85" s="175" t="n">
        <f aca="false">Бюджет!AD281</f>
        <v>0</v>
      </c>
      <c r="AE85" s="175" t="n">
        <f aca="false">Бюджет!AE281</f>
        <v>0</v>
      </c>
      <c r="AF85" s="175" t="n">
        <f aca="false">Бюджет!AF281</f>
        <v>0</v>
      </c>
      <c r="AG85" s="175" t="n">
        <f aca="false">Бюджет!AG281</f>
        <v>0</v>
      </c>
      <c r="AH85" s="175" t="n">
        <f aca="false">Бюджет!AH281</f>
        <v>0</v>
      </c>
      <c r="AI85" s="175" t="n">
        <f aca="false">Бюджет!AI281</f>
        <v>0</v>
      </c>
      <c r="AJ85" s="172" t="n">
        <f aca="false">SUM(G85,I85:AI85)</f>
        <v>50.2</v>
      </c>
      <c r="AK85" s="168"/>
    </row>
    <row r="86" customFormat="false" ht="27.25" hidden="false" customHeight="false" outlineLevel="0" collapsed="false">
      <c r="A86" s="173" t="str">
        <f aca="false">Бюджет!A282</f>
        <v>Б1.О.10</v>
      </c>
      <c r="B86" s="174" t="str">
        <f aca="false">Бюджет!B282</f>
        <v>Методы и средства криптографической защиты информации</v>
      </c>
      <c r="C86" s="168" t="str">
        <f aca="false">Бюджет!C282</f>
        <v>3\6</v>
      </c>
      <c r="D86" s="168" t="n">
        <f aca="false">Бюджет!D282</f>
        <v>42</v>
      </c>
      <c r="E86" s="168" t="n">
        <f aca="false">Бюджет!E282</f>
        <v>2</v>
      </c>
      <c r="F86" s="175" t="n">
        <f aca="false">Бюджет!F282</f>
        <v>32</v>
      </c>
      <c r="G86" s="175" t="n">
        <f aca="false">Бюджет!G282</f>
        <v>32</v>
      </c>
      <c r="H86" s="175" t="n">
        <f aca="false">Бюджет!H282</f>
        <v>16</v>
      </c>
      <c r="I86" s="175" t="n">
        <f aca="false">Бюджет!I282</f>
        <v>32</v>
      </c>
      <c r="J86" s="175" t="n">
        <f aca="false">Бюджет!J282</f>
        <v>96</v>
      </c>
      <c r="K86" s="175" t="n">
        <f aca="false">Бюджет!K282</f>
        <v>12.6</v>
      </c>
      <c r="L86" s="175" t="n">
        <f aca="false">Бюджет!L282</f>
        <v>0</v>
      </c>
      <c r="M86" s="175" t="n">
        <f aca="false">Бюджет!M282</f>
        <v>0</v>
      </c>
      <c r="N86" s="175" t="n">
        <f aca="false">Бюджет!N282</f>
        <v>0</v>
      </c>
      <c r="O86" s="175" t="n">
        <f aca="false">Бюджет!O282</f>
        <v>0</v>
      </c>
      <c r="P86" s="175" t="n">
        <f aca="false">Бюджет!P282</f>
        <v>0</v>
      </c>
      <c r="Q86" s="175" t="n">
        <f aca="false">Бюджет!Q282</f>
        <v>1.6</v>
      </c>
      <c r="R86" s="175" t="n">
        <f aca="false">Бюджет!R282</f>
        <v>0</v>
      </c>
      <c r="S86" s="175" t="n">
        <f aca="false">Бюджет!S282</f>
        <v>0</v>
      </c>
      <c r="T86" s="175" t="n">
        <f aca="false">Бюджет!T282</f>
        <v>0</v>
      </c>
      <c r="U86" s="175" t="n">
        <f aca="false">Бюджет!U282</f>
        <v>12.6</v>
      </c>
      <c r="V86" s="175" t="n">
        <f aca="false">Бюджет!V282</f>
        <v>0</v>
      </c>
      <c r="W86" s="175" t="n">
        <f aca="false">Бюджет!W282</f>
        <v>0</v>
      </c>
      <c r="X86" s="175" t="n">
        <f aca="false">Бюджет!X282</f>
        <v>0</v>
      </c>
      <c r="Y86" s="175" t="n">
        <f aca="false">Бюджет!Y282</f>
        <v>0</v>
      </c>
      <c r="Z86" s="175" t="n">
        <f aca="false">Бюджет!Z282</f>
        <v>0</v>
      </c>
      <c r="AA86" s="175" t="n">
        <f aca="false">Бюджет!AA282</f>
        <v>0</v>
      </c>
      <c r="AB86" s="175" t="n">
        <f aca="false">Бюджет!AB282</f>
        <v>0</v>
      </c>
      <c r="AC86" s="175" t="n">
        <f aca="false">Бюджет!AC282</f>
        <v>0</v>
      </c>
      <c r="AD86" s="175" t="n">
        <f aca="false">Бюджет!AD282</f>
        <v>0</v>
      </c>
      <c r="AE86" s="175" t="n">
        <f aca="false">Бюджет!AE282</f>
        <v>0</v>
      </c>
      <c r="AF86" s="175" t="n">
        <f aca="false">Бюджет!AF282</f>
        <v>0</v>
      </c>
      <c r="AG86" s="175" t="n">
        <f aca="false">Бюджет!AG282</f>
        <v>0</v>
      </c>
      <c r="AH86" s="175" t="n">
        <f aca="false">Бюджет!AH282</f>
        <v>0</v>
      </c>
      <c r="AI86" s="175" t="n">
        <f aca="false">Бюджет!AI282</f>
        <v>4</v>
      </c>
      <c r="AJ86" s="172" t="n">
        <f aca="false">SUM(G86,I86:AI86)</f>
        <v>190.8</v>
      </c>
      <c r="AK86" s="168"/>
    </row>
    <row r="87" customFormat="false" ht="15" hidden="false" customHeight="false" outlineLevel="0" collapsed="false">
      <c r="A87" s="173" t="str">
        <f aca="false">Бюджет!A283</f>
        <v>Б1.О.18</v>
      </c>
      <c r="B87" s="174" t="str">
        <f aca="false">Бюджет!B283</f>
        <v>Защита и обработка конфиденциальных документов</v>
      </c>
      <c r="C87" s="168" t="str">
        <f aca="false">Бюджет!C283</f>
        <v>3\5</v>
      </c>
      <c r="D87" s="168" t="n">
        <f aca="false">Бюджет!D283</f>
        <v>42</v>
      </c>
      <c r="E87" s="168" t="n">
        <f aca="false">Бюджет!E283</f>
        <v>2</v>
      </c>
      <c r="F87" s="175" t="n">
        <f aca="false">Бюджет!F283</f>
        <v>34</v>
      </c>
      <c r="G87" s="175" t="n">
        <f aca="false">Бюджет!G283</f>
        <v>34</v>
      </c>
      <c r="H87" s="175" t="n">
        <f aca="false">Бюджет!H283</f>
        <v>34</v>
      </c>
      <c r="I87" s="175" t="n">
        <f aca="false">Бюджет!I283</f>
        <v>68</v>
      </c>
      <c r="J87" s="175" t="n">
        <f aca="false">Бюджет!J283</f>
        <v>0</v>
      </c>
      <c r="K87" s="175" t="n">
        <f aca="false">Бюджет!K283</f>
        <v>12.6</v>
      </c>
      <c r="L87" s="175" t="n">
        <f aca="false">Бюджет!L283</f>
        <v>0</v>
      </c>
      <c r="M87" s="175" t="n">
        <f aca="false">Бюджет!M283</f>
        <v>0</v>
      </c>
      <c r="N87" s="175" t="n">
        <f aca="false">Бюджет!N283</f>
        <v>0</v>
      </c>
      <c r="O87" s="175" t="n">
        <f aca="false">Бюджет!O283</f>
        <v>0</v>
      </c>
      <c r="P87" s="175" t="n">
        <f aca="false">Бюджет!P283</f>
        <v>0</v>
      </c>
      <c r="Q87" s="175" t="n">
        <f aca="false">Бюджет!Q283</f>
        <v>1.7</v>
      </c>
      <c r="R87" s="175" t="n">
        <f aca="false">Бюджет!R283</f>
        <v>0</v>
      </c>
      <c r="S87" s="175" t="n">
        <f aca="false">Бюджет!S283</f>
        <v>0</v>
      </c>
      <c r="T87" s="175" t="n">
        <f aca="false">Бюджет!T283</f>
        <v>0</v>
      </c>
      <c r="U87" s="175" t="n">
        <f aca="false">Бюджет!U283</f>
        <v>0</v>
      </c>
      <c r="V87" s="175" t="n">
        <f aca="false">Бюджет!V283</f>
        <v>0</v>
      </c>
      <c r="W87" s="175" t="n">
        <f aca="false">Бюджет!W283</f>
        <v>0</v>
      </c>
      <c r="X87" s="175" t="n">
        <f aca="false">Бюджет!X283</f>
        <v>0</v>
      </c>
      <c r="Y87" s="175" t="n">
        <f aca="false">Бюджет!Y283</f>
        <v>0</v>
      </c>
      <c r="Z87" s="175" t="n">
        <f aca="false">Бюджет!Z283</f>
        <v>0</v>
      </c>
      <c r="AA87" s="175" t="n">
        <f aca="false">Бюджет!AA283</f>
        <v>0</v>
      </c>
      <c r="AB87" s="175" t="n">
        <f aca="false">Бюджет!AB283</f>
        <v>0</v>
      </c>
      <c r="AC87" s="175" t="n">
        <f aca="false">Бюджет!AC283</f>
        <v>0</v>
      </c>
      <c r="AD87" s="175" t="n">
        <f aca="false">Бюджет!AD283</f>
        <v>0</v>
      </c>
      <c r="AE87" s="175" t="n">
        <f aca="false">Бюджет!AE283</f>
        <v>0</v>
      </c>
      <c r="AF87" s="175" t="n">
        <f aca="false">Бюджет!AF283</f>
        <v>0</v>
      </c>
      <c r="AG87" s="175" t="n">
        <f aca="false">Бюджет!AG283</f>
        <v>0</v>
      </c>
      <c r="AH87" s="175" t="n">
        <f aca="false">Бюджет!AH283</f>
        <v>0</v>
      </c>
      <c r="AI87" s="175" t="n">
        <f aca="false">Бюджет!AI283</f>
        <v>0</v>
      </c>
      <c r="AJ87" s="172" t="n">
        <f aca="false">SUM(G87,I87:AI87)</f>
        <v>116.3</v>
      </c>
      <c r="AK87" s="168"/>
    </row>
    <row r="88" customFormat="false" ht="27.25" hidden="false" customHeight="false" outlineLevel="0" collapsed="false">
      <c r="A88" s="173" t="str">
        <f aca="false">Бюджет!A284</f>
        <v>Б1.О.21</v>
      </c>
      <c r="B88" s="174" t="str">
        <f aca="false">Бюджет!B284</f>
        <v>Компьютерная защита информации от несанкционированного доступа</v>
      </c>
      <c r="C88" s="168" t="str">
        <f aca="false">Бюджет!C284</f>
        <v>3\6</v>
      </c>
      <c r="D88" s="168" t="n">
        <f aca="false">Бюджет!D284</f>
        <v>42</v>
      </c>
      <c r="E88" s="168" t="n">
        <f aca="false">Бюджет!E284</f>
        <v>2</v>
      </c>
      <c r="F88" s="175" t="n">
        <f aca="false">Бюджет!F284</f>
        <v>16</v>
      </c>
      <c r="G88" s="175" t="n">
        <f aca="false">Бюджет!G284</f>
        <v>16</v>
      </c>
      <c r="H88" s="175" t="n">
        <f aca="false">Бюджет!H284</f>
        <v>32</v>
      </c>
      <c r="I88" s="175" t="n">
        <f aca="false">Бюджет!I284</f>
        <v>64</v>
      </c>
      <c r="J88" s="175" t="n">
        <f aca="false">Бюджет!J284</f>
        <v>0</v>
      </c>
      <c r="K88" s="175" t="n">
        <f aca="false">Бюджет!K284</f>
        <v>12.6</v>
      </c>
      <c r="L88" s="175" t="n">
        <f aca="false">Бюджет!L284</f>
        <v>0</v>
      </c>
      <c r="M88" s="175" t="n">
        <f aca="false">Бюджет!M284</f>
        <v>0</v>
      </c>
      <c r="N88" s="175" t="n">
        <f aca="false">Бюджет!N284</f>
        <v>0</v>
      </c>
      <c r="O88" s="175" t="n">
        <f aca="false">Бюджет!O284</f>
        <v>0</v>
      </c>
      <c r="P88" s="175" t="n">
        <f aca="false">Бюджет!P284</f>
        <v>0</v>
      </c>
      <c r="Q88" s="175" t="n">
        <f aca="false">Бюджет!Q284</f>
        <v>0.8</v>
      </c>
      <c r="R88" s="175" t="n">
        <f aca="false">Бюджет!R284</f>
        <v>0</v>
      </c>
      <c r="S88" s="175" t="n">
        <f aca="false">Бюджет!S284</f>
        <v>0</v>
      </c>
      <c r="T88" s="175" t="n">
        <f aca="false">Бюджет!T284</f>
        <v>0</v>
      </c>
      <c r="U88" s="175" t="n">
        <f aca="false">Бюджет!U284</f>
        <v>0</v>
      </c>
      <c r="V88" s="175" t="n">
        <f aca="false">Бюджет!V284</f>
        <v>0</v>
      </c>
      <c r="W88" s="175" t="n">
        <f aca="false">Бюджет!W284</f>
        <v>0</v>
      </c>
      <c r="X88" s="175" t="n">
        <f aca="false">Бюджет!X284</f>
        <v>0</v>
      </c>
      <c r="Y88" s="175" t="n">
        <f aca="false">Бюджет!Y284</f>
        <v>0</v>
      </c>
      <c r="Z88" s="175" t="n">
        <f aca="false">Бюджет!Z284</f>
        <v>0</v>
      </c>
      <c r="AA88" s="175" t="n">
        <f aca="false">Бюджет!AA284</f>
        <v>0</v>
      </c>
      <c r="AB88" s="175" t="n">
        <f aca="false">Бюджет!AB284</f>
        <v>0</v>
      </c>
      <c r="AC88" s="175" t="n">
        <f aca="false">Бюджет!AC284</f>
        <v>0</v>
      </c>
      <c r="AD88" s="175" t="n">
        <f aca="false">Бюджет!AD284</f>
        <v>0</v>
      </c>
      <c r="AE88" s="175" t="n">
        <f aca="false">Бюджет!AE284</f>
        <v>0</v>
      </c>
      <c r="AF88" s="175" t="n">
        <f aca="false">Бюджет!AF284</f>
        <v>0</v>
      </c>
      <c r="AG88" s="175" t="n">
        <f aca="false">Бюджет!AG284</f>
        <v>0</v>
      </c>
      <c r="AH88" s="175" t="n">
        <f aca="false">Бюджет!AH284</f>
        <v>0</v>
      </c>
      <c r="AI88" s="175" t="n">
        <f aca="false">Бюджет!AI284</f>
        <v>0</v>
      </c>
      <c r="AJ88" s="172" t="n">
        <f aca="false">SUM(G88,I88:AI88)</f>
        <v>93.4</v>
      </c>
      <c r="AK88" s="168"/>
    </row>
    <row r="89" customFormat="false" ht="15" hidden="false" customHeight="false" outlineLevel="0" collapsed="false">
      <c r="A89" s="173" t="str">
        <f aca="false">Бюджет!A285</f>
        <v>Б1.О.22</v>
      </c>
      <c r="B89" s="174" t="str">
        <f aca="false">Бюджет!B285</f>
        <v>Сети и системы передачи информации</v>
      </c>
      <c r="C89" s="168" t="str">
        <f aca="false">Бюджет!C285</f>
        <v>3\5</v>
      </c>
      <c r="D89" s="168" t="n">
        <f aca="false">Бюджет!D285</f>
        <v>42</v>
      </c>
      <c r="E89" s="168" t="n">
        <f aca="false">Бюджет!E285</f>
        <v>2</v>
      </c>
      <c r="F89" s="175" t="n">
        <f aca="false">Бюджет!F285</f>
        <v>34</v>
      </c>
      <c r="G89" s="175" t="n">
        <f aca="false">Бюджет!G285</f>
        <v>34</v>
      </c>
      <c r="H89" s="175" t="n">
        <f aca="false">Бюджет!H285</f>
        <v>0</v>
      </c>
      <c r="I89" s="175" t="n">
        <f aca="false">Бюджет!I285</f>
        <v>0</v>
      </c>
      <c r="J89" s="175" t="n">
        <f aca="false">Бюджет!J285</f>
        <v>150</v>
      </c>
      <c r="K89" s="175" t="n">
        <f aca="false">Бюджет!K285</f>
        <v>12.6</v>
      </c>
      <c r="L89" s="175" t="n">
        <f aca="false">Бюджет!L285</f>
        <v>0</v>
      </c>
      <c r="M89" s="175" t="n">
        <f aca="false">Бюджет!M285</f>
        <v>0</v>
      </c>
      <c r="N89" s="175" t="n">
        <f aca="false">Бюджет!N285</f>
        <v>0</v>
      </c>
      <c r="O89" s="175" t="n">
        <f aca="false">Бюджет!O285</f>
        <v>0</v>
      </c>
      <c r="P89" s="175" t="n">
        <f aca="false">Бюджет!P285</f>
        <v>0</v>
      </c>
      <c r="Q89" s="175" t="n">
        <f aca="false">Бюджет!Q285</f>
        <v>1.7</v>
      </c>
      <c r="R89" s="175" t="n">
        <f aca="false">Бюджет!R285</f>
        <v>0</v>
      </c>
      <c r="S89" s="175" t="n">
        <f aca="false">Бюджет!S285</f>
        <v>0</v>
      </c>
      <c r="T89" s="175" t="n">
        <f aca="false">Бюджет!T285</f>
        <v>0</v>
      </c>
      <c r="U89" s="175" t="n">
        <f aca="false">Бюджет!U285</f>
        <v>0</v>
      </c>
      <c r="V89" s="175" t="n">
        <f aca="false">Бюджет!V285</f>
        <v>0</v>
      </c>
      <c r="W89" s="175" t="n">
        <f aca="false">Бюджет!W285</f>
        <v>0</v>
      </c>
      <c r="X89" s="175" t="n">
        <f aca="false">Бюджет!X285</f>
        <v>0</v>
      </c>
      <c r="Y89" s="175" t="n">
        <f aca="false">Бюджет!Y285</f>
        <v>0</v>
      </c>
      <c r="Z89" s="175" t="n">
        <f aca="false">Бюджет!Z285</f>
        <v>0</v>
      </c>
      <c r="AA89" s="175" t="n">
        <f aca="false">Бюджет!AA285</f>
        <v>0</v>
      </c>
      <c r="AB89" s="175" t="n">
        <f aca="false">Бюджет!AB285</f>
        <v>0</v>
      </c>
      <c r="AC89" s="175" t="n">
        <f aca="false">Бюджет!AC285</f>
        <v>0</v>
      </c>
      <c r="AD89" s="175" t="n">
        <f aca="false">Бюджет!AD285</f>
        <v>0</v>
      </c>
      <c r="AE89" s="175" t="n">
        <f aca="false">Бюджет!AE285</f>
        <v>0</v>
      </c>
      <c r="AF89" s="175" t="n">
        <f aca="false">Бюджет!AF285</f>
        <v>0</v>
      </c>
      <c r="AG89" s="175" t="n">
        <f aca="false">Бюджет!AG285</f>
        <v>0</v>
      </c>
      <c r="AH89" s="175" t="n">
        <f aca="false">Бюджет!AH285</f>
        <v>0</v>
      </c>
      <c r="AI89" s="175" t="n">
        <f aca="false">Бюджет!AI285</f>
        <v>4</v>
      </c>
      <c r="AJ89" s="172" t="n">
        <f aca="false">SUM(G89,I89:AI89)</f>
        <v>202.3</v>
      </c>
      <c r="AK89" s="168"/>
    </row>
    <row r="90" customFormat="false" ht="15" hidden="false" customHeight="false" outlineLevel="0" collapsed="false">
      <c r="A90" s="173" t="str">
        <f aca="false">Бюджет!A286</f>
        <v>Б1.О.29</v>
      </c>
      <c r="B90" s="174" t="str">
        <f aca="false">Бюджет!B286</f>
        <v>Аппаратные средства вычислительной техники</v>
      </c>
      <c r="C90" s="168" t="str">
        <f aca="false">Бюджет!C286</f>
        <v>3\6</v>
      </c>
      <c r="D90" s="168" t="n">
        <f aca="false">Бюджет!D286</f>
        <v>42</v>
      </c>
      <c r="E90" s="168" t="n">
        <f aca="false">Бюджет!E286</f>
        <v>2</v>
      </c>
      <c r="F90" s="175" t="n">
        <f aca="false">Бюджет!F286</f>
        <v>16</v>
      </c>
      <c r="G90" s="175" t="n">
        <f aca="false">Бюджет!G286</f>
        <v>16</v>
      </c>
      <c r="H90" s="175" t="n">
        <f aca="false">Бюджет!H286</f>
        <v>0</v>
      </c>
      <c r="I90" s="175" t="n">
        <f aca="false">Бюджет!I286</f>
        <v>0</v>
      </c>
      <c r="J90" s="175" t="n">
        <f aca="false">Бюджет!J286</f>
        <v>96</v>
      </c>
      <c r="K90" s="175" t="n">
        <f aca="false">Бюджет!K286</f>
        <v>12.6</v>
      </c>
      <c r="L90" s="175" t="n">
        <f aca="false">Бюджет!L286</f>
        <v>0</v>
      </c>
      <c r="M90" s="175" t="n">
        <f aca="false">Бюджет!M286</f>
        <v>0</v>
      </c>
      <c r="N90" s="175" t="n">
        <f aca="false">Бюджет!N286</f>
        <v>0</v>
      </c>
      <c r="O90" s="175" t="n">
        <f aca="false">Бюджет!O286</f>
        <v>0</v>
      </c>
      <c r="P90" s="175" t="n">
        <f aca="false">Бюджет!P286</f>
        <v>0</v>
      </c>
      <c r="Q90" s="175" t="n">
        <f aca="false">Бюджет!Q286</f>
        <v>0.8</v>
      </c>
      <c r="R90" s="175" t="n">
        <f aca="false">Бюджет!R286</f>
        <v>0</v>
      </c>
      <c r="S90" s="175" t="n">
        <f aca="false">Бюджет!S286</f>
        <v>0</v>
      </c>
      <c r="T90" s="175" t="n">
        <f aca="false">Бюджет!T286</f>
        <v>0</v>
      </c>
      <c r="U90" s="175" t="n">
        <f aca="false">Бюджет!U286</f>
        <v>0</v>
      </c>
      <c r="V90" s="175" t="n">
        <f aca="false">Бюджет!V286</f>
        <v>0</v>
      </c>
      <c r="W90" s="175" t="n">
        <f aca="false">Бюджет!W286</f>
        <v>0</v>
      </c>
      <c r="X90" s="175" t="n">
        <f aca="false">Бюджет!X286</f>
        <v>0</v>
      </c>
      <c r="Y90" s="175" t="n">
        <f aca="false">Бюджет!Y286</f>
        <v>0</v>
      </c>
      <c r="Z90" s="175" t="n">
        <f aca="false">Бюджет!Z286</f>
        <v>0</v>
      </c>
      <c r="AA90" s="175" t="n">
        <f aca="false">Бюджет!AA286</f>
        <v>0</v>
      </c>
      <c r="AB90" s="175" t="n">
        <f aca="false">Бюджет!AB286</f>
        <v>0</v>
      </c>
      <c r="AC90" s="175" t="n">
        <f aca="false">Бюджет!AC286</f>
        <v>0</v>
      </c>
      <c r="AD90" s="175" t="n">
        <f aca="false">Бюджет!AD286</f>
        <v>0</v>
      </c>
      <c r="AE90" s="175" t="n">
        <f aca="false">Бюджет!AE286</f>
        <v>0</v>
      </c>
      <c r="AF90" s="175" t="n">
        <f aca="false">Бюджет!AF286</f>
        <v>0</v>
      </c>
      <c r="AG90" s="175" t="n">
        <f aca="false">Бюджет!AG286</f>
        <v>0</v>
      </c>
      <c r="AH90" s="175" t="n">
        <f aca="false">Бюджет!AH286</f>
        <v>0</v>
      </c>
      <c r="AI90" s="175" t="n">
        <f aca="false">Бюджет!AI286</f>
        <v>4</v>
      </c>
      <c r="AJ90" s="172" t="n">
        <f aca="false">SUM(G90,I90:AI90)</f>
        <v>129.4</v>
      </c>
      <c r="AK90" s="168"/>
    </row>
    <row r="91" customFormat="false" ht="15" hidden="false" customHeight="false" outlineLevel="0" collapsed="false">
      <c r="A91" s="173" t="str">
        <f aca="false">Бюджет!A287</f>
        <v>Б1.О.30</v>
      </c>
      <c r="B91" s="174" t="str">
        <f aca="false">Бюджет!B287</f>
        <v>Безопасность систем баз данных</v>
      </c>
      <c r="C91" s="168" t="str">
        <f aca="false">Бюджет!C287</f>
        <v>3\5</v>
      </c>
      <c r="D91" s="168" t="n">
        <f aca="false">Бюджет!D287</f>
        <v>42</v>
      </c>
      <c r="E91" s="168" t="n">
        <f aca="false">Бюджет!E287</f>
        <v>2</v>
      </c>
      <c r="F91" s="175" t="n">
        <f aca="false">Бюджет!F287</f>
        <v>16</v>
      </c>
      <c r="G91" s="175" t="n">
        <f aca="false">Бюджет!G287</f>
        <v>16</v>
      </c>
      <c r="H91" s="175" t="n">
        <f aca="false">Бюджет!H287</f>
        <v>0</v>
      </c>
      <c r="I91" s="175" t="n">
        <f aca="false">Бюджет!I287</f>
        <v>0</v>
      </c>
      <c r="J91" s="175" t="n">
        <f aca="false">Бюджет!J287</f>
        <v>108</v>
      </c>
      <c r="K91" s="175" t="n">
        <f aca="false">Бюджет!K287</f>
        <v>12.6</v>
      </c>
      <c r="L91" s="175" t="n">
        <f aca="false">Бюджет!L287</f>
        <v>0</v>
      </c>
      <c r="M91" s="175" t="n">
        <f aca="false">Бюджет!M287</f>
        <v>0</v>
      </c>
      <c r="N91" s="175" t="n">
        <f aca="false">Бюджет!N287</f>
        <v>0</v>
      </c>
      <c r="O91" s="175" t="n">
        <f aca="false">Бюджет!O287</f>
        <v>0</v>
      </c>
      <c r="P91" s="175" t="n">
        <f aca="false">Бюджет!P287</f>
        <v>0</v>
      </c>
      <c r="Q91" s="175" t="n">
        <f aca="false">Бюджет!Q287</f>
        <v>0.8</v>
      </c>
      <c r="R91" s="175" t="n">
        <f aca="false">Бюджет!R287</f>
        <v>0</v>
      </c>
      <c r="S91" s="175" t="n">
        <f aca="false">Бюджет!S287</f>
        <v>0</v>
      </c>
      <c r="T91" s="175" t="n">
        <f aca="false">Бюджет!T287</f>
        <v>0</v>
      </c>
      <c r="U91" s="175" t="n">
        <f aca="false">Бюджет!U287</f>
        <v>0</v>
      </c>
      <c r="V91" s="175" t="n">
        <f aca="false">Бюджет!V287</f>
        <v>0</v>
      </c>
      <c r="W91" s="175" t="n">
        <f aca="false">Бюджет!W287</f>
        <v>0</v>
      </c>
      <c r="X91" s="175" t="n">
        <f aca="false">Бюджет!X287</f>
        <v>0</v>
      </c>
      <c r="Y91" s="175" t="n">
        <f aca="false">Бюджет!Y287</f>
        <v>0</v>
      </c>
      <c r="Z91" s="175" t="n">
        <f aca="false">Бюджет!Z287</f>
        <v>0</v>
      </c>
      <c r="AA91" s="175" t="n">
        <f aca="false">Бюджет!AA287</f>
        <v>0</v>
      </c>
      <c r="AB91" s="175" t="n">
        <f aca="false">Бюджет!AB287</f>
        <v>0</v>
      </c>
      <c r="AC91" s="175" t="n">
        <f aca="false">Бюджет!AC287</f>
        <v>0</v>
      </c>
      <c r="AD91" s="175" t="n">
        <f aca="false">Бюджет!AD287</f>
        <v>0</v>
      </c>
      <c r="AE91" s="175" t="n">
        <f aca="false">Бюджет!AE287</f>
        <v>0</v>
      </c>
      <c r="AF91" s="175" t="n">
        <f aca="false">Бюджет!AF287</f>
        <v>0</v>
      </c>
      <c r="AG91" s="175" t="n">
        <f aca="false">Бюджет!AG287</f>
        <v>0</v>
      </c>
      <c r="AH91" s="175" t="n">
        <f aca="false">Бюджет!AH287</f>
        <v>0</v>
      </c>
      <c r="AI91" s="175" t="n">
        <f aca="false">Бюджет!AI287</f>
        <v>8</v>
      </c>
      <c r="AJ91" s="172" t="n">
        <f aca="false">SUM(G91,I91:AI91)</f>
        <v>145.4</v>
      </c>
      <c r="AK91" s="168"/>
    </row>
    <row r="92" customFormat="false" ht="15" hidden="false" customHeight="false" outlineLevel="0" collapsed="false">
      <c r="A92" s="173" t="str">
        <f aca="false">Бюджет!A288</f>
        <v>Б1.О.32</v>
      </c>
      <c r="B92" s="174" t="str">
        <f aca="false">Бюджет!B288</f>
        <v>Основы радиоэлектроники</v>
      </c>
      <c r="C92" s="168" t="str">
        <f aca="false">Бюджет!C288</f>
        <v>3\5</v>
      </c>
      <c r="D92" s="168" t="n">
        <f aca="false">Бюджет!D288</f>
        <v>42</v>
      </c>
      <c r="E92" s="168" t="n">
        <f aca="false">Бюджет!E288</f>
        <v>2</v>
      </c>
      <c r="F92" s="175" t="n">
        <f aca="false">Бюджет!F288</f>
        <v>50</v>
      </c>
      <c r="G92" s="175" t="n">
        <f aca="false">Бюджет!G288</f>
        <v>50</v>
      </c>
      <c r="H92" s="175" t="n">
        <f aca="false">Бюджет!H288</f>
        <v>0</v>
      </c>
      <c r="I92" s="175" t="n">
        <f aca="false">Бюджет!I288</f>
        <v>0</v>
      </c>
      <c r="J92" s="175" t="n">
        <f aca="false">Бюджет!J288</f>
        <v>150</v>
      </c>
      <c r="K92" s="175" t="n">
        <f aca="false">Бюджет!K288</f>
        <v>0</v>
      </c>
      <c r="L92" s="175" t="n">
        <f aca="false">Бюджет!L288</f>
        <v>0</v>
      </c>
      <c r="M92" s="175" t="n">
        <f aca="false">Бюджет!M288</f>
        <v>16.8</v>
      </c>
      <c r="N92" s="175" t="n">
        <f aca="false">Бюджет!N288</f>
        <v>0</v>
      </c>
      <c r="O92" s="175" t="n">
        <f aca="false">Бюджет!O288</f>
        <v>0</v>
      </c>
      <c r="P92" s="175" t="n">
        <f aca="false">Бюджет!P288</f>
        <v>0</v>
      </c>
      <c r="Q92" s="175" t="n">
        <f aca="false">Бюджет!Q288</f>
        <v>4.5</v>
      </c>
      <c r="R92" s="175" t="n">
        <f aca="false">Бюджет!R288</f>
        <v>0</v>
      </c>
      <c r="S92" s="175" t="n">
        <f aca="false">Бюджет!S288</f>
        <v>0</v>
      </c>
      <c r="T92" s="175" t="n">
        <f aca="false">Бюджет!T288</f>
        <v>0</v>
      </c>
      <c r="U92" s="175" t="n">
        <f aca="false">Бюджет!U288</f>
        <v>0</v>
      </c>
      <c r="V92" s="175" t="n">
        <f aca="false">Бюджет!V288</f>
        <v>0</v>
      </c>
      <c r="W92" s="175" t="n">
        <f aca="false">Бюджет!W288</f>
        <v>0</v>
      </c>
      <c r="X92" s="175" t="n">
        <f aca="false">Бюджет!X288</f>
        <v>0</v>
      </c>
      <c r="Y92" s="175" t="n">
        <f aca="false">Бюджет!Y288</f>
        <v>0</v>
      </c>
      <c r="Z92" s="175" t="n">
        <f aca="false">Бюджет!Z288</f>
        <v>0</v>
      </c>
      <c r="AA92" s="175" t="n">
        <f aca="false">Бюджет!AA288</f>
        <v>0</v>
      </c>
      <c r="AB92" s="175" t="n">
        <f aca="false">Бюджет!AB288</f>
        <v>0</v>
      </c>
      <c r="AC92" s="175" t="n">
        <f aca="false">Бюджет!AC288</f>
        <v>0</v>
      </c>
      <c r="AD92" s="175" t="n">
        <f aca="false">Бюджет!AD288</f>
        <v>0</v>
      </c>
      <c r="AE92" s="175" t="n">
        <f aca="false">Бюджет!AE288</f>
        <v>0</v>
      </c>
      <c r="AF92" s="175" t="n">
        <f aca="false">Бюджет!AF288</f>
        <v>0</v>
      </c>
      <c r="AG92" s="175" t="n">
        <f aca="false">Бюджет!AG288</f>
        <v>0</v>
      </c>
      <c r="AH92" s="175" t="n">
        <f aca="false">Бюджет!AH288</f>
        <v>0</v>
      </c>
      <c r="AI92" s="175" t="n">
        <f aca="false">Бюджет!AI288</f>
        <v>4</v>
      </c>
      <c r="AJ92" s="172" t="n">
        <f aca="false">SUM(G92,I92:AI92)</f>
        <v>225.3</v>
      </c>
      <c r="AK92" s="168"/>
    </row>
    <row r="93" customFormat="false" ht="15" hidden="false" customHeight="false" outlineLevel="0" collapsed="false">
      <c r="A93" s="173" t="str">
        <f aca="false">Бюджет!A289</f>
        <v>Б1.О.36</v>
      </c>
      <c r="B93" s="174" t="str">
        <f aca="false">Бюджет!B289</f>
        <v>Веб-программирование</v>
      </c>
      <c r="C93" s="168" t="str">
        <f aca="false">Бюджет!C289</f>
        <v>3\5</v>
      </c>
      <c r="D93" s="168" t="n">
        <f aca="false">Бюджет!D289</f>
        <v>42</v>
      </c>
      <c r="E93" s="168" t="n">
        <f aca="false">Бюджет!E289</f>
        <v>2</v>
      </c>
      <c r="F93" s="175" t="n">
        <f aca="false">Бюджет!F289</f>
        <v>16</v>
      </c>
      <c r="G93" s="175" t="n">
        <f aca="false">Бюджет!G289</f>
        <v>16</v>
      </c>
      <c r="H93" s="175" t="n">
        <f aca="false">Бюджет!H289</f>
        <v>0</v>
      </c>
      <c r="I93" s="175" t="n">
        <f aca="false">Бюджет!I289</f>
        <v>0</v>
      </c>
      <c r="J93" s="175" t="n">
        <f aca="false">Бюджет!J289</f>
        <v>102</v>
      </c>
      <c r="K93" s="175" t="n">
        <f aca="false">Бюджет!K289</f>
        <v>12.6</v>
      </c>
      <c r="L93" s="175" t="n">
        <f aca="false">Бюджет!L289</f>
        <v>0</v>
      </c>
      <c r="M93" s="175" t="n">
        <f aca="false">Бюджет!M289</f>
        <v>0</v>
      </c>
      <c r="N93" s="175" t="n">
        <f aca="false">Бюджет!N289</f>
        <v>0</v>
      </c>
      <c r="O93" s="175" t="n">
        <f aca="false">Бюджет!O289</f>
        <v>0</v>
      </c>
      <c r="P93" s="175" t="n">
        <f aca="false">Бюджет!P289</f>
        <v>0</v>
      </c>
      <c r="Q93" s="175" t="n">
        <f aca="false">Бюджет!Q289</f>
        <v>0.8</v>
      </c>
      <c r="R93" s="175" t="n">
        <f aca="false">Бюджет!R289</f>
        <v>0</v>
      </c>
      <c r="S93" s="175" t="n">
        <f aca="false">Бюджет!S289</f>
        <v>0</v>
      </c>
      <c r="T93" s="175" t="n">
        <f aca="false">Бюджет!T289</f>
        <v>0</v>
      </c>
      <c r="U93" s="175" t="n">
        <f aca="false">Бюджет!U289</f>
        <v>0</v>
      </c>
      <c r="V93" s="175" t="n">
        <f aca="false">Бюджет!V289</f>
        <v>0</v>
      </c>
      <c r="W93" s="175" t="n">
        <f aca="false">Бюджет!W289</f>
        <v>0</v>
      </c>
      <c r="X93" s="175" t="n">
        <f aca="false">Бюджет!X289</f>
        <v>0</v>
      </c>
      <c r="Y93" s="175" t="n">
        <f aca="false">Бюджет!Y289</f>
        <v>0</v>
      </c>
      <c r="Z93" s="175" t="n">
        <f aca="false">Бюджет!Z289</f>
        <v>0</v>
      </c>
      <c r="AA93" s="175" t="n">
        <f aca="false">Бюджет!AA289</f>
        <v>0</v>
      </c>
      <c r="AB93" s="175" t="n">
        <f aca="false">Бюджет!AB289</f>
        <v>0</v>
      </c>
      <c r="AC93" s="175" t="n">
        <f aca="false">Бюджет!AC289</f>
        <v>0</v>
      </c>
      <c r="AD93" s="175" t="n">
        <f aca="false">Бюджет!AD289</f>
        <v>0</v>
      </c>
      <c r="AE93" s="175" t="n">
        <f aca="false">Бюджет!AE289</f>
        <v>0</v>
      </c>
      <c r="AF93" s="175" t="n">
        <f aca="false">Бюджет!AF289</f>
        <v>0</v>
      </c>
      <c r="AG93" s="175" t="n">
        <f aca="false">Бюджет!AG289</f>
        <v>0</v>
      </c>
      <c r="AH93" s="175" t="n">
        <f aca="false">Бюджет!AH289</f>
        <v>0</v>
      </c>
      <c r="AI93" s="175" t="n">
        <f aca="false">Бюджет!AI289</f>
        <v>0</v>
      </c>
      <c r="AJ93" s="172" t="n">
        <f aca="false">SUM(G93,I93:AI93)</f>
        <v>131.4</v>
      </c>
      <c r="AK93" s="168"/>
    </row>
    <row r="94" customFormat="false" ht="27.25" hidden="false" customHeight="false" outlineLevel="0" collapsed="false">
      <c r="A94" s="173" t="str">
        <f aca="false">Бюджет!A290</f>
        <v>Б2.В.01(П)</v>
      </c>
      <c r="B94" s="174" t="str">
        <f aca="false">Бюджет!B290</f>
        <v>Производственная практика. Эксплуатационная практика</v>
      </c>
      <c r="C94" s="168" t="str">
        <f aca="false">Бюджет!C290</f>
        <v>3\6</v>
      </c>
      <c r="D94" s="168" t="n">
        <f aca="false">Бюджет!D290</f>
        <v>42</v>
      </c>
      <c r="E94" s="168" t="n">
        <f aca="false">Бюджет!E290</f>
        <v>2</v>
      </c>
      <c r="F94" s="175" t="n">
        <f aca="false">Бюджет!F290</f>
        <v>0</v>
      </c>
      <c r="G94" s="175" t="n">
        <f aca="false">Бюджет!G290</f>
        <v>0</v>
      </c>
      <c r="H94" s="175" t="n">
        <f aca="false">Бюджет!H290</f>
        <v>0</v>
      </c>
      <c r="I94" s="175" t="n">
        <f aca="false">Бюджет!I290</f>
        <v>0</v>
      </c>
      <c r="J94" s="175" t="n">
        <f aca="false">Бюджет!J290</f>
        <v>0</v>
      </c>
      <c r="K94" s="175" t="n">
        <f aca="false">Бюджет!K290</f>
        <v>0</v>
      </c>
      <c r="L94" s="175" t="n">
        <f aca="false">Бюджет!L290</f>
        <v>0</v>
      </c>
      <c r="M94" s="175" t="n">
        <f aca="false">Бюджет!M290</f>
        <v>0</v>
      </c>
      <c r="N94" s="175" t="n">
        <f aca="false">Бюджет!N290</f>
        <v>0</v>
      </c>
      <c r="O94" s="175" t="n">
        <f aca="false">Бюджет!O290</f>
        <v>0</v>
      </c>
      <c r="P94" s="175" t="n">
        <f aca="false">Бюджет!P290</f>
        <v>0</v>
      </c>
      <c r="Q94" s="175" t="n">
        <f aca="false">Бюджет!Q290</f>
        <v>0</v>
      </c>
      <c r="R94" s="175" t="n">
        <f aca="false">Бюджет!R290</f>
        <v>0</v>
      </c>
      <c r="S94" s="175" t="n">
        <f aca="false">Бюджет!S290</f>
        <v>0</v>
      </c>
      <c r="T94" s="175" t="n">
        <f aca="false">Бюджет!T290</f>
        <v>168</v>
      </c>
      <c r="U94" s="175" t="n">
        <f aca="false">Бюджет!U290</f>
        <v>0</v>
      </c>
      <c r="V94" s="175" t="n">
        <f aca="false">Бюджет!V290</f>
        <v>0</v>
      </c>
      <c r="W94" s="175" t="n">
        <f aca="false">Бюджет!W290</f>
        <v>0</v>
      </c>
      <c r="X94" s="175" t="n">
        <f aca="false">Бюджет!X290</f>
        <v>0</v>
      </c>
      <c r="Y94" s="175" t="n">
        <f aca="false">Бюджет!Y290</f>
        <v>0</v>
      </c>
      <c r="Z94" s="175" t="n">
        <f aca="false">Бюджет!Z290</f>
        <v>0</v>
      </c>
      <c r="AA94" s="175" t="n">
        <f aca="false">Бюджет!AA290</f>
        <v>0</v>
      </c>
      <c r="AB94" s="175" t="n">
        <f aca="false">Бюджет!AB290</f>
        <v>0</v>
      </c>
      <c r="AC94" s="175" t="n">
        <f aca="false">Бюджет!AC290</f>
        <v>0</v>
      </c>
      <c r="AD94" s="175" t="n">
        <f aca="false">Бюджет!AD290</f>
        <v>0</v>
      </c>
      <c r="AE94" s="175" t="n">
        <f aca="false">Бюджет!AE290</f>
        <v>0</v>
      </c>
      <c r="AF94" s="175" t="n">
        <f aca="false">Бюджет!AF290</f>
        <v>0</v>
      </c>
      <c r="AG94" s="175" t="n">
        <f aca="false">Бюджет!AG290</f>
        <v>0</v>
      </c>
      <c r="AH94" s="175" t="n">
        <f aca="false">Бюджет!AH290</f>
        <v>0</v>
      </c>
      <c r="AI94" s="175" t="n">
        <f aca="false">Бюджет!AI290</f>
        <v>0</v>
      </c>
      <c r="AJ94" s="172" t="n">
        <f aca="false">SUM(G94,I94:AI94)</f>
        <v>168</v>
      </c>
      <c r="AK94" s="168"/>
    </row>
    <row r="95" customFormat="false" ht="27.25" hidden="false" customHeight="false" outlineLevel="0" collapsed="false">
      <c r="A95" s="173" t="str">
        <f aca="false">Бюджет!A291</f>
        <v>Б1.О.12</v>
      </c>
      <c r="B95" s="174" t="str">
        <f aca="false">Бюджет!B291</f>
        <v>Защита информации от утечки по техническим каналам</v>
      </c>
      <c r="C95" s="168" t="str">
        <f aca="false">Бюджет!C291</f>
        <v>4\7</v>
      </c>
      <c r="D95" s="168" t="n">
        <f aca="false">Бюджет!D291</f>
        <v>15</v>
      </c>
      <c r="E95" s="168" t="n">
        <f aca="false">Бюджет!E291</f>
        <v>1</v>
      </c>
      <c r="F95" s="175" t="n">
        <f aca="false">Бюджет!F291</f>
        <v>26</v>
      </c>
      <c r="G95" s="175" t="n">
        <f aca="false">Бюджет!G291</f>
        <v>26</v>
      </c>
      <c r="H95" s="175" t="n">
        <f aca="false">Бюджет!H291</f>
        <v>12</v>
      </c>
      <c r="I95" s="175" t="n">
        <f aca="false">Бюджет!I291</f>
        <v>12</v>
      </c>
      <c r="J95" s="175" t="n">
        <f aca="false">Бюджет!J291</f>
        <v>52</v>
      </c>
      <c r="K95" s="175" t="n">
        <f aca="false">Бюджет!K291</f>
        <v>0</v>
      </c>
      <c r="L95" s="175" t="n">
        <f aca="false">Бюджет!L291</f>
        <v>0</v>
      </c>
      <c r="M95" s="175" t="n">
        <f aca="false">Бюджет!M291</f>
        <v>6</v>
      </c>
      <c r="N95" s="175" t="n">
        <f aca="false">Бюджет!N291</f>
        <v>0</v>
      </c>
      <c r="O95" s="175" t="n">
        <f aca="false">Бюджет!O291</f>
        <v>0</v>
      </c>
      <c r="P95" s="175" t="n">
        <f aca="false">Бюджет!P291</f>
        <v>0</v>
      </c>
      <c r="Q95" s="175" t="n">
        <f aca="false">Бюджет!Q291</f>
        <v>2.3</v>
      </c>
      <c r="R95" s="175" t="n">
        <f aca="false">Бюджет!R291</f>
        <v>0</v>
      </c>
      <c r="S95" s="175" t="n">
        <f aca="false">Бюджет!S291</f>
        <v>0</v>
      </c>
      <c r="T95" s="175" t="n">
        <f aca="false">Бюджет!T291</f>
        <v>0</v>
      </c>
      <c r="U95" s="175" t="n">
        <f aca="false">Бюджет!U291</f>
        <v>0</v>
      </c>
      <c r="V95" s="175" t="n">
        <f aca="false">Бюджет!V291</f>
        <v>0</v>
      </c>
      <c r="W95" s="175" t="n">
        <f aca="false">Бюджет!W291</f>
        <v>0</v>
      </c>
      <c r="X95" s="175" t="n">
        <f aca="false">Бюджет!X291</f>
        <v>0</v>
      </c>
      <c r="Y95" s="175" t="n">
        <f aca="false">Бюджет!Y291</f>
        <v>0</v>
      </c>
      <c r="Z95" s="175" t="n">
        <f aca="false">Бюджет!Z291</f>
        <v>0</v>
      </c>
      <c r="AA95" s="175" t="n">
        <f aca="false">Бюджет!AA291</f>
        <v>0</v>
      </c>
      <c r="AB95" s="175" t="n">
        <f aca="false">Бюджет!AB291</f>
        <v>0</v>
      </c>
      <c r="AC95" s="175" t="n">
        <f aca="false">Бюджет!AC291</f>
        <v>0</v>
      </c>
      <c r="AD95" s="175" t="n">
        <f aca="false">Бюджет!AD291</f>
        <v>0</v>
      </c>
      <c r="AE95" s="175" t="n">
        <f aca="false">Бюджет!AE291</f>
        <v>0</v>
      </c>
      <c r="AF95" s="175" t="n">
        <f aca="false">Бюджет!AF291</f>
        <v>0</v>
      </c>
      <c r="AG95" s="175" t="n">
        <f aca="false">Бюджет!AG291</f>
        <v>0</v>
      </c>
      <c r="AH95" s="175" t="n">
        <f aca="false">Бюджет!AH291</f>
        <v>0</v>
      </c>
      <c r="AI95" s="175" t="n">
        <f aca="false">Бюджет!AI291</f>
        <v>2</v>
      </c>
      <c r="AJ95" s="172" t="n">
        <f aca="false">SUM(G95,I95:AI95)</f>
        <v>100.3</v>
      </c>
      <c r="AK95" s="168"/>
    </row>
    <row r="96" customFormat="false" ht="27.25" hidden="false" customHeight="false" outlineLevel="0" collapsed="false">
      <c r="A96" s="173" t="str">
        <f aca="false">Бюджет!A292</f>
        <v>Б1.О.20</v>
      </c>
      <c r="B96" s="174" t="str">
        <f aca="false">Бюджет!B292</f>
        <v>Организационное и правовое обеспечение информационной безопасности</v>
      </c>
      <c r="C96" s="168" t="str">
        <f aca="false">Бюджет!C292</f>
        <v>4\7</v>
      </c>
      <c r="D96" s="168" t="n">
        <f aca="false">Бюджет!D292</f>
        <v>15</v>
      </c>
      <c r="E96" s="168" t="n">
        <f aca="false">Бюджет!E292</f>
        <v>1</v>
      </c>
      <c r="F96" s="175" t="n">
        <f aca="false">Бюджет!F292</f>
        <v>26</v>
      </c>
      <c r="G96" s="175" t="n">
        <f aca="false">Бюджет!G292</f>
        <v>26</v>
      </c>
      <c r="H96" s="175" t="n">
        <f aca="false">Бюджет!H292</f>
        <v>26</v>
      </c>
      <c r="I96" s="175" t="n">
        <f aca="false">Бюджет!I292</f>
        <v>26</v>
      </c>
      <c r="J96" s="175" t="n">
        <f aca="false">Бюджет!J292</f>
        <v>0</v>
      </c>
      <c r="K96" s="175" t="n">
        <f aca="false">Бюджет!K292</f>
        <v>0</v>
      </c>
      <c r="L96" s="175" t="n">
        <f aca="false">Бюджет!L292</f>
        <v>0</v>
      </c>
      <c r="M96" s="175" t="n">
        <f aca="false">Бюджет!M292</f>
        <v>6</v>
      </c>
      <c r="N96" s="175" t="n">
        <f aca="false">Бюджет!N292</f>
        <v>0</v>
      </c>
      <c r="O96" s="175" t="n">
        <f aca="false">Бюджет!O292</f>
        <v>0</v>
      </c>
      <c r="P96" s="175" t="n">
        <f aca="false">Бюджет!P292</f>
        <v>0</v>
      </c>
      <c r="Q96" s="175" t="n">
        <f aca="false">Бюджет!Q292</f>
        <v>2.3</v>
      </c>
      <c r="R96" s="175" t="n">
        <f aca="false">Бюджет!R292</f>
        <v>0</v>
      </c>
      <c r="S96" s="175" t="n">
        <f aca="false">Бюджет!S292</f>
        <v>0</v>
      </c>
      <c r="T96" s="175" t="n">
        <f aca="false">Бюджет!T292</f>
        <v>0</v>
      </c>
      <c r="U96" s="175" t="n">
        <f aca="false">Бюджет!U292</f>
        <v>0</v>
      </c>
      <c r="V96" s="175" t="n">
        <f aca="false">Бюджет!V292</f>
        <v>0</v>
      </c>
      <c r="W96" s="175" t="n">
        <f aca="false">Бюджет!W292</f>
        <v>0</v>
      </c>
      <c r="X96" s="175" t="n">
        <f aca="false">Бюджет!X292</f>
        <v>0</v>
      </c>
      <c r="Y96" s="175" t="n">
        <f aca="false">Бюджет!Y292</f>
        <v>0</v>
      </c>
      <c r="Z96" s="175" t="n">
        <f aca="false">Бюджет!Z292</f>
        <v>0</v>
      </c>
      <c r="AA96" s="175" t="n">
        <f aca="false">Бюджет!AA292</f>
        <v>0</v>
      </c>
      <c r="AB96" s="175" t="n">
        <f aca="false">Бюджет!AB292</f>
        <v>0</v>
      </c>
      <c r="AC96" s="175" t="n">
        <f aca="false">Бюджет!AC292</f>
        <v>0</v>
      </c>
      <c r="AD96" s="175" t="n">
        <f aca="false">Бюджет!AD292</f>
        <v>0</v>
      </c>
      <c r="AE96" s="175" t="n">
        <f aca="false">Бюджет!AE292</f>
        <v>0</v>
      </c>
      <c r="AF96" s="175" t="n">
        <f aca="false">Бюджет!AF292</f>
        <v>0</v>
      </c>
      <c r="AG96" s="175" t="n">
        <f aca="false">Бюджет!AG292</f>
        <v>0</v>
      </c>
      <c r="AH96" s="175" t="n">
        <f aca="false">Бюджет!AH292</f>
        <v>0</v>
      </c>
      <c r="AI96" s="175" t="n">
        <f aca="false">Бюджет!AI292</f>
        <v>0</v>
      </c>
      <c r="AJ96" s="172" t="n">
        <f aca="false">SUM(G96,I96:AI96)</f>
        <v>60.3</v>
      </c>
      <c r="AK96" s="168"/>
    </row>
    <row r="97" customFormat="false" ht="15" hidden="false" customHeight="false" outlineLevel="0" collapsed="false">
      <c r="A97" s="173" t="str">
        <f aca="false">Бюджет!A293</f>
        <v>Б1.О.28</v>
      </c>
      <c r="B97" s="174" t="str">
        <f aca="false">Бюджет!B293</f>
        <v>Основы управления инфомрационной безопасностью</v>
      </c>
      <c r="C97" s="168" t="str">
        <f aca="false">Бюджет!C293</f>
        <v>4\8</v>
      </c>
      <c r="D97" s="168" t="n">
        <f aca="false">Бюджет!D293</f>
        <v>15</v>
      </c>
      <c r="E97" s="168" t="n">
        <f aca="false">Бюджет!E293</f>
        <v>1</v>
      </c>
      <c r="F97" s="175" t="n">
        <f aca="false">Бюджет!F293</f>
        <v>44</v>
      </c>
      <c r="G97" s="175" t="n">
        <f aca="false">Бюджет!G293</f>
        <v>44</v>
      </c>
      <c r="H97" s="175" t="n">
        <f aca="false">Бюджет!H293</f>
        <v>44</v>
      </c>
      <c r="I97" s="175" t="n">
        <f aca="false">Бюджет!I293</f>
        <v>44</v>
      </c>
      <c r="J97" s="175" t="n">
        <f aca="false">Бюджет!J293</f>
        <v>0</v>
      </c>
      <c r="K97" s="175" t="n">
        <f aca="false">Бюджет!K293</f>
        <v>0</v>
      </c>
      <c r="L97" s="175" t="n">
        <f aca="false">Бюджет!L293</f>
        <v>0</v>
      </c>
      <c r="M97" s="175" t="n">
        <f aca="false">Бюджет!M293</f>
        <v>6</v>
      </c>
      <c r="N97" s="175" t="n">
        <f aca="false">Бюджет!N293</f>
        <v>0</v>
      </c>
      <c r="O97" s="175" t="n">
        <f aca="false">Бюджет!O293</f>
        <v>0</v>
      </c>
      <c r="P97" s="175" t="n">
        <f aca="false">Бюджет!P293</f>
        <v>0</v>
      </c>
      <c r="Q97" s="175" t="n">
        <f aca="false">Бюджет!Q293</f>
        <v>3.2</v>
      </c>
      <c r="R97" s="175" t="n">
        <f aca="false">Бюджет!R293</f>
        <v>0</v>
      </c>
      <c r="S97" s="175" t="n">
        <f aca="false">Бюджет!S293</f>
        <v>0</v>
      </c>
      <c r="T97" s="175" t="n">
        <f aca="false">Бюджет!T293</f>
        <v>0</v>
      </c>
      <c r="U97" s="175" t="n">
        <f aca="false">Бюджет!U293</f>
        <v>0</v>
      </c>
      <c r="V97" s="175" t="n">
        <f aca="false">Бюджет!V293</f>
        <v>15</v>
      </c>
      <c r="W97" s="175" t="n">
        <f aca="false">Бюджет!W293</f>
        <v>0</v>
      </c>
      <c r="X97" s="175" t="n">
        <f aca="false">Бюджет!X293</f>
        <v>0</v>
      </c>
      <c r="Y97" s="175" t="n">
        <f aca="false">Бюджет!Y293</f>
        <v>0</v>
      </c>
      <c r="Z97" s="175" t="n">
        <f aca="false">Бюджет!Z293</f>
        <v>0</v>
      </c>
      <c r="AA97" s="175" t="n">
        <f aca="false">Бюджет!AA293</f>
        <v>0</v>
      </c>
      <c r="AB97" s="175" t="n">
        <f aca="false">Бюджет!AB293</f>
        <v>0</v>
      </c>
      <c r="AC97" s="175" t="n">
        <f aca="false">Бюджет!AC293</f>
        <v>0</v>
      </c>
      <c r="AD97" s="175" t="n">
        <f aca="false">Бюджет!AD293</f>
        <v>0</v>
      </c>
      <c r="AE97" s="175" t="n">
        <f aca="false">Бюджет!AE293</f>
        <v>0</v>
      </c>
      <c r="AF97" s="175" t="n">
        <f aca="false">Бюджет!AF293</f>
        <v>0</v>
      </c>
      <c r="AG97" s="175" t="n">
        <f aca="false">Бюджет!AG293</f>
        <v>0</v>
      </c>
      <c r="AH97" s="175" t="n">
        <f aca="false">Бюджет!AH293</f>
        <v>0</v>
      </c>
      <c r="AI97" s="175" t="n">
        <f aca="false">Бюджет!AI293</f>
        <v>4</v>
      </c>
      <c r="AJ97" s="172" t="n">
        <f aca="false">SUM(G97,I97:AI97)</f>
        <v>116.2</v>
      </c>
      <c r="AK97" s="168"/>
    </row>
    <row r="98" customFormat="false" ht="27.25" hidden="false" customHeight="false" outlineLevel="0" collapsed="false">
      <c r="A98" s="173" t="str">
        <f aca="false">Бюджет!A294</f>
        <v>Б1.О.34</v>
      </c>
      <c r="B98" s="174" t="str">
        <f aca="false">Бюджет!B294</f>
        <v>Программно-аппаратные средства защиты информации</v>
      </c>
      <c r="C98" s="168" t="str">
        <f aca="false">Бюджет!C294</f>
        <v>4\7</v>
      </c>
      <c r="D98" s="168" t="n">
        <f aca="false">Бюджет!D294</f>
        <v>15</v>
      </c>
      <c r="E98" s="168" t="n">
        <f aca="false">Бюджет!E294</f>
        <v>1</v>
      </c>
      <c r="F98" s="175" t="n">
        <f aca="false">Бюджет!F294</f>
        <v>26</v>
      </c>
      <c r="G98" s="175" t="n">
        <f aca="false">Бюджет!G294</f>
        <v>26</v>
      </c>
      <c r="H98" s="175" t="n">
        <f aca="false">Бюджет!H294</f>
        <v>0</v>
      </c>
      <c r="I98" s="175" t="n">
        <f aca="false">Бюджет!I294</f>
        <v>0</v>
      </c>
      <c r="J98" s="175" t="n">
        <f aca="false">Бюджет!J294</f>
        <v>26</v>
      </c>
      <c r="K98" s="175" t="n">
        <f aca="false">Бюджет!K294</f>
        <v>4.5</v>
      </c>
      <c r="L98" s="175" t="n">
        <f aca="false">Бюджет!L294</f>
        <v>0</v>
      </c>
      <c r="M98" s="175" t="n">
        <f aca="false">Бюджет!M294</f>
        <v>0</v>
      </c>
      <c r="N98" s="175" t="n">
        <f aca="false">Бюджет!N294</f>
        <v>0</v>
      </c>
      <c r="O98" s="175" t="n">
        <f aca="false">Бюджет!O294</f>
        <v>0</v>
      </c>
      <c r="P98" s="175" t="n">
        <f aca="false">Бюджет!P294</f>
        <v>0</v>
      </c>
      <c r="Q98" s="175" t="n">
        <f aca="false">Бюджет!Q294</f>
        <v>1.3</v>
      </c>
      <c r="R98" s="175" t="n">
        <f aca="false">Бюджет!R294</f>
        <v>0</v>
      </c>
      <c r="S98" s="175" t="n">
        <f aca="false">Бюджет!S294</f>
        <v>0</v>
      </c>
      <c r="T98" s="175" t="n">
        <f aca="false">Бюджет!T294</f>
        <v>0</v>
      </c>
      <c r="U98" s="175" t="n">
        <f aca="false">Бюджет!U294</f>
        <v>0</v>
      </c>
      <c r="V98" s="175" t="n">
        <f aca="false">Бюджет!V294</f>
        <v>0</v>
      </c>
      <c r="W98" s="175" t="n">
        <f aca="false">Бюджет!W294</f>
        <v>0</v>
      </c>
      <c r="X98" s="175" t="n">
        <f aca="false">Бюджет!X294</f>
        <v>0</v>
      </c>
      <c r="Y98" s="175" t="n">
        <f aca="false">Бюджет!Y294</f>
        <v>0</v>
      </c>
      <c r="Z98" s="175" t="n">
        <f aca="false">Бюджет!Z294</f>
        <v>0</v>
      </c>
      <c r="AA98" s="175" t="n">
        <f aca="false">Бюджет!AA294</f>
        <v>0</v>
      </c>
      <c r="AB98" s="175" t="n">
        <f aca="false">Бюджет!AB294</f>
        <v>0</v>
      </c>
      <c r="AC98" s="175" t="n">
        <f aca="false">Бюджет!AC294</f>
        <v>0</v>
      </c>
      <c r="AD98" s="175" t="n">
        <f aca="false">Бюджет!AD294</f>
        <v>0</v>
      </c>
      <c r="AE98" s="175" t="n">
        <f aca="false">Бюджет!AE294</f>
        <v>0</v>
      </c>
      <c r="AF98" s="175" t="n">
        <f aca="false">Бюджет!AF294</f>
        <v>0</v>
      </c>
      <c r="AG98" s="175" t="n">
        <f aca="false">Бюджет!AG294</f>
        <v>0</v>
      </c>
      <c r="AH98" s="175" t="n">
        <f aca="false">Бюджет!AH294</f>
        <v>0</v>
      </c>
      <c r="AI98" s="175" t="n">
        <f aca="false">Бюджет!AI294</f>
        <v>2</v>
      </c>
      <c r="AJ98" s="172" t="n">
        <f aca="false">SUM(G98,I98:AI98)</f>
        <v>59.8</v>
      </c>
      <c r="AK98" s="168"/>
    </row>
    <row r="99" customFormat="false" ht="15" hidden="false" customHeight="false" outlineLevel="0" collapsed="false">
      <c r="A99" s="173" t="str">
        <f aca="false">Бюджет!A296</f>
        <v>Б1.О.38</v>
      </c>
      <c r="B99" s="174" t="str">
        <f aca="false">Бюджет!B296</f>
        <v>Защита информационно-управляющих систем</v>
      </c>
      <c r="C99" s="168" t="str">
        <f aca="false">Бюджет!C296</f>
        <v>4\7</v>
      </c>
      <c r="D99" s="168" t="n">
        <f aca="false">Бюджет!D296</f>
        <v>15</v>
      </c>
      <c r="E99" s="168" t="n">
        <f aca="false">Бюджет!E296</f>
        <v>1</v>
      </c>
      <c r="F99" s="175" t="n">
        <f aca="false">Бюджет!F296</f>
        <v>0</v>
      </c>
      <c r="G99" s="175" t="n">
        <f aca="false">Бюджет!G296</f>
        <v>0</v>
      </c>
      <c r="H99" s="175" t="n">
        <f aca="false">Бюджет!H296</f>
        <v>26</v>
      </c>
      <c r="I99" s="175" t="n">
        <f aca="false">Бюджет!I296</f>
        <v>26</v>
      </c>
      <c r="J99" s="175" t="n">
        <f aca="false">Бюджет!J296</f>
        <v>0</v>
      </c>
      <c r="K99" s="175" t="n">
        <f aca="false">Бюджет!K296</f>
        <v>4.5</v>
      </c>
      <c r="L99" s="175" t="n">
        <f aca="false">Бюджет!L296</f>
        <v>0</v>
      </c>
      <c r="M99" s="175" t="n">
        <f aca="false">Бюджет!M296</f>
        <v>0</v>
      </c>
      <c r="N99" s="175" t="n">
        <f aca="false">Бюджет!N296</f>
        <v>0</v>
      </c>
      <c r="O99" s="175" t="n">
        <f aca="false">Бюджет!O296</f>
        <v>0</v>
      </c>
      <c r="P99" s="175" t="n">
        <f aca="false">Бюджет!P296</f>
        <v>0</v>
      </c>
      <c r="Q99" s="175" t="n">
        <f aca="false">Бюджет!Q296</f>
        <v>0</v>
      </c>
      <c r="R99" s="175" t="n">
        <f aca="false">Бюджет!R296</f>
        <v>0</v>
      </c>
      <c r="S99" s="175" t="n">
        <f aca="false">Бюджет!S296</f>
        <v>0</v>
      </c>
      <c r="T99" s="175" t="n">
        <f aca="false">Бюджет!T296</f>
        <v>0</v>
      </c>
      <c r="U99" s="175" t="n">
        <f aca="false">Бюджет!U296</f>
        <v>0</v>
      </c>
      <c r="V99" s="175" t="n">
        <f aca="false">Бюджет!V296</f>
        <v>0</v>
      </c>
      <c r="W99" s="175" t="n">
        <f aca="false">Бюджет!W296</f>
        <v>0</v>
      </c>
      <c r="X99" s="175" t="n">
        <f aca="false">Бюджет!X296</f>
        <v>0</v>
      </c>
      <c r="Y99" s="175" t="n">
        <f aca="false">Бюджет!Y296</f>
        <v>0</v>
      </c>
      <c r="Z99" s="175" t="n">
        <f aca="false">Бюджет!Z296</f>
        <v>0</v>
      </c>
      <c r="AA99" s="175" t="n">
        <f aca="false">Бюджет!AA296</f>
        <v>0</v>
      </c>
      <c r="AB99" s="175" t="n">
        <f aca="false">Бюджет!AB296</f>
        <v>0</v>
      </c>
      <c r="AC99" s="175" t="n">
        <f aca="false">Бюджет!AC296</f>
        <v>0</v>
      </c>
      <c r="AD99" s="175" t="n">
        <f aca="false">Бюджет!AD296</f>
        <v>0</v>
      </c>
      <c r="AE99" s="175" t="n">
        <f aca="false">Бюджет!AE296</f>
        <v>0</v>
      </c>
      <c r="AF99" s="175" t="n">
        <f aca="false">Бюджет!AF296</f>
        <v>0</v>
      </c>
      <c r="AG99" s="175" t="n">
        <f aca="false">Бюджет!AG296</f>
        <v>0</v>
      </c>
      <c r="AH99" s="175" t="n">
        <f aca="false">Бюджет!AH296</f>
        <v>0</v>
      </c>
      <c r="AI99" s="175" t="n">
        <f aca="false">Бюджет!AI296</f>
        <v>0</v>
      </c>
      <c r="AJ99" s="172" t="n">
        <f aca="false">SUM(G99,I99:AI99)</f>
        <v>30.5</v>
      </c>
      <c r="AK99" s="168"/>
    </row>
    <row r="100" customFormat="false" ht="15" hidden="false" customHeight="false" outlineLevel="0" collapsed="false">
      <c r="A100" s="173" t="str">
        <f aca="false">Бюджет!A297</f>
        <v>Б1.О.38</v>
      </c>
      <c r="B100" s="174" t="str">
        <f aca="false">Бюджет!B297</f>
        <v>Защита информационно-управляющих систем</v>
      </c>
      <c r="C100" s="168" t="str">
        <f aca="false">Бюджет!C297</f>
        <v>4\8</v>
      </c>
      <c r="D100" s="168" t="n">
        <f aca="false">Бюджет!D297</f>
        <v>15</v>
      </c>
      <c r="E100" s="168" t="n">
        <f aca="false">Бюджет!E297</f>
        <v>1</v>
      </c>
      <c r="F100" s="175" t="n">
        <f aca="false">Бюджет!F297</f>
        <v>22</v>
      </c>
      <c r="G100" s="175" t="n">
        <f aca="false">Бюджет!G297</f>
        <v>22</v>
      </c>
      <c r="H100" s="175" t="n">
        <f aca="false">Бюджет!H297</f>
        <v>22</v>
      </c>
      <c r="I100" s="175" t="n">
        <f aca="false">Бюджет!I297</f>
        <v>22</v>
      </c>
      <c r="J100" s="175" t="n">
        <f aca="false">Бюджет!J297</f>
        <v>0</v>
      </c>
      <c r="K100" s="175" t="n">
        <f aca="false">Бюджет!K297</f>
        <v>4.5</v>
      </c>
      <c r="L100" s="175" t="n">
        <f aca="false">Бюджет!L297</f>
        <v>0</v>
      </c>
      <c r="M100" s="175" t="n">
        <f aca="false">Бюджет!M297</f>
        <v>0</v>
      </c>
      <c r="N100" s="175" t="n">
        <f aca="false">Бюджет!N297</f>
        <v>0</v>
      </c>
      <c r="O100" s="175" t="n">
        <f aca="false">Бюджет!O297</f>
        <v>0</v>
      </c>
      <c r="P100" s="175" t="n">
        <f aca="false">Бюджет!P297</f>
        <v>0</v>
      </c>
      <c r="Q100" s="175" t="n">
        <f aca="false">Бюджет!Q297</f>
        <v>1.1</v>
      </c>
      <c r="R100" s="175" t="n">
        <f aca="false">Бюджет!R297</f>
        <v>0</v>
      </c>
      <c r="S100" s="175" t="n">
        <f aca="false">Бюджет!S297</f>
        <v>0</v>
      </c>
      <c r="T100" s="175" t="n">
        <f aca="false">Бюджет!T297</f>
        <v>0</v>
      </c>
      <c r="U100" s="175" t="n">
        <f aca="false">Бюджет!U297</f>
        <v>0</v>
      </c>
      <c r="V100" s="175" t="n">
        <f aca="false">Бюджет!V297</f>
        <v>0</v>
      </c>
      <c r="W100" s="175" t="n">
        <f aca="false">Бюджет!W297</f>
        <v>0</v>
      </c>
      <c r="X100" s="175" t="n">
        <f aca="false">Бюджет!X297</f>
        <v>0</v>
      </c>
      <c r="Y100" s="175" t="n">
        <f aca="false">Бюджет!Y297</f>
        <v>0</v>
      </c>
      <c r="Z100" s="175" t="n">
        <f aca="false">Бюджет!Z297</f>
        <v>0</v>
      </c>
      <c r="AA100" s="175" t="n">
        <f aca="false">Бюджет!AA297</f>
        <v>0</v>
      </c>
      <c r="AB100" s="175" t="n">
        <f aca="false">Бюджет!AB297</f>
        <v>0</v>
      </c>
      <c r="AC100" s="175" t="n">
        <f aca="false">Бюджет!AC297</f>
        <v>0</v>
      </c>
      <c r="AD100" s="175" t="n">
        <f aca="false">Бюджет!AD297</f>
        <v>0</v>
      </c>
      <c r="AE100" s="175" t="n">
        <f aca="false">Бюджет!AE297</f>
        <v>0</v>
      </c>
      <c r="AF100" s="175" t="n">
        <f aca="false">Бюджет!AF297</f>
        <v>0</v>
      </c>
      <c r="AG100" s="175" t="n">
        <f aca="false">Бюджет!AG297</f>
        <v>0</v>
      </c>
      <c r="AH100" s="175" t="n">
        <f aca="false">Бюджет!AH297</f>
        <v>0</v>
      </c>
      <c r="AI100" s="175" t="n">
        <f aca="false">Бюджет!AI297</f>
        <v>0</v>
      </c>
      <c r="AJ100" s="172" t="n">
        <f aca="false">SUM(G100,I100:AI100)</f>
        <v>49.6</v>
      </c>
      <c r="AK100" s="168"/>
    </row>
    <row r="101" customFormat="false" ht="27.25" hidden="false" customHeight="false" outlineLevel="0" collapsed="false">
      <c r="A101" s="173" t="str">
        <f aca="false">Бюджет!A298</f>
        <v>Б2.В.02(П)</v>
      </c>
      <c r="B101" s="174" t="str">
        <f aca="false">Бюджет!B298</f>
        <v>Производственная практика. Технологическая практика</v>
      </c>
      <c r="C101" s="168" t="str">
        <f aca="false">Бюджет!C298</f>
        <v>4\7</v>
      </c>
      <c r="D101" s="168" t="n">
        <f aca="false">Бюджет!D298</f>
        <v>15</v>
      </c>
      <c r="E101" s="168" t="n">
        <f aca="false">Бюджет!E298</f>
        <v>1</v>
      </c>
      <c r="F101" s="175" t="n">
        <f aca="false">Бюджет!F298</f>
        <v>0</v>
      </c>
      <c r="G101" s="175" t="n">
        <f aca="false">Бюджет!G298</f>
        <v>0</v>
      </c>
      <c r="H101" s="175" t="n">
        <f aca="false">Бюджет!H298</f>
        <v>0</v>
      </c>
      <c r="I101" s="175" t="n">
        <f aca="false">Бюджет!I298</f>
        <v>0</v>
      </c>
      <c r="J101" s="175" t="n">
        <f aca="false">Бюджет!J298</f>
        <v>0</v>
      </c>
      <c r="K101" s="175" t="n">
        <f aca="false">Бюджет!K298</f>
        <v>0</v>
      </c>
      <c r="L101" s="175" t="n">
        <f aca="false">Бюджет!L298</f>
        <v>0</v>
      </c>
      <c r="M101" s="175" t="n">
        <f aca="false">Бюджет!M298</f>
        <v>0</v>
      </c>
      <c r="N101" s="175" t="n">
        <f aca="false">Бюджет!N298</f>
        <v>0</v>
      </c>
      <c r="O101" s="175" t="n">
        <f aca="false">Бюджет!O298</f>
        <v>0</v>
      </c>
      <c r="P101" s="175" t="n">
        <f aca="false">Бюджет!P298</f>
        <v>0</v>
      </c>
      <c r="Q101" s="175" t="n">
        <f aca="false">Бюджет!Q298</f>
        <v>0</v>
      </c>
      <c r="R101" s="175" t="n">
        <f aca="false">Бюджет!R298</f>
        <v>0</v>
      </c>
      <c r="S101" s="175" t="n">
        <f aca="false">Бюджет!S298</f>
        <v>0</v>
      </c>
      <c r="T101" s="175" t="n">
        <f aca="false">Бюджет!T298</f>
        <v>60</v>
      </c>
      <c r="U101" s="175" t="n">
        <f aca="false">Бюджет!U298</f>
        <v>0</v>
      </c>
      <c r="V101" s="175" t="n">
        <f aca="false">Бюджет!V298</f>
        <v>0</v>
      </c>
      <c r="W101" s="175" t="n">
        <f aca="false">Бюджет!W298</f>
        <v>0</v>
      </c>
      <c r="X101" s="175" t="n">
        <f aca="false">Бюджет!X298</f>
        <v>0</v>
      </c>
      <c r="Y101" s="175" t="n">
        <f aca="false">Бюджет!Y298</f>
        <v>0</v>
      </c>
      <c r="Z101" s="175" t="n">
        <f aca="false">Бюджет!Z298</f>
        <v>0</v>
      </c>
      <c r="AA101" s="175" t="n">
        <f aca="false">Бюджет!AA298</f>
        <v>0</v>
      </c>
      <c r="AB101" s="175" t="n">
        <f aca="false">Бюджет!AB298</f>
        <v>0</v>
      </c>
      <c r="AC101" s="175" t="n">
        <f aca="false">Бюджет!AC298</f>
        <v>0</v>
      </c>
      <c r="AD101" s="175" t="n">
        <f aca="false">Бюджет!AD298</f>
        <v>0</v>
      </c>
      <c r="AE101" s="175" t="n">
        <f aca="false">Бюджет!AE298</f>
        <v>0</v>
      </c>
      <c r="AF101" s="175" t="n">
        <f aca="false">Бюджет!AF298</f>
        <v>0</v>
      </c>
      <c r="AG101" s="175" t="n">
        <f aca="false">Бюджет!AG298</f>
        <v>0</v>
      </c>
      <c r="AH101" s="175" t="n">
        <f aca="false">Бюджет!AH298</f>
        <v>0</v>
      </c>
      <c r="AI101" s="175" t="n">
        <f aca="false">Бюджет!AI298</f>
        <v>0</v>
      </c>
      <c r="AJ101" s="172" t="n">
        <f aca="false">SUM(G101,I101:AI101)</f>
        <v>60</v>
      </c>
      <c r="AK101" s="168"/>
    </row>
    <row r="102" customFormat="false" ht="15" hidden="false" customHeight="false" outlineLevel="0" collapsed="false">
      <c r="A102" s="173" t="str">
        <f aca="false">Бюджет!A299</f>
        <v>Б2.О.02(Пд)</v>
      </c>
      <c r="B102" s="174" t="str">
        <f aca="false">Бюджет!B299</f>
        <v>Преддипломная практика</v>
      </c>
      <c r="C102" s="168" t="str">
        <f aca="false">Бюджет!C299</f>
        <v>4\8</v>
      </c>
      <c r="D102" s="168" t="n">
        <f aca="false">Бюджет!D299</f>
        <v>15</v>
      </c>
      <c r="E102" s="168" t="n">
        <f aca="false">Бюджет!E299</f>
        <v>1</v>
      </c>
      <c r="F102" s="175" t="n">
        <f aca="false">Бюджет!F299</f>
        <v>0</v>
      </c>
      <c r="G102" s="175" t="n">
        <f aca="false">Бюджет!G299</f>
        <v>0</v>
      </c>
      <c r="H102" s="175" t="n">
        <f aca="false">Бюджет!H299</f>
        <v>0</v>
      </c>
      <c r="I102" s="175" t="n">
        <f aca="false">Бюджет!I299</f>
        <v>0</v>
      </c>
      <c r="J102" s="175" t="n">
        <f aca="false">Бюджет!J299</f>
        <v>0</v>
      </c>
      <c r="K102" s="175" t="n">
        <f aca="false">Бюджет!K299</f>
        <v>0</v>
      </c>
      <c r="L102" s="175" t="n">
        <f aca="false">Бюджет!L299</f>
        <v>0</v>
      </c>
      <c r="M102" s="175" t="n">
        <f aca="false">Бюджет!M299</f>
        <v>0</v>
      </c>
      <c r="N102" s="175" t="n">
        <f aca="false">Бюджет!N299</f>
        <v>0</v>
      </c>
      <c r="O102" s="175" t="n">
        <f aca="false">Бюджет!O299</f>
        <v>0</v>
      </c>
      <c r="P102" s="175" t="n">
        <f aca="false">Бюджет!P299</f>
        <v>0</v>
      </c>
      <c r="Q102" s="175" t="n">
        <f aca="false">Бюджет!Q299</f>
        <v>0</v>
      </c>
      <c r="R102" s="175" t="n">
        <f aca="false">Бюджет!R299</f>
        <v>0</v>
      </c>
      <c r="S102" s="175" t="n">
        <f aca="false">Бюджет!S299</f>
        <v>0</v>
      </c>
      <c r="T102" s="175" t="n">
        <f aca="false">Бюджет!T299</f>
        <v>60</v>
      </c>
      <c r="U102" s="175" t="n">
        <f aca="false">Бюджет!U299</f>
        <v>0</v>
      </c>
      <c r="V102" s="175" t="n">
        <f aca="false">Бюджет!V299</f>
        <v>0</v>
      </c>
      <c r="W102" s="175" t="n">
        <f aca="false">Бюджет!W299</f>
        <v>0</v>
      </c>
      <c r="X102" s="175" t="n">
        <f aca="false">Бюджет!X299</f>
        <v>0</v>
      </c>
      <c r="Y102" s="175" t="n">
        <f aca="false">Бюджет!Y299</f>
        <v>0</v>
      </c>
      <c r="Z102" s="175" t="n">
        <f aca="false">Бюджет!Z299</f>
        <v>0</v>
      </c>
      <c r="AA102" s="175" t="n">
        <f aca="false">Бюджет!AA299</f>
        <v>0</v>
      </c>
      <c r="AB102" s="175" t="n">
        <f aca="false">Бюджет!AB299</f>
        <v>0</v>
      </c>
      <c r="AC102" s="175" t="n">
        <f aca="false">Бюджет!AC299</f>
        <v>0</v>
      </c>
      <c r="AD102" s="175" t="n">
        <f aca="false">Бюджет!AD299</f>
        <v>0</v>
      </c>
      <c r="AE102" s="175" t="n">
        <f aca="false">Бюджет!AE299</f>
        <v>0</v>
      </c>
      <c r="AF102" s="175" t="n">
        <f aca="false">Бюджет!AF299</f>
        <v>0</v>
      </c>
      <c r="AG102" s="175" t="n">
        <f aca="false">Бюджет!AG299</f>
        <v>0</v>
      </c>
      <c r="AH102" s="175" t="n">
        <f aca="false">Бюджет!AH299</f>
        <v>0</v>
      </c>
      <c r="AI102" s="175" t="n">
        <f aca="false">Бюджет!AI299</f>
        <v>0</v>
      </c>
      <c r="AJ102" s="172" t="n">
        <f aca="false">SUM(G102,I102:AI102)</f>
        <v>60</v>
      </c>
      <c r="AK102" s="168"/>
    </row>
    <row r="103" customFormat="false" ht="15" hidden="false" customHeight="false" outlineLevel="0" collapsed="false">
      <c r="A103" s="173" t="n">
        <f aca="false">Бюджет!A300</f>
        <v>0</v>
      </c>
      <c r="B103" s="174" t="str">
        <f aca="false">Бюджет!B300</f>
        <v>Руководство ВКР</v>
      </c>
      <c r="C103" s="168" t="str">
        <f aca="false">Бюджет!C300</f>
        <v>4\8</v>
      </c>
      <c r="D103" s="168" t="n">
        <f aca="false">Бюджет!D300</f>
        <v>15</v>
      </c>
      <c r="E103" s="168" t="n">
        <f aca="false">Бюджет!E300</f>
        <v>1</v>
      </c>
      <c r="F103" s="175" t="n">
        <f aca="false">Бюджет!F300</f>
        <v>0</v>
      </c>
      <c r="G103" s="175" t="n">
        <f aca="false">Бюджет!G300</f>
        <v>0</v>
      </c>
      <c r="H103" s="175" t="n">
        <f aca="false">Бюджет!H300</f>
        <v>0</v>
      </c>
      <c r="I103" s="175" t="n">
        <f aca="false">Бюджет!I300</f>
        <v>0</v>
      </c>
      <c r="J103" s="175" t="n">
        <f aca="false">Бюджет!J300</f>
        <v>0</v>
      </c>
      <c r="K103" s="175" t="n">
        <f aca="false">Бюджет!K300</f>
        <v>0</v>
      </c>
      <c r="L103" s="175" t="n">
        <f aca="false">Бюджет!L300</f>
        <v>0</v>
      </c>
      <c r="M103" s="175" t="n">
        <f aca="false">Бюджет!M300</f>
        <v>0</v>
      </c>
      <c r="N103" s="175" t="n">
        <f aca="false">Бюджет!N300</f>
        <v>0</v>
      </c>
      <c r="O103" s="175" t="n">
        <f aca="false">Бюджет!O300</f>
        <v>0</v>
      </c>
      <c r="P103" s="175" t="n">
        <f aca="false">Бюджет!P300</f>
        <v>0</v>
      </c>
      <c r="Q103" s="175" t="n">
        <f aca="false">Бюджет!Q300</f>
        <v>0</v>
      </c>
      <c r="R103" s="175" t="n">
        <f aca="false">Бюджет!R300</f>
        <v>0</v>
      </c>
      <c r="S103" s="175" t="n">
        <f aca="false">Бюджет!S300</f>
        <v>0</v>
      </c>
      <c r="T103" s="175" t="n">
        <f aca="false">Бюджет!T300</f>
        <v>0</v>
      </c>
      <c r="U103" s="175" t="n">
        <f aca="false">Бюджет!U300</f>
        <v>0</v>
      </c>
      <c r="V103" s="175" t="n">
        <f aca="false">Бюджет!V300</f>
        <v>0</v>
      </c>
      <c r="W103" s="175" t="n">
        <f aca="false">Бюджет!W300</f>
        <v>240</v>
      </c>
      <c r="X103" s="175" t="n">
        <f aca="false">Бюджет!X300</f>
        <v>0</v>
      </c>
      <c r="Y103" s="175" t="n">
        <f aca="false">Бюджет!Y300</f>
        <v>0</v>
      </c>
      <c r="Z103" s="175" t="n">
        <f aca="false">Бюджет!Z300</f>
        <v>0</v>
      </c>
      <c r="AA103" s="175" t="n">
        <f aca="false">Бюджет!AA300</f>
        <v>0</v>
      </c>
      <c r="AB103" s="175" t="n">
        <f aca="false">Бюджет!AB300</f>
        <v>0</v>
      </c>
      <c r="AC103" s="175" t="n">
        <f aca="false">Бюджет!AC300</f>
        <v>0</v>
      </c>
      <c r="AD103" s="175" t="n">
        <f aca="false">Бюджет!AD300</f>
        <v>0</v>
      </c>
      <c r="AE103" s="175" t="n">
        <f aca="false">Бюджет!AE300</f>
        <v>0</v>
      </c>
      <c r="AF103" s="175" t="n">
        <f aca="false">Бюджет!AF300</f>
        <v>0</v>
      </c>
      <c r="AG103" s="175" t="n">
        <f aca="false">Бюджет!AG300</f>
        <v>0</v>
      </c>
      <c r="AH103" s="175" t="n">
        <f aca="false">Бюджет!AH300</f>
        <v>0</v>
      </c>
      <c r="AI103" s="175" t="n">
        <f aca="false">Бюджет!AI300</f>
        <v>0</v>
      </c>
      <c r="AJ103" s="172" t="n">
        <f aca="false">SUM(G103,I103:AI103)</f>
        <v>240</v>
      </c>
      <c r="AK103" s="168"/>
    </row>
    <row r="104" customFormat="false" ht="15" hidden="false" customHeight="false" outlineLevel="0" collapsed="false">
      <c r="A104" s="173" t="n">
        <f aca="false">Бюджет!A301</f>
        <v>0</v>
      </c>
      <c r="B104" s="174" t="str">
        <f aca="false">Бюджет!B301</f>
        <v>ГЭК (Защита ВКР бакалавра) (7 чел)</v>
      </c>
      <c r="C104" s="168" t="str">
        <f aca="false">Бюджет!C301</f>
        <v>4\8</v>
      </c>
      <c r="D104" s="168" t="n">
        <f aca="false">Бюджет!D301</f>
        <v>15</v>
      </c>
      <c r="E104" s="168" t="n">
        <f aca="false">Бюджет!E301</f>
        <v>1</v>
      </c>
      <c r="F104" s="175" t="n">
        <f aca="false">Бюджет!F301</f>
        <v>0</v>
      </c>
      <c r="G104" s="175" t="n">
        <f aca="false">Бюджет!G301</f>
        <v>0</v>
      </c>
      <c r="H104" s="175" t="n">
        <f aca="false">Бюджет!H301</f>
        <v>0</v>
      </c>
      <c r="I104" s="175" t="n">
        <f aca="false">Бюджет!I301</f>
        <v>0</v>
      </c>
      <c r="J104" s="175" t="n">
        <f aca="false">Бюджет!J301</f>
        <v>0</v>
      </c>
      <c r="K104" s="175" t="n">
        <f aca="false">Бюджет!K301</f>
        <v>0</v>
      </c>
      <c r="L104" s="175" t="n">
        <f aca="false">Бюджет!L301</f>
        <v>0</v>
      </c>
      <c r="M104" s="175" t="n">
        <f aca="false">Бюджет!M301</f>
        <v>0</v>
      </c>
      <c r="N104" s="175" t="n">
        <f aca="false">Бюджет!N301</f>
        <v>0</v>
      </c>
      <c r="O104" s="175" t="n">
        <f aca="false">Бюджет!O301</f>
        <v>0</v>
      </c>
      <c r="P104" s="175" t="n">
        <f aca="false">Бюджет!P301</f>
        <v>0</v>
      </c>
      <c r="Q104" s="175" t="n">
        <f aca="false">Бюджет!Q301</f>
        <v>0</v>
      </c>
      <c r="R104" s="175" t="n">
        <f aca="false">Бюджет!R301</f>
        <v>0</v>
      </c>
      <c r="S104" s="175" t="n">
        <f aca="false">Бюджет!S301</f>
        <v>0</v>
      </c>
      <c r="T104" s="175" t="n">
        <f aca="false">Бюджет!T301</f>
        <v>0</v>
      </c>
      <c r="U104" s="175" t="n">
        <f aca="false">Бюджет!U301</f>
        <v>0</v>
      </c>
      <c r="V104" s="175" t="n">
        <f aca="false">Бюджет!V301</f>
        <v>0</v>
      </c>
      <c r="W104" s="175" t="n">
        <f aca="false">Бюджет!W301</f>
        <v>0</v>
      </c>
      <c r="X104" s="175" t="n">
        <f aca="false">Бюджет!X301</f>
        <v>0</v>
      </c>
      <c r="Y104" s="175" t="n">
        <f aca="false">Бюджет!Y301</f>
        <v>0</v>
      </c>
      <c r="Z104" s="175" t="n">
        <f aca="false">Бюджет!Z301</f>
        <v>0</v>
      </c>
      <c r="AA104" s="175" t="n">
        <f aca="false">Бюджет!AA301</f>
        <v>0</v>
      </c>
      <c r="AB104" s="175" t="n">
        <f aca="false">Бюджет!AB301</f>
        <v>52.5</v>
      </c>
      <c r="AC104" s="175" t="n">
        <f aca="false">Бюджет!AC301</f>
        <v>0</v>
      </c>
      <c r="AD104" s="175" t="n">
        <f aca="false">Бюджет!AD301</f>
        <v>0</v>
      </c>
      <c r="AE104" s="175" t="n">
        <f aca="false">Бюджет!AE301</f>
        <v>0</v>
      </c>
      <c r="AF104" s="175" t="n">
        <f aca="false">Бюджет!AF301</f>
        <v>0</v>
      </c>
      <c r="AG104" s="175" t="n">
        <f aca="false">Бюджет!AG301</f>
        <v>0</v>
      </c>
      <c r="AH104" s="175" t="n">
        <f aca="false">Бюджет!AH301</f>
        <v>0</v>
      </c>
      <c r="AI104" s="175" t="n">
        <f aca="false">Бюджет!AI301</f>
        <v>0</v>
      </c>
      <c r="AJ104" s="172" t="n">
        <f aca="false">SUM(G104,I104:AI104)</f>
        <v>52.5</v>
      </c>
      <c r="AK104" s="168"/>
    </row>
    <row r="105" customFormat="false" ht="15" hidden="false" customHeight="false" outlineLevel="0" collapsed="false">
      <c r="A105" s="168"/>
      <c r="B105" s="174"/>
      <c r="C105" s="168"/>
      <c r="D105" s="168"/>
      <c r="E105" s="168"/>
      <c r="F105" s="175"/>
      <c r="G105" s="175"/>
      <c r="H105" s="175"/>
      <c r="I105" s="175"/>
      <c r="J105" s="175"/>
      <c r="K105" s="171" t="str">
        <f aca="false">Бюджет!K302</f>
        <v>профиль "Техническая защита информации"</v>
      </c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5"/>
      <c r="AD105" s="175"/>
      <c r="AE105" s="175"/>
      <c r="AF105" s="175"/>
      <c r="AG105" s="175"/>
      <c r="AH105" s="175"/>
      <c r="AI105" s="175"/>
      <c r="AJ105" s="172" t="n">
        <f aca="false">SUM(G105,I105:AI105)</f>
        <v>0</v>
      </c>
      <c r="AK105" s="168"/>
    </row>
    <row r="106" customFormat="false" ht="27.25" hidden="false" customHeight="false" outlineLevel="0" collapsed="false">
      <c r="A106" s="174" t="str">
        <f aca="false">Бюджет!A303</f>
        <v>Б1.В.06</v>
      </c>
      <c r="B106" s="174" t="str">
        <f aca="false">Бюджет!B303</f>
        <v>Обеспечение безопасности операционных систем (лекции поток ТЗИ и БАС)</v>
      </c>
      <c r="C106" s="181" t="str">
        <f aca="false">Бюджет!C303</f>
        <v>2\4</v>
      </c>
      <c r="D106" s="181" t="n">
        <f aca="false">Бюджет!D303</f>
        <v>17</v>
      </c>
      <c r="E106" s="181" t="n">
        <f aca="false">Бюджет!E303</f>
        <v>1</v>
      </c>
      <c r="F106" s="172" t="n">
        <f aca="false">Бюджет!F303</f>
        <v>40</v>
      </c>
      <c r="G106" s="172" t="n">
        <f aca="false">Бюджет!G303</f>
        <v>40</v>
      </c>
      <c r="H106" s="172" t="n">
        <f aca="false">Бюджет!H303</f>
        <v>0</v>
      </c>
      <c r="I106" s="172" t="n">
        <f aca="false">Бюджет!I303</f>
        <v>0</v>
      </c>
      <c r="J106" s="172" t="n">
        <f aca="false">Бюджет!J303</f>
        <v>80</v>
      </c>
      <c r="K106" s="172" t="n">
        <f aca="false">Бюджет!K303</f>
        <v>5.1</v>
      </c>
      <c r="L106" s="172" t="n">
        <f aca="false">Бюджет!L303</f>
        <v>0</v>
      </c>
      <c r="M106" s="172" t="n">
        <f aca="false">Бюджет!M303</f>
        <v>0</v>
      </c>
      <c r="N106" s="172" t="n">
        <f aca="false">Бюджет!N303</f>
        <v>0</v>
      </c>
      <c r="O106" s="172" t="n">
        <f aca="false">Бюджет!O303</f>
        <v>0</v>
      </c>
      <c r="P106" s="172" t="n">
        <f aca="false">Бюджет!P303</f>
        <v>0</v>
      </c>
      <c r="Q106" s="172" t="n">
        <f aca="false">Бюджет!Q303</f>
        <v>2</v>
      </c>
      <c r="R106" s="172" t="n">
        <f aca="false">Бюджет!R303</f>
        <v>0</v>
      </c>
      <c r="S106" s="172" t="n">
        <f aca="false">Бюджет!S303</f>
        <v>0</v>
      </c>
      <c r="T106" s="172" t="n">
        <f aca="false">Бюджет!T303</f>
        <v>0</v>
      </c>
      <c r="U106" s="172" t="n">
        <f aca="false">Бюджет!U303</f>
        <v>0</v>
      </c>
      <c r="V106" s="172" t="n">
        <f aca="false">Бюджет!V303</f>
        <v>0</v>
      </c>
      <c r="W106" s="172" t="n">
        <f aca="false">Бюджет!W303</f>
        <v>0</v>
      </c>
      <c r="X106" s="172" t="n">
        <f aca="false">Бюджет!X303</f>
        <v>0</v>
      </c>
      <c r="Y106" s="172" t="n">
        <f aca="false">Бюджет!Y303</f>
        <v>0</v>
      </c>
      <c r="Z106" s="172" t="n">
        <f aca="false">Бюджет!Z303</f>
        <v>0</v>
      </c>
      <c r="AA106" s="172" t="n">
        <f aca="false">Бюджет!AA303</f>
        <v>0</v>
      </c>
      <c r="AB106" s="172" t="n">
        <f aca="false">Бюджет!AB303</f>
        <v>0</v>
      </c>
      <c r="AC106" s="172" t="n">
        <f aca="false">Бюджет!AC303</f>
        <v>0</v>
      </c>
      <c r="AD106" s="172" t="n">
        <f aca="false">Бюджет!AD303</f>
        <v>0</v>
      </c>
      <c r="AE106" s="172" t="n">
        <f aca="false">Бюджет!AE303</f>
        <v>0</v>
      </c>
      <c r="AF106" s="172" t="n">
        <f aca="false">Бюджет!AF303</f>
        <v>0</v>
      </c>
      <c r="AG106" s="172" t="n">
        <f aca="false">Бюджет!AG303</f>
        <v>0</v>
      </c>
      <c r="AH106" s="172" t="n">
        <f aca="false">Бюджет!AH303</f>
        <v>0</v>
      </c>
      <c r="AI106" s="172" t="n">
        <f aca="false">Бюджет!AI303</f>
        <v>0</v>
      </c>
      <c r="AJ106" s="172" t="n">
        <f aca="false">SUM(G106,I106:AI106)</f>
        <v>127.1</v>
      </c>
      <c r="AK106" s="168"/>
    </row>
    <row r="107" customFormat="false" ht="15" hidden="false" customHeight="false" outlineLevel="0" collapsed="false">
      <c r="A107" s="174" t="str">
        <f aca="false">Бюджет!A304</f>
        <v>Б1.В.01</v>
      </c>
      <c r="B107" s="174" t="str">
        <f aca="false">Бюджет!B304</f>
        <v>Распространение радиоволн</v>
      </c>
      <c r="C107" s="181" t="str">
        <f aca="false">Бюджет!C304</f>
        <v>3\5</v>
      </c>
      <c r="D107" s="181" t="n">
        <f aca="false">Бюджет!D304</f>
        <v>19</v>
      </c>
      <c r="E107" s="181" t="n">
        <f aca="false">Бюджет!E304</f>
        <v>1</v>
      </c>
      <c r="F107" s="172" t="n">
        <f aca="false">Бюджет!F304</f>
        <v>50</v>
      </c>
      <c r="G107" s="172" t="n">
        <f aca="false">Бюджет!G304</f>
        <v>50</v>
      </c>
      <c r="H107" s="172" t="n">
        <f aca="false">Бюджет!H304</f>
        <v>16</v>
      </c>
      <c r="I107" s="172" t="n">
        <f aca="false">Бюджет!I304</f>
        <v>16</v>
      </c>
      <c r="J107" s="172" t="n">
        <f aca="false">Бюджет!J304</f>
        <v>68</v>
      </c>
      <c r="K107" s="172" t="n">
        <f aca="false">Бюджет!K304</f>
        <v>5.7</v>
      </c>
      <c r="L107" s="172" t="n">
        <f aca="false">Бюджет!L304</f>
        <v>0</v>
      </c>
      <c r="M107" s="172" t="n">
        <f aca="false">Бюджет!M304</f>
        <v>0</v>
      </c>
      <c r="N107" s="172" t="n">
        <f aca="false">Бюджет!N304</f>
        <v>0</v>
      </c>
      <c r="O107" s="172" t="n">
        <f aca="false">Бюджет!O304</f>
        <v>0</v>
      </c>
      <c r="P107" s="172" t="n">
        <f aca="false">Бюджет!P304</f>
        <v>0</v>
      </c>
      <c r="Q107" s="172" t="n">
        <f aca="false">Бюджет!Q304</f>
        <v>2.5</v>
      </c>
      <c r="R107" s="172" t="n">
        <f aca="false">Бюджет!R304</f>
        <v>0</v>
      </c>
      <c r="S107" s="172" t="n">
        <f aca="false">Бюджет!S304</f>
        <v>0</v>
      </c>
      <c r="T107" s="172" t="n">
        <f aca="false">Бюджет!T304</f>
        <v>0</v>
      </c>
      <c r="U107" s="172" t="n">
        <f aca="false">Бюджет!U304</f>
        <v>0</v>
      </c>
      <c r="V107" s="172" t="n">
        <f aca="false">Бюджет!V304</f>
        <v>0</v>
      </c>
      <c r="W107" s="172" t="n">
        <f aca="false">Бюджет!W304</f>
        <v>0</v>
      </c>
      <c r="X107" s="172" t="n">
        <f aca="false">Бюджет!X304</f>
        <v>0</v>
      </c>
      <c r="Y107" s="172" t="n">
        <f aca="false">Бюджет!Y304</f>
        <v>0</v>
      </c>
      <c r="Z107" s="172" t="n">
        <f aca="false">Бюджет!Z304</f>
        <v>0</v>
      </c>
      <c r="AA107" s="172" t="n">
        <f aca="false">Бюджет!AA304</f>
        <v>0</v>
      </c>
      <c r="AB107" s="172" t="n">
        <f aca="false">Бюджет!AB304</f>
        <v>0</v>
      </c>
      <c r="AC107" s="172" t="n">
        <f aca="false">Бюджет!AC304</f>
        <v>0</v>
      </c>
      <c r="AD107" s="172" t="n">
        <f aca="false">Бюджет!AD304</f>
        <v>0</v>
      </c>
      <c r="AE107" s="172" t="n">
        <f aca="false">Бюджет!AE304</f>
        <v>0</v>
      </c>
      <c r="AF107" s="172" t="n">
        <f aca="false">Бюджет!AF304</f>
        <v>0</v>
      </c>
      <c r="AG107" s="172" t="n">
        <f aca="false">Бюджет!AG304</f>
        <v>0</v>
      </c>
      <c r="AH107" s="172" t="n">
        <f aca="false">Бюджет!AH304</f>
        <v>0</v>
      </c>
      <c r="AI107" s="172" t="n">
        <f aca="false">Бюджет!AI304</f>
        <v>2</v>
      </c>
      <c r="AJ107" s="172" t="n">
        <f aca="false">SUM(G107,I107:AI107)</f>
        <v>144.2</v>
      </c>
      <c r="AK107" s="168"/>
    </row>
    <row r="108" customFormat="false" ht="15" hidden="false" customHeight="false" outlineLevel="0" collapsed="false">
      <c r="A108" s="174" t="str">
        <f aca="false">Бюджет!A305</f>
        <v>Б1.В.02</v>
      </c>
      <c r="B108" s="174" t="str">
        <f aca="false">Бюджет!B305</f>
        <v>Радиотехнические цепи и сигналы</v>
      </c>
      <c r="C108" s="181" t="str">
        <f aca="false">Бюджет!C305</f>
        <v>3\6</v>
      </c>
      <c r="D108" s="181" t="n">
        <f aca="false">Бюджет!D305</f>
        <v>19</v>
      </c>
      <c r="E108" s="181" t="n">
        <f aca="false">Бюджет!E305</f>
        <v>1</v>
      </c>
      <c r="F108" s="172" t="n">
        <f aca="false">Бюджет!F305</f>
        <v>32</v>
      </c>
      <c r="G108" s="172" t="n">
        <f aca="false">Бюджет!G305</f>
        <v>32</v>
      </c>
      <c r="H108" s="172" t="n">
        <f aca="false">Бюджет!H305</f>
        <v>0</v>
      </c>
      <c r="I108" s="172" t="n">
        <f aca="false">Бюджет!I305</f>
        <v>0</v>
      </c>
      <c r="J108" s="172" t="n">
        <f aca="false">Бюджет!J305</f>
        <v>96</v>
      </c>
      <c r="K108" s="172" t="n">
        <f aca="false">Бюджет!K305</f>
        <v>0</v>
      </c>
      <c r="L108" s="172" t="n">
        <f aca="false">Бюджет!L305</f>
        <v>0</v>
      </c>
      <c r="M108" s="172" t="n">
        <f aca="false">Бюджет!M305</f>
        <v>7.6</v>
      </c>
      <c r="N108" s="172" t="n">
        <f aca="false">Бюджет!N305</f>
        <v>0</v>
      </c>
      <c r="O108" s="172" t="n">
        <f aca="false">Бюджет!O305</f>
        <v>0</v>
      </c>
      <c r="P108" s="172" t="n">
        <f aca="false">Бюджет!P305</f>
        <v>0</v>
      </c>
      <c r="Q108" s="172" t="n">
        <f aca="false">Бюджет!Q305</f>
        <v>2.6</v>
      </c>
      <c r="R108" s="172" t="n">
        <f aca="false">Бюджет!R305</f>
        <v>0</v>
      </c>
      <c r="S108" s="172" t="n">
        <f aca="false">Бюджет!S305</f>
        <v>0</v>
      </c>
      <c r="T108" s="172" t="n">
        <f aca="false">Бюджет!T305</f>
        <v>0</v>
      </c>
      <c r="U108" s="172" t="n">
        <f aca="false">Бюджет!U305</f>
        <v>0</v>
      </c>
      <c r="V108" s="172" t="n">
        <f aca="false">Бюджет!V305</f>
        <v>0</v>
      </c>
      <c r="W108" s="172" t="n">
        <f aca="false">Бюджет!W305</f>
        <v>0</v>
      </c>
      <c r="X108" s="172" t="n">
        <f aca="false">Бюджет!X305</f>
        <v>0</v>
      </c>
      <c r="Y108" s="172" t="n">
        <f aca="false">Бюджет!Y305</f>
        <v>0</v>
      </c>
      <c r="Z108" s="172" t="n">
        <f aca="false">Бюджет!Z305</f>
        <v>0</v>
      </c>
      <c r="AA108" s="172" t="n">
        <f aca="false">Бюджет!AA305</f>
        <v>0</v>
      </c>
      <c r="AB108" s="172" t="n">
        <f aca="false">Бюджет!AB305</f>
        <v>0</v>
      </c>
      <c r="AC108" s="172" t="n">
        <f aca="false">Бюджет!AC305</f>
        <v>0</v>
      </c>
      <c r="AD108" s="172" t="n">
        <f aca="false">Бюджет!AD305</f>
        <v>0</v>
      </c>
      <c r="AE108" s="172" t="n">
        <f aca="false">Бюджет!AE305</f>
        <v>0</v>
      </c>
      <c r="AF108" s="172" t="n">
        <f aca="false">Бюджет!AF305</f>
        <v>0</v>
      </c>
      <c r="AG108" s="172" t="n">
        <f aca="false">Бюджет!AG305</f>
        <v>0</v>
      </c>
      <c r="AH108" s="172" t="n">
        <f aca="false">Бюджет!AH305</f>
        <v>0</v>
      </c>
      <c r="AI108" s="172" t="n">
        <f aca="false">Бюджет!AI305</f>
        <v>0</v>
      </c>
      <c r="AJ108" s="172" t="n">
        <f aca="false">SUM(G108,I108:AI108)</f>
        <v>138.2</v>
      </c>
      <c r="AK108" s="168"/>
    </row>
    <row r="109" customFormat="false" ht="15" hidden="false" customHeight="false" outlineLevel="0" collapsed="false">
      <c r="A109" s="174" t="str">
        <f aca="false">Бюджет!A306</f>
        <v>Б1.В.03</v>
      </c>
      <c r="B109" s="174" t="str">
        <f aca="false">Бюджет!B306</f>
        <v>Антенно-фидерные устройства</v>
      </c>
      <c r="C109" s="181" t="str">
        <f aca="false">Бюджет!C306</f>
        <v>3\6</v>
      </c>
      <c r="D109" s="181" t="n">
        <f aca="false">Бюджет!D306</f>
        <v>19</v>
      </c>
      <c r="E109" s="181" t="n">
        <f aca="false">Бюджет!E306</f>
        <v>1</v>
      </c>
      <c r="F109" s="172" t="n">
        <f aca="false">Бюджет!F306</f>
        <v>32</v>
      </c>
      <c r="G109" s="172" t="n">
        <f aca="false">Бюджет!G306</f>
        <v>32</v>
      </c>
      <c r="H109" s="172" t="n">
        <f aca="false">Бюджет!H306</f>
        <v>16</v>
      </c>
      <c r="I109" s="172" t="n">
        <f aca="false">Бюджет!I306</f>
        <v>16</v>
      </c>
      <c r="J109" s="172" t="n">
        <f aca="false">Бюджет!J306</f>
        <v>64</v>
      </c>
      <c r="K109" s="172" t="n">
        <f aca="false">Бюджет!K306</f>
        <v>0</v>
      </c>
      <c r="L109" s="172" t="n">
        <f aca="false">Бюджет!L306</f>
        <v>0</v>
      </c>
      <c r="M109" s="172" t="n">
        <f aca="false">Бюджет!M306</f>
        <v>7.6</v>
      </c>
      <c r="N109" s="172" t="n">
        <f aca="false">Бюджет!N306</f>
        <v>0</v>
      </c>
      <c r="O109" s="172" t="n">
        <f aca="false">Бюджет!O306</f>
        <v>0</v>
      </c>
      <c r="P109" s="172" t="n">
        <f aca="false">Бюджет!P306</f>
        <v>0</v>
      </c>
      <c r="Q109" s="172" t="n">
        <f aca="false">Бюджет!Q306</f>
        <v>2.6</v>
      </c>
      <c r="R109" s="172" t="n">
        <f aca="false">Бюджет!R306</f>
        <v>0</v>
      </c>
      <c r="S109" s="172" t="n">
        <f aca="false">Бюджет!S306</f>
        <v>0</v>
      </c>
      <c r="T109" s="172" t="n">
        <f aca="false">Бюджет!T306</f>
        <v>0</v>
      </c>
      <c r="U109" s="172" t="n">
        <f aca="false">Бюджет!U306</f>
        <v>0</v>
      </c>
      <c r="V109" s="172" t="n">
        <f aca="false">Бюджет!V306</f>
        <v>0</v>
      </c>
      <c r="W109" s="172" t="n">
        <f aca="false">Бюджет!W306</f>
        <v>0</v>
      </c>
      <c r="X109" s="172" t="n">
        <f aca="false">Бюджет!X306</f>
        <v>0</v>
      </c>
      <c r="Y109" s="172" t="n">
        <f aca="false">Бюджет!Y306</f>
        <v>0</v>
      </c>
      <c r="Z109" s="172" t="n">
        <f aca="false">Бюджет!Z306</f>
        <v>0</v>
      </c>
      <c r="AA109" s="172" t="n">
        <f aca="false">Бюджет!AA306</f>
        <v>0</v>
      </c>
      <c r="AB109" s="172" t="n">
        <f aca="false">Бюджет!AB306</f>
        <v>0</v>
      </c>
      <c r="AC109" s="172" t="n">
        <f aca="false">Бюджет!AC306</f>
        <v>0</v>
      </c>
      <c r="AD109" s="172" t="n">
        <f aca="false">Бюджет!AD306</f>
        <v>0</v>
      </c>
      <c r="AE109" s="172" t="n">
        <f aca="false">Бюджет!AE306</f>
        <v>0</v>
      </c>
      <c r="AF109" s="172" t="n">
        <f aca="false">Бюджет!AF306</f>
        <v>0</v>
      </c>
      <c r="AG109" s="172" t="n">
        <f aca="false">Бюджет!AG306</f>
        <v>0</v>
      </c>
      <c r="AH109" s="172" t="n">
        <f aca="false">Бюджет!AH306</f>
        <v>0</v>
      </c>
      <c r="AI109" s="172" t="n">
        <f aca="false">Бюджет!AI306</f>
        <v>0</v>
      </c>
      <c r="AJ109" s="172" t="n">
        <f aca="false">SUM(G109,I109:AI109)</f>
        <v>122.2</v>
      </c>
      <c r="AK109" s="168"/>
    </row>
    <row r="110" customFormat="false" ht="27.25" hidden="false" customHeight="false" outlineLevel="0" collapsed="false">
      <c r="A110" s="174" t="str">
        <f aca="false">Бюджет!A307</f>
        <v>Б1.В.04</v>
      </c>
      <c r="B110" s="174" t="str">
        <f aca="false">Бюджет!B307</f>
        <v>Основы построения и функционирования технических средств защиты информации</v>
      </c>
      <c r="C110" s="181" t="str">
        <f aca="false">Бюджет!C307</f>
        <v>3\6</v>
      </c>
      <c r="D110" s="181" t="n">
        <f aca="false">Бюджет!D307</f>
        <v>19</v>
      </c>
      <c r="E110" s="181" t="n">
        <f aca="false">Бюджет!E307</f>
        <v>1</v>
      </c>
      <c r="F110" s="172" t="n">
        <f aca="false">Бюджет!F307</f>
        <v>32</v>
      </c>
      <c r="G110" s="172" t="n">
        <f aca="false">Бюджет!G307</f>
        <v>32</v>
      </c>
      <c r="H110" s="172" t="n">
        <f aca="false">Бюджет!H307</f>
        <v>16</v>
      </c>
      <c r="I110" s="172" t="n">
        <f aca="false">Бюджет!I307</f>
        <v>16</v>
      </c>
      <c r="J110" s="172" t="n">
        <f aca="false">Бюджет!J307</f>
        <v>64</v>
      </c>
      <c r="K110" s="172" t="n">
        <f aca="false">Бюджет!K307</f>
        <v>5.7</v>
      </c>
      <c r="L110" s="172" t="n">
        <f aca="false">Бюджет!L307</f>
        <v>0</v>
      </c>
      <c r="M110" s="172" t="n">
        <f aca="false">Бюджет!M307</f>
        <v>0</v>
      </c>
      <c r="N110" s="172" t="n">
        <f aca="false">Бюджет!N307</f>
        <v>0</v>
      </c>
      <c r="O110" s="172" t="n">
        <f aca="false">Бюджет!O307</f>
        <v>0</v>
      </c>
      <c r="P110" s="172" t="n">
        <f aca="false">Бюджет!P307</f>
        <v>0</v>
      </c>
      <c r="Q110" s="172" t="n">
        <f aca="false">Бюджет!Q307</f>
        <v>1.6</v>
      </c>
      <c r="R110" s="172" t="n">
        <f aca="false">Бюджет!R307</f>
        <v>0</v>
      </c>
      <c r="S110" s="172" t="n">
        <f aca="false">Бюджет!S307</f>
        <v>0</v>
      </c>
      <c r="T110" s="172" t="n">
        <f aca="false">Бюджет!T307</f>
        <v>0</v>
      </c>
      <c r="U110" s="172" t="n">
        <f aca="false">Бюджет!U307</f>
        <v>0</v>
      </c>
      <c r="V110" s="172" t="n">
        <f aca="false">Бюджет!V307</f>
        <v>0</v>
      </c>
      <c r="W110" s="172" t="n">
        <f aca="false">Бюджет!W307</f>
        <v>0</v>
      </c>
      <c r="X110" s="172" t="n">
        <f aca="false">Бюджет!X307</f>
        <v>0</v>
      </c>
      <c r="Y110" s="172" t="n">
        <f aca="false">Бюджет!Y307</f>
        <v>0</v>
      </c>
      <c r="Z110" s="172" t="n">
        <f aca="false">Бюджет!Z307</f>
        <v>0</v>
      </c>
      <c r="AA110" s="172" t="n">
        <f aca="false">Бюджет!AA307</f>
        <v>0</v>
      </c>
      <c r="AB110" s="172" t="n">
        <f aca="false">Бюджет!AB307</f>
        <v>0</v>
      </c>
      <c r="AC110" s="172" t="n">
        <f aca="false">Бюджет!AC307</f>
        <v>0</v>
      </c>
      <c r="AD110" s="172" t="n">
        <f aca="false">Бюджет!AD307</f>
        <v>0</v>
      </c>
      <c r="AE110" s="172" t="n">
        <f aca="false">Бюджет!AE307</f>
        <v>0</v>
      </c>
      <c r="AF110" s="172" t="n">
        <f aca="false">Бюджет!AF307</f>
        <v>0</v>
      </c>
      <c r="AG110" s="172" t="n">
        <f aca="false">Бюджет!AG307</f>
        <v>0</v>
      </c>
      <c r="AH110" s="172" t="n">
        <f aca="false">Бюджет!AH307</f>
        <v>0</v>
      </c>
      <c r="AI110" s="172" t="n">
        <f aca="false">Бюджет!AI307</f>
        <v>0</v>
      </c>
      <c r="AJ110" s="172" t="n">
        <f aca="false">SUM(G110,I110:AI110)</f>
        <v>119.3</v>
      </c>
      <c r="AK110" s="168"/>
    </row>
    <row r="111" customFormat="false" ht="15" hidden="false" customHeight="false" outlineLevel="0" collapsed="false">
      <c r="A111" s="174" t="str">
        <f aca="false">Бюджет!A308</f>
        <v>Б1.В.06</v>
      </c>
      <c r="B111" s="174" t="str">
        <f aca="false">Бюджет!B308</f>
        <v>Цифровые системы передачи информации</v>
      </c>
      <c r="C111" s="181" t="str">
        <f aca="false">Бюджет!C308</f>
        <v>4\7</v>
      </c>
      <c r="D111" s="181" t="n">
        <f aca="false">Бюджет!D308</f>
        <v>9</v>
      </c>
      <c r="E111" s="181" t="n">
        <f aca="false">Бюджет!E308</f>
        <v>1</v>
      </c>
      <c r="F111" s="172" t="n">
        <f aca="false">Бюджет!F308</f>
        <v>26</v>
      </c>
      <c r="G111" s="172" t="n">
        <f aca="false">Бюджет!G308</f>
        <v>26</v>
      </c>
      <c r="H111" s="172" t="n">
        <f aca="false">Бюджет!H308</f>
        <v>0</v>
      </c>
      <c r="I111" s="172" t="n">
        <f aca="false">Бюджет!I308</f>
        <v>0</v>
      </c>
      <c r="J111" s="172" t="n">
        <f aca="false">Бюджет!J308</f>
        <v>26</v>
      </c>
      <c r="K111" s="172" t="n">
        <f aca="false">Бюджет!K308</f>
        <v>2.7</v>
      </c>
      <c r="L111" s="172" t="n">
        <f aca="false">Бюджет!L308</f>
        <v>0</v>
      </c>
      <c r="M111" s="172" t="n">
        <f aca="false">Бюджет!M308</f>
        <v>0</v>
      </c>
      <c r="N111" s="172" t="n">
        <f aca="false">Бюджет!N308</f>
        <v>0</v>
      </c>
      <c r="O111" s="172" t="n">
        <f aca="false">Бюджет!O308</f>
        <v>0</v>
      </c>
      <c r="P111" s="172" t="n">
        <f aca="false">Бюджет!P308</f>
        <v>0</v>
      </c>
      <c r="Q111" s="172" t="n">
        <f aca="false">Бюджет!Q308</f>
        <v>1.3</v>
      </c>
      <c r="R111" s="172" t="n">
        <f aca="false">Бюджет!R308</f>
        <v>0</v>
      </c>
      <c r="S111" s="172" t="n">
        <f aca="false">Бюджет!S308</f>
        <v>0</v>
      </c>
      <c r="T111" s="172" t="n">
        <f aca="false">Бюджет!T308</f>
        <v>0</v>
      </c>
      <c r="U111" s="172" t="n">
        <f aca="false">Бюджет!U308</f>
        <v>0</v>
      </c>
      <c r="V111" s="172" t="n">
        <f aca="false">Бюджет!V308</f>
        <v>0</v>
      </c>
      <c r="W111" s="172" t="n">
        <f aca="false">Бюджет!W308</f>
        <v>0</v>
      </c>
      <c r="X111" s="172" t="n">
        <f aca="false">Бюджет!X308</f>
        <v>0</v>
      </c>
      <c r="Y111" s="172" t="n">
        <f aca="false">Бюджет!Y308</f>
        <v>0</v>
      </c>
      <c r="Z111" s="172" t="n">
        <f aca="false">Бюджет!Z308</f>
        <v>0</v>
      </c>
      <c r="AA111" s="172" t="n">
        <f aca="false">Бюджет!AA308</f>
        <v>0</v>
      </c>
      <c r="AB111" s="172" t="n">
        <f aca="false">Бюджет!AB308</f>
        <v>0</v>
      </c>
      <c r="AC111" s="172" t="n">
        <f aca="false">Бюджет!AC308</f>
        <v>0</v>
      </c>
      <c r="AD111" s="172" t="n">
        <f aca="false">Бюджет!AD308</f>
        <v>0</v>
      </c>
      <c r="AE111" s="172" t="n">
        <f aca="false">Бюджет!AE308</f>
        <v>0</v>
      </c>
      <c r="AF111" s="172" t="n">
        <f aca="false">Бюджет!AF308</f>
        <v>0</v>
      </c>
      <c r="AG111" s="172" t="n">
        <f aca="false">Бюджет!AG308</f>
        <v>0</v>
      </c>
      <c r="AH111" s="172" t="n">
        <f aca="false">Бюджет!AH308</f>
        <v>0</v>
      </c>
      <c r="AI111" s="172" t="n">
        <f aca="false">Бюджет!AI308</f>
        <v>0</v>
      </c>
      <c r="AJ111" s="172" t="n">
        <f aca="false">SUM(G111,I111:AI111)</f>
        <v>56</v>
      </c>
      <c r="AK111" s="168"/>
    </row>
    <row r="112" customFormat="false" ht="27.25" hidden="false" customHeight="false" outlineLevel="0" collapsed="false">
      <c r="A112" s="174" t="str">
        <f aca="false">Бюджет!A309</f>
        <v>Б1.В.ДВ.01.01</v>
      </c>
      <c r="B112" s="174" t="str">
        <f aca="false">Бюджет!B309</f>
        <v>Техническая защита критической информационной инфраструктуры (лекции поток ТЗИ и БАС)</v>
      </c>
      <c r="C112" s="181" t="str">
        <f aca="false">Бюджет!C309</f>
        <v>4\7</v>
      </c>
      <c r="D112" s="181" t="n">
        <f aca="false">Бюджет!D309</f>
        <v>9</v>
      </c>
      <c r="E112" s="181" t="n">
        <f aca="false">Бюджет!E309</f>
        <v>1</v>
      </c>
      <c r="F112" s="172" t="n">
        <f aca="false">Бюджет!F309</f>
        <v>26</v>
      </c>
      <c r="G112" s="172" t="n">
        <f aca="false">Бюджет!G309</f>
        <v>26</v>
      </c>
      <c r="H112" s="172" t="n">
        <f aca="false">Бюджет!H309</f>
        <v>26</v>
      </c>
      <c r="I112" s="172" t="n">
        <f aca="false">Бюджет!I309</f>
        <v>26</v>
      </c>
      <c r="J112" s="172" t="n">
        <f aca="false">Бюджет!J309</f>
        <v>0</v>
      </c>
      <c r="K112" s="172" t="n">
        <f aca="false">Бюджет!K309</f>
        <v>2.7</v>
      </c>
      <c r="L112" s="172" t="n">
        <f aca="false">Бюджет!L309</f>
        <v>0</v>
      </c>
      <c r="M112" s="172" t="n">
        <f aca="false">Бюджет!M309</f>
        <v>0</v>
      </c>
      <c r="N112" s="172" t="n">
        <f aca="false">Бюджет!N309</f>
        <v>0</v>
      </c>
      <c r="O112" s="172" t="n">
        <f aca="false">Бюджет!O309</f>
        <v>0</v>
      </c>
      <c r="P112" s="172" t="n">
        <f aca="false">Бюджет!P309</f>
        <v>0</v>
      </c>
      <c r="Q112" s="172" t="n">
        <f aca="false">Бюджет!Q309</f>
        <v>1.3</v>
      </c>
      <c r="R112" s="172" t="n">
        <f aca="false">Бюджет!R309</f>
        <v>0</v>
      </c>
      <c r="S112" s="172" t="n">
        <f aca="false">Бюджет!S309</f>
        <v>0</v>
      </c>
      <c r="T112" s="172" t="n">
        <f aca="false">Бюджет!T309</f>
        <v>0</v>
      </c>
      <c r="U112" s="172" t="n">
        <f aca="false">Бюджет!U309</f>
        <v>0</v>
      </c>
      <c r="V112" s="172" t="n">
        <f aca="false">Бюджет!V309</f>
        <v>0</v>
      </c>
      <c r="W112" s="172" t="n">
        <f aca="false">Бюджет!W309</f>
        <v>0</v>
      </c>
      <c r="X112" s="172" t="n">
        <f aca="false">Бюджет!X309</f>
        <v>0</v>
      </c>
      <c r="Y112" s="172" t="n">
        <f aca="false">Бюджет!Y309</f>
        <v>0</v>
      </c>
      <c r="Z112" s="172" t="n">
        <f aca="false">Бюджет!Z309</f>
        <v>0</v>
      </c>
      <c r="AA112" s="172" t="n">
        <f aca="false">Бюджет!AA309</f>
        <v>0</v>
      </c>
      <c r="AB112" s="172" t="n">
        <f aca="false">Бюджет!AB309</f>
        <v>0</v>
      </c>
      <c r="AC112" s="172" t="n">
        <f aca="false">Бюджет!AC309</f>
        <v>0</v>
      </c>
      <c r="AD112" s="172" t="n">
        <f aca="false">Бюджет!AD309</f>
        <v>0</v>
      </c>
      <c r="AE112" s="172" t="n">
        <f aca="false">Бюджет!AE309</f>
        <v>0</v>
      </c>
      <c r="AF112" s="172" t="n">
        <f aca="false">Бюджет!AF309</f>
        <v>0</v>
      </c>
      <c r="AG112" s="172" t="n">
        <f aca="false">Бюджет!AG309</f>
        <v>0</v>
      </c>
      <c r="AH112" s="172" t="n">
        <f aca="false">Бюджет!AH309</f>
        <v>0</v>
      </c>
      <c r="AI112" s="172" t="n">
        <f aca="false">Бюджет!AI309</f>
        <v>4</v>
      </c>
      <c r="AJ112" s="172" t="n">
        <f aca="false">SUM(G112,I112:AI112)</f>
        <v>60</v>
      </c>
      <c r="AK112" s="168"/>
    </row>
    <row r="113" customFormat="false" ht="15" hidden="false" customHeight="false" outlineLevel="0" collapsed="false">
      <c r="A113" s="174" t="str">
        <f aca="false">Бюджет!A310</f>
        <v>Б1.В.ДВ.02.01</v>
      </c>
      <c r="B113" s="174" t="str">
        <f aca="false">Бюджет!B310</f>
        <v>Электромагнитная совместимость</v>
      </c>
      <c r="C113" s="181" t="str">
        <f aca="false">Бюджет!C310</f>
        <v>4\8</v>
      </c>
      <c r="D113" s="181" t="n">
        <f aca="false">Бюджет!D310</f>
        <v>9</v>
      </c>
      <c r="E113" s="181" t="n">
        <f aca="false">Бюджет!E310</f>
        <v>1</v>
      </c>
      <c r="F113" s="172" t="n">
        <f aca="false">Бюджет!F310</f>
        <v>22</v>
      </c>
      <c r="G113" s="172" t="n">
        <f aca="false">Бюджет!G310</f>
        <v>22</v>
      </c>
      <c r="H113" s="172" t="n">
        <f aca="false">Бюджет!H310</f>
        <v>12</v>
      </c>
      <c r="I113" s="172" t="n">
        <f aca="false">Бюджет!I310</f>
        <v>12</v>
      </c>
      <c r="J113" s="172" t="n">
        <f aca="false">Бюджет!J310</f>
        <v>44</v>
      </c>
      <c r="K113" s="172" t="n">
        <f aca="false">Бюджет!K310</f>
        <v>2.7</v>
      </c>
      <c r="L113" s="172" t="n">
        <f aca="false">Бюджет!L310</f>
        <v>0</v>
      </c>
      <c r="M113" s="172" t="n">
        <f aca="false">Бюджет!M310</f>
        <v>0</v>
      </c>
      <c r="N113" s="172" t="n">
        <f aca="false">Бюджет!N310</f>
        <v>0</v>
      </c>
      <c r="O113" s="172" t="n">
        <f aca="false">Бюджет!O310</f>
        <v>0</v>
      </c>
      <c r="P113" s="172" t="n">
        <f aca="false">Бюджет!P310</f>
        <v>0</v>
      </c>
      <c r="Q113" s="172" t="n">
        <f aca="false">Бюджет!Q310</f>
        <v>1.1</v>
      </c>
      <c r="R113" s="172" t="n">
        <f aca="false">Бюджет!R310</f>
        <v>0</v>
      </c>
      <c r="S113" s="172" t="n">
        <f aca="false">Бюджет!S310</f>
        <v>0</v>
      </c>
      <c r="T113" s="172" t="n">
        <f aca="false">Бюджет!T310</f>
        <v>0</v>
      </c>
      <c r="U113" s="172" t="n">
        <f aca="false">Бюджет!U310</f>
        <v>0</v>
      </c>
      <c r="V113" s="172" t="n">
        <f aca="false">Бюджет!V310</f>
        <v>0</v>
      </c>
      <c r="W113" s="172" t="n">
        <f aca="false">Бюджет!W310</f>
        <v>0</v>
      </c>
      <c r="X113" s="172" t="n">
        <f aca="false">Бюджет!X310</f>
        <v>0</v>
      </c>
      <c r="Y113" s="172" t="n">
        <f aca="false">Бюджет!Y310</f>
        <v>0</v>
      </c>
      <c r="Z113" s="172" t="n">
        <f aca="false">Бюджет!Z310</f>
        <v>0</v>
      </c>
      <c r="AA113" s="172" t="n">
        <f aca="false">Бюджет!AA310</f>
        <v>0</v>
      </c>
      <c r="AB113" s="172" t="n">
        <f aca="false">Бюджет!AB310</f>
        <v>0</v>
      </c>
      <c r="AC113" s="172" t="n">
        <f aca="false">Бюджет!AC310</f>
        <v>0</v>
      </c>
      <c r="AD113" s="172" t="n">
        <f aca="false">Бюджет!AD310</f>
        <v>0</v>
      </c>
      <c r="AE113" s="172" t="n">
        <f aca="false">Бюджет!AE310</f>
        <v>0</v>
      </c>
      <c r="AF113" s="172" t="n">
        <f aca="false">Бюджет!AF310</f>
        <v>0</v>
      </c>
      <c r="AG113" s="172" t="n">
        <f aca="false">Бюджет!AG310</f>
        <v>0</v>
      </c>
      <c r="AH113" s="172" t="n">
        <f aca="false">Бюджет!AH310</f>
        <v>0</v>
      </c>
      <c r="AI113" s="172" t="n">
        <f aca="false">Бюджет!AI310</f>
        <v>2</v>
      </c>
      <c r="AJ113" s="172" t="n">
        <f aca="false">SUM(G113,I113:AI113)</f>
        <v>83.8</v>
      </c>
      <c r="AK113" s="168"/>
    </row>
    <row r="114" customFormat="false" ht="15" hidden="false" customHeight="false" outlineLevel="0" collapsed="false">
      <c r="A114" s="168"/>
      <c r="B114" s="174"/>
      <c r="C114" s="168"/>
      <c r="D114" s="168"/>
      <c r="E114" s="168"/>
      <c r="F114" s="175"/>
      <c r="G114" s="175"/>
      <c r="H114" s="175"/>
      <c r="I114" s="175"/>
      <c r="J114" s="175"/>
      <c r="K114" s="171" t="str">
        <f aca="false">Бюджет!K311</f>
        <v>профиль "Безопасность автоматизированных систем (по отрасли или в сфере профессиональной деятельности)"</v>
      </c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5"/>
      <c r="AD114" s="175"/>
      <c r="AE114" s="175"/>
      <c r="AF114" s="175"/>
      <c r="AG114" s="175"/>
      <c r="AH114" s="175"/>
      <c r="AI114" s="175"/>
      <c r="AJ114" s="172" t="n">
        <f aca="false">SUM(G114,I114:AI114)</f>
        <v>0</v>
      </c>
      <c r="AK114" s="168"/>
    </row>
    <row r="115" customFormat="false" ht="27.25" hidden="false" customHeight="false" outlineLevel="0" collapsed="false">
      <c r="A115" s="174" t="str">
        <f aca="false">Бюджет!A312</f>
        <v>Б1.В.04</v>
      </c>
      <c r="B115" s="174" t="str">
        <f aca="false">Бюджет!B312</f>
        <v>Безопасность операционных систем (лекции поток ТЗИ и БАС)</v>
      </c>
      <c r="C115" s="181" t="str">
        <f aca="false">Бюджет!C312</f>
        <v>2\4</v>
      </c>
      <c r="D115" s="181" t="n">
        <f aca="false">Бюджет!D312</f>
        <v>17</v>
      </c>
      <c r="E115" s="181" t="n">
        <f aca="false">Бюджет!E312</f>
        <v>1</v>
      </c>
      <c r="F115" s="172" t="n">
        <f aca="false">Бюджет!F312</f>
        <v>40</v>
      </c>
      <c r="G115" s="172" t="n">
        <f aca="false">Бюджет!G312</f>
        <v>0</v>
      </c>
      <c r="H115" s="172" t="n">
        <f aca="false">Бюджет!H312</f>
        <v>0</v>
      </c>
      <c r="I115" s="172" t="n">
        <f aca="false">Бюджет!I312</f>
        <v>0</v>
      </c>
      <c r="J115" s="172" t="n">
        <f aca="false">Бюджет!J312</f>
        <v>80</v>
      </c>
      <c r="K115" s="172" t="n">
        <f aca="false">Бюджет!K312</f>
        <v>5.1</v>
      </c>
      <c r="L115" s="172" t="n">
        <f aca="false">Бюджет!L312</f>
        <v>0</v>
      </c>
      <c r="M115" s="172" t="n">
        <f aca="false">Бюджет!M312</f>
        <v>0</v>
      </c>
      <c r="N115" s="172" t="n">
        <f aca="false">Бюджет!N312</f>
        <v>0</v>
      </c>
      <c r="O115" s="172" t="n">
        <f aca="false">Бюджет!O312</f>
        <v>0</v>
      </c>
      <c r="P115" s="172" t="n">
        <f aca="false">Бюджет!P312</f>
        <v>0</v>
      </c>
      <c r="Q115" s="172" t="n">
        <f aca="false">Бюджет!Q312</f>
        <v>0</v>
      </c>
      <c r="R115" s="172" t="n">
        <f aca="false">Бюджет!R312</f>
        <v>0</v>
      </c>
      <c r="S115" s="172" t="n">
        <f aca="false">Бюджет!S312</f>
        <v>0</v>
      </c>
      <c r="T115" s="172" t="n">
        <f aca="false">Бюджет!T312</f>
        <v>0</v>
      </c>
      <c r="U115" s="172" t="n">
        <f aca="false">Бюджет!U312</f>
        <v>0</v>
      </c>
      <c r="V115" s="172" t="n">
        <f aca="false">Бюджет!V312</f>
        <v>0</v>
      </c>
      <c r="W115" s="172" t="n">
        <f aca="false">Бюджет!W312</f>
        <v>0</v>
      </c>
      <c r="X115" s="172" t="n">
        <f aca="false">Бюджет!X312</f>
        <v>0</v>
      </c>
      <c r="Y115" s="172" t="n">
        <f aca="false">Бюджет!Y312</f>
        <v>0</v>
      </c>
      <c r="Z115" s="172" t="n">
        <f aca="false">Бюджет!Z312</f>
        <v>0</v>
      </c>
      <c r="AA115" s="172" t="n">
        <f aca="false">Бюджет!AA312</f>
        <v>0</v>
      </c>
      <c r="AB115" s="172" t="n">
        <f aca="false">Бюджет!AB312</f>
        <v>0</v>
      </c>
      <c r="AC115" s="172" t="n">
        <f aca="false">Бюджет!AC312</f>
        <v>0</v>
      </c>
      <c r="AD115" s="172" t="n">
        <f aca="false">Бюджет!AD312</f>
        <v>0</v>
      </c>
      <c r="AE115" s="172" t="n">
        <f aca="false">Бюджет!AE312</f>
        <v>0</v>
      </c>
      <c r="AF115" s="172" t="n">
        <f aca="false">Бюджет!AF312</f>
        <v>0</v>
      </c>
      <c r="AG115" s="172" t="n">
        <f aca="false">Бюджет!AG312</f>
        <v>0</v>
      </c>
      <c r="AH115" s="172" t="n">
        <f aca="false">Бюджет!AH312</f>
        <v>0</v>
      </c>
      <c r="AI115" s="172" t="n">
        <f aca="false">Бюджет!AI312</f>
        <v>0</v>
      </c>
      <c r="AJ115" s="172" t="n">
        <f aca="false">SUM(G115,I115:AI115)</f>
        <v>85.1</v>
      </c>
      <c r="AK115" s="168"/>
    </row>
    <row r="116" customFormat="false" ht="15" hidden="false" customHeight="false" outlineLevel="0" collapsed="false">
      <c r="A116" s="174" t="str">
        <f aca="false">Бюджет!A313</f>
        <v>Б1.В.01</v>
      </c>
      <c r="B116" s="174" t="str">
        <f aca="false">Бюджет!B313</f>
        <v>Безопасность информационных технологий</v>
      </c>
      <c r="C116" s="181" t="str">
        <f aca="false">Бюджет!C313</f>
        <v>3\5</v>
      </c>
      <c r="D116" s="181" t="n">
        <f aca="false">Бюджет!D313</f>
        <v>23</v>
      </c>
      <c r="E116" s="181" t="n">
        <f aca="false">Бюджет!E313</f>
        <v>1</v>
      </c>
      <c r="F116" s="172" t="n">
        <f aca="false">Бюджет!F313</f>
        <v>34</v>
      </c>
      <c r="G116" s="172" t="n">
        <f aca="false">Бюджет!G313</f>
        <v>34</v>
      </c>
      <c r="H116" s="172" t="n">
        <f aca="false">Бюджет!H313</f>
        <v>34</v>
      </c>
      <c r="I116" s="172" t="n">
        <f aca="false">Бюджет!I313</f>
        <v>34</v>
      </c>
      <c r="J116" s="172" t="n">
        <f aca="false">Бюджет!J313</f>
        <v>0</v>
      </c>
      <c r="K116" s="172" t="n">
        <f aca="false">Бюджет!K313</f>
        <v>0</v>
      </c>
      <c r="L116" s="172" t="n">
        <f aca="false">Бюджет!L313</f>
        <v>0</v>
      </c>
      <c r="M116" s="172" t="n">
        <f aca="false">Бюджет!M313</f>
        <v>9.2</v>
      </c>
      <c r="N116" s="172" t="n">
        <f aca="false">Бюджет!N313</f>
        <v>0</v>
      </c>
      <c r="O116" s="172" t="n">
        <f aca="false">Бюджет!O313</f>
        <v>0</v>
      </c>
      <c r="P116" s="172" t="n">
        <f aca="false">Бюджет!P313</f>
        <v>0</v>
      </c>
      <c r="Q116" s="172" t="n">
        <f aca="false">Бюджет!Q313</f>
        <v>2.7</v>
      </c>
      <c r="R116" s="172" t="n">
        <f aca="false">Бюджет!R313</f>
        <v>0</v>
      </c>
      <c r="S116" s="172" t="n">
        <f aca="false">Бюджет!S313</f>
        <v>0</v>
      </c>
      <c r="T116" s="172" t="n">
        <f aca="false">Бюджет!T313</f>
        <v>0</v>
      </c>
      <c r="U116" s="172" t="n">
        <f aca="false">Бюджет!U313</f>
        <v>0</v>
      </c>
      <c r="V116" s="172" t="n">
        <f aca="false">Бюджет!V313</f>
        <v>0</v>
      </c>
      <c r="W116" s="172" t="n">
        <f aca="false">Бюджет!W313</f>
        <v>0</v>
      </c>
      <c r="X116" s="172" t="n">
        <f aca="false">Бюджет!X313</f>
        <v>0</v>
      </c>
      <c r="Y116" s="172" t="n">
        <f aca="false">Бюджет!Y313</f>
        <v>0</v>
      </c>
      <c r="Z116" s="172" t="n">
        <f aca="false">Бюджет!Z313</f>
        <v>0</v>
      </c>
      <c r="AA116" s="172" t="n">
        <f aca="false">Бюджет!AA313</f>
        <v>0</v>
      </c>
      <c r="AB116" s="172" t="n">
        <f aca="false">Бюджет!AB313</f>
        <v>0</v>
      </c>
      <c r="AC116" s="172" t="n">
        <f aca="false">Бюджет!AC313</f>
        <v>0</v>
      </c>
      <c r="AD116" s="172" t="n">
        <f aca="false">Бюджет!AD313</f>
        <v>0</v>
      </c>
      <c r="AE116" s="172" t="n">
        <f aca="false">Бюджет!AE313</f>
        <v>0</v>
      </c>
      <c r="AF116" s="172" t="n">
        <f aca="false">Бюджет!AF313</f>
        <v>0</v>
      </c>
      <c r="AG116" s="172" t="n">
        <f aca="false">Бюджет!AG313</f>
        <v>0</v>
      </c>
      <c r="AH116" s="172" t="n">
        <f aca="false">Бюджет!AH313</f>
        <v>0</v>
      </c>
      <c r="AI116" s="172" t="n">
        <f aca="false">Бюджет!AI313</f>
        <v>0</v>
      </c>
      <c r="AJ116" s="172" t="n">
        <f aca="false">SUM(G116,I116:AI116)</f>
        <v>79.9</v>
      </c>
      <c r="AK116" s="168"/>
    </row>
    <row r="117" customFormat="false" ht="15" hidden="false" customHeight="false" outlineLevel="0" collapsed="false">
      <c r="A117" s="174" t="str">
        <f aca="false">Бюджет!A314</f>
        <v>Б1.В.01</v>
      </c>
      <c r="B117" s="174" t="str">
        <f aca="false">Бюджет!B314</f>
        <v>Безопасность информационных технологий</v>
      </c>
      <c r="C117" s="181" t="str">
        <f aca="false">Бюджет!C314</f>
        <v>3\6</v>
      </c>
      <c r="D117" s="181" t="n">
        <f aca="false">Бюджет!D314</f>
        <v>23</v>
      </c>
      <c r="E117" s="181" t="n">
        <f aca="false">Бюджет!E314</f>
        <v>1</v>
      </c>
      <c r="F117" s="172" t="n">
        <f aca="false">Бюджет!F314</f>
        <v>32</v>
      </c>
      <c r="G117" s="172" t="n">
        <f aca="false">Бюджет!G314</f>
        <v>32</v>
      </c>
      <c r="H117" s="172" t="n">
        <f aca="false">Бюджет!H314</f>
        <v>48</v>
      </c>
      <c r="I117" s="172" t="n">
        <f aca="false">Бюджет!I314</f>
        <v>48</v>
      </c>
      <c r="J117" s="172" t="n">
        <f aca="false">Бюджет!J314</f>
        <v>0</v>
      </c>
      <c r="K117" s="172" t="n">
        <f aca="false">Бюджет!K314</f>
        <v>0</v>
      </c>
      <c r="L117" s="172" t="n">
        <f aca="false">Бюджет!L314</f>
        <v>0</v>
      </c>
      <c r="M117" s="172" t="n">
        <f aca="false">Бюджет!M314</f>
        <v>9.2</v>
      </c>
      <c r="N117" s="172" t="n">
        <f aca="false">Бюджет!N314</f>
        <v>0</v>
      </c>
      <c r="O117" s="172" t="n">
        <f aca="false">Бюджет!O314</f>
        <v>0</v>
      </c>
      <c r="P117" s="172" t="n">
        <f aca="false">Бюджет!P314</f>
        <v>0</v>
      </c>
      <c r="Q117" s="172" t="n">
        <f aca="false">Бюджет!Q314</f>
        <v>2.6</v>
      </c>
      <c r="R117" s="172" t="n">
        <f aca="false">Бюджет!R314</f>
        <v>0</v>
      </c>
      <c r="S117" s="172" t="n">
        <f aca="false">Бюджет!S314</f>
        <v>0</v>
      </c>
      <c r="T117" s="172" t="n">
        <f aca="false">Бюджет!T314</f>
        <v>0</v>
      </c>
      <c r="U117" s="172" t="n">
        <f aca="false">Бюджет!U314</f>
        <v>0</v>
      </c>
      <c r="V117" s="172" t="n">
        <f aca="false">Бюджет!V314</f>
        <v>0</v>
      </c>
      <c r="W117" s="172" t="n">
        <f aca="false">Бюджет!W314</f>
        <v>0</v>
      </c>
      <c r="X117" s="172" t="n">
        <f aca="false">Бюджет!X314</f>
        <v>0</v>
      </c>
      <c r="Y117" s="172" t="n">
        <f aca="false">Бюджет!Y314</f>
        <v>0</v>
      </c>
      <c r="Z117" s="172" t="n">
        <f aca="false">Бюджет!Z314</f>
        <v>0</v>
      </c>
      <c r="AA117" s="172" t="n">
        <f aca="false">Бюджет!AA314</f>
        <v>0</v>
      </c>
      <c r="AB117" s="172" t="n">
        <f aca="false">Бюджет!AB314</f>
        <v>0</v>
      </c>
      <c r="AC117" s="172" t="n">
        <f aca="false">Бюджет!AC314</f>
        <v>0</v>
      </c>
      <c r="AD117" s="172" t="n">
        <f aca="false">Бюджет!AD314</f>
        <v>0</v>
      </c>
      <c r="AE117" s="172" t="n">
        <f aca="false">Бюджет!AE314</f>
        <v>0</v>
      </c>
      <c r="AF117" s="172" t="n">
        <f aca="false">Бюджет!AF314</f>
        <v>0</v>
      </c>
      <c r="AG117" s="172" t="n">
        <f aca="false">Бюджет!AG314</f>
        <v>0</v>
      </c>
      <c r="AH117" s="172" t="n">
        <f aca="false">Бюджет!AH314</f>
        <v>0</v>
      </c>
      <c r="AI117" s="172" t="n">
        <f aca="false">Бюджет!AI314</f>
        <v>4</v>
      </c>
      <c r="AJ117" s="172" t="n">
        <f aca="false">SUM(G117,I117:AI117)</f>
        <v>95.8</v>
      </c>
      <c r="AK117" s="168"/>
    </row>
    <row r="118" customFormat="false" ht="15" hidden="false" customHeight="false" outlineLevel="0" collapsed="false">
      <c r="A118" s="174" t="str">
        <f aca="false">Бюджет!A316</f>
        <v>Б1.В.05</v>
      </c>
      <c r="B118" s="174" t="str">
        <f aca="false">Бюджет!B316</f>
        <v>Безопасность программного обеспечения</v>
      </c>
      <c r="C118" s="181" t="str">
        <f aca="false">Бюджет!C316</f>
        <v>3\5</v>
      </c>
      <c r="D118" s="181" t="n">
        <f aca="false">Бюджет!D316</f>
        <v>23</v>
      </c>
      <c r="E118" s="181" t="n">
        <f aca="false">Бюджет!E316</f>
        <v>1</v>
      </c>
      <c r="F118" s="172" t="n">
        <f aca="false">Бюджет!F316</f>
        <v>16</v>
      </c>
      <c r="G118" s="172" t="n">
        <f aca="false">Бюджет!G316</f>
        <v>16</v>
      </c>
      <c r="H118" s="172" t="n">
        <f aca="false">Бюджет!H316</f>
        <v>34</v>
      </c>
      <c r="I118" s="172" t="n">
        <f aca="false">Бюджет!I316</f>
        <v>34</v>
      </c>
      <c r="J118" s="172" t="n">
        <f aca="false">Бюджет!J316</f>
        <v>0</v>
      </c>
      <c r="K118" s="172" t="n">
        <f aca="false">Бюджет!K316</f>
        <v>6.9</v>
      </c>
      <c r="L118" s="172" t="n">
        <f aca="false">Бюджет!L316</f>
        <v>0</v>
      </c>
      <c r="M118" s="172" t="n">
        <f aca="false">Бюджет!M316</f>
        <v>0</v>
      </c>
      <c r="N118" s="172" t="n">
        <f aca="false">Бюджет!N316</f>
        <v>0</v>
      </c>
      <c r="O118" s="172" t="n">
        <f aca="false">Бюджет!O316</f>
        <v>0</v>
      </c>
      <c r="P118" s="172" t="n">
        <f aca="false">Бюджет!P316</f>
        <v>0</v>
      </c>
      <c r="Q118" s="172" t="n">
        <f aca="false">Бюджет!Q316</f>
        <v>0.8</v>
      </c>
      <c r="R118" s="172" t="n">
        <f aca="false">Бюджет!R316</f>
        <v>0</v>
      </c>
      <c r="S118" s="172" t="n">
        <f aca="false">Бюджет!S316</f>
        <v>0</v>
      </c>
      <c r="T118" s="172" t="n">
        <f aca="false">Бюджет!T316</f>
        <v>0</v>
      </c>
      <c r="U118" s="172" t="n">
        <f aca="false">Бюджет!U316</f>
        <v>0</v>
      </c>
      <c r="V118" s="172" t="n">
        <f aca="false">Бюджет!V316</f>
        <v>0</v>
      </c>
      <c r="W118" s="172" t="n">
        <f aca="false">Бюджет!W316</f>
        <v>0</v>
      </c>
      <c r="X118" s="172" t="n">
        <f aca="false">Бюджет!X316</f>
        <v>0</v>
      </c>
      <c r="Y118" s="172" t="n">
        <f aca="false">Бюджет!Y316</f>
        <v>0</v>
      </c>
      <c r="Z118" s="172" t="n">
        <f aca="false">Бюджет!Z316</f>
        <v>0</v>
      </c>
      <c r="AA118" s="172" t="n">
        <f aca="false">Бюджет!AA316</f>
        <v>0</v>
      </c>
      <c r="AB118" s="172" t="n">
        <f aca="false">Бюджет!AB316</f>
        <v>0</v>
      </c>
      <c r="AC118" s="172" t="n">
        <f aca="false">Бюджет!AC316</f>
        <v>0</v>
      </c>
      <c r="AD118" s="172" t="n">
        <f aca="false">Бюджет!AD316</f>
        <v>0</v>
      </c>
      <c r="AE118" s="172" t="n">
        <f aca="false">Бюджет!AE316</f>
        <v>0</v>
      </c>
      <c r="AF118" s="172" t="n">
        <f aca="false">Бюджет!AF316</f>
        <v>0</v>
      </c>
      <c r="AG118" s="172" t="n">
        <f aca="false">Бюджет!AG316</f>
        <v>0</v>
      </c>
      <c r="AH118" s="172" t="n">
        <f aca="false">Бюджет!AH316</f>
        <v>0</v>
      </c>
      <c r="AI118" s="172" t="n">
        <f aca="false">Бюджет!AI316</f>
        <v>0</v>
      </c>
      <c r="AJ118" s="172" t="n">
        <f aca="false">SUM(G118,I118:AI118)</f>
        <v>57.7</v>
      </c>
      <c r="AK118" s="168"/>
    </row>
    <row r="119" customFormat="false" ht="15" hidden="false" customHeight="false" outlineLevel="0" collapsed="false">
      <c r="A119" s="174" t="str">
        <f aca="false">Бюджет!A317</f>
        <v>Б1.В.05</v>
      </c>
      <c r="B119" s="174" t="str">
        <f aca="false">Бюджет!B317</f>
        <v>Безопасность программного обеспечения</v>
      </c>
      <c r="C119" s="181" t="str">
        <f aca="false">Бюджет!C317</f>
        <v>3\6</v>
      </c>
      <c r="D119" s="181" t="n">
        <f aca="false">Бюджет!D317</f>
        <v>23</v>
      </c>
      <c r="E119" s="181" t="n">
        <f aca="false">Бюджет!E317</f>
        <v>1</v>
      </c>
      <c r="F119" s="172" t="n">
        <f aca="false">Бюджет!F317</f>
        <v>16</v>
      </c>
      <c r="G119" s="172" t="n">
        <f aca="false">Бюджет!G317</f>
        <v>16</v>
      </c>
      <c r="H119" s="172" t="n">
        <f aca="false">Бюджет!H317</f>
        <v>64</v>
      </c>
      <c r="I119" s="172" t="n">
        <f aca="false">Бюджет!I317</f>
        <v>64</v>
      </c>
      <c r="J119" s="172" t="n">
        <f aca="false">Бюджет!J317</f>
        <v>0</v>
      </c>
      <c r="K119" s="172" t="n">
        <f aca="false">Бюджет!K317</f>
        <v>6.9</v>
      </c>
      <c r="L119" s="172" t="n">
        <f aca="false">Бюджет!L317</f>
        <v>0</v>
      </c>
      <c r="M119" s="172" t="n">
        <f aca="false">Бюджет!M317</f>
        <v>0</v>
      </c>
      <c r="N119" s="172" t="n">
        <f aca="false">Бюджет!N317</f>
        <v>0</v>
      </c>
      <c r="O119" s="172" t="n">
        <f aca="false">Бюджет!O317</f>
        <v>0</v>
      </c>
      <c r="P119" s="172" t="n">
        <f aca="false">Бюджет!P317</f>
        <v>0</v>
      </c>
      <c r="Q119" s="172" t="n">
        <f aca="false">Бюджет!Q317</f>
        <v>0.8</v>
      </c>
      <c r="R119" s="172" t="n">
        <f aca="false">Бюджет!R317</f>
        <v>0</v>
      </c>
      <c r="S119" s="172" t="n">
        <f aca="false">Бюджет!S317</f>
        <v>0</v>
      </c>
      <c r="T119" s="172" t="n">
        <f aca="false">Бюджет!T317</f>
        <v>0</v>
      </c>
      <c r="U119" s="172" t="n">
        <f aca="false">Бюджет!U317</f>
        <v>0</v>
      </c>
      <c r="V119" s="172" t="n">
        <f aca="false">Бюджет!V317</f>
        <v>0</v>
      </c>
      <c r="W119" s="172" t="n">
        <f aca="false">Бюджет!W317</f>
        <v>0</v>
      </c>
      <c r="X119" s="172" t="n">
        <f aca="false">Бюджет!X317</f>
        <v>0</v>
      </c>
      <c r="Y119" s="172" t="n">
        <f aca="false">Бюджет!Y317</f>
        <v>0</v>
      </c>
      <c r="Z119" s="172" t="n">
        <f aca="false">Бюджет!Z317</f>
        <v>0</v>
      </c>
      <c r="AA119" s="172" t="n">
        <f aca="false">Бюджет!AA317</f>
        <v>0</v>
      </c>
      <c r="AB119" s="172" t="n">
        <f aca="false">Бюджет!AB317</f>
        <v>0</v>
      </c>
      <c r="AC119" s="172" t="n">
        <f aca="false">Бюджет!AC317</f>
        <v>0</v>
      </c>
      <c r="AD119" s="172" t="n">
        <f aca="false">Бюджет!AD317</f>
        <v>0</v>
      </c>
      <c r="AE119" s="172" t="n">
        <f aca="false">Бюджет!AE317</f>
        <v>0</v>
      </c>
      <c r="AF119" s="172" t="n">
        <f aca="false">Бюджет!AF317</f>
        <v>0</v>
      </c>
      <c r="AG119" s="172" t="n">
        <f aca="false">Бюджет!AG317</f>
        <v>0</v>
      </c>
      <c r="AH119" s="172" t="n">
        <f aca="false">Бюджет!AH317</f>
        <v>0</v>
      </c>
      <c r="AI119" s="172" t="n">
        <f aca="false">Бюджет!AI317</f>
        <v>0</v>
      </c>
      <c r="AJ119" s="172" t="n">
        <f aca="false">SUM(G119,I119:AI119)</f>
        <v>87.7</v>
      </c>
      <c r="AK119" s="168"/>
    </row>
    <row r="120" customFormat="false" ht="15" hidden="false" customHeight="false" outlineLevel="0" collapsed="false">
      <c r="A120" s="174" t="str">
        <f aca="false">Бюджет!A318</f>
        <v>Б1.В.04</v>
      </c>
      <c r="B120" s="174" t="str">
        <f aca="false">Бюджет!B318</f>
        <v>Практикум по программированию</v>
      </c>
      <c r="C120" s="181" t="str">
        <f aca="false">Бюджет!C318</f>
        <v>4\7</v>
      </c>
      <c r="D120" s="181" t="n">
        <f aca="false">Бюджет!D318</f>
        <v>6</v>
      </c>
      <c r="E120" s="181" t="n">
        <f aca="false">Бюджет!E318</f>
        <v>1</v>
      </c>
      <c r="F120" s="172" t="n">
        <f aca="false">Бюджет!F318</f>
        <v>0</v>
      </c>
      <c r="G120" s="172" t="n">
        <f aca="false">Бюджет!G318</f>
        <v>0</v>
      </c>
      <c r="H120" s="172" t="n">
        <f aca="false">Бюджет!H318</f>
        <v>0</v>
      </c>
      <c r="I120" s="172" t="n">
        <f aca="false">Бюджет!I318</f>
        <v>0</v>
      </c>
      <c r="J120" s="172" t="n">
        <f aca="false">Бюджет!J318</f>
        <v>52</v>
      </c>
      <c r="K120" s="172" t="n">
        <f aca="false">Бюджет!K318</f>
        <v>1.8</v>
      </c>
      <c r="L120" s="172" t="n">
        <f aca="false">Бюджет!L318</f>
        <v>0</v>
      </c>
      <c r="M120" s="172" t="n">
        <f aca="false">Бюджет!M318</f>
        <v>0</v>
      </c>
      <c r="N120" s="172" t="n">
        <f aca="false">Бюджет!N318</f>
        <v>0</v>
      </c>
      <c r="O120" s="172" t="n">
        <f aca="false">Бюджет!O318</f>
        <v>0</v>
      </c>
      <c r="P120" s="172" t="n">
        <f aca="false">Бюджет!P318</f>
        <v>0</v>
      </c>
      <c r="Q120" s="172" t="n">
        <f aca="false">Бюджет!Q318</f>
        <v>0</v>
      </c>
      <c r="R120" s="172" t="n">
        <f aca="false">Бюджет!R318</f>
        <v>0</v>
      </c>
      <c r="S120" s="172" t="n">
        <f aca="false">Бюджет!S318</f>
        <v>0</v>
      </c>
      <c r="T120" s="172" t="n">
        <f aca="false">Бюджет!T318</f>
        <v>0</v>
      </c>
      <c r="U120" s="172" t="n">
        <f aca="false">Бюджет!U318</f>
        <v>0</v>
      </c>
      <c r="V120" s="172" t="n">
        <f aca="false">Бюджет!V318</f>
        <v>0</v>
      </c>
      <c r="W120" s="172" t="n">
        <f aca="false">Бюджет!W318</f>
        <v>0</v>
      </c>
      <c r="X120" s="172" t="n">
        <f aca="false">Бюджет!X318</f>
        <v>0</v>
      </c>
      <c r="Y120" s="172" t="n">
        <f aca="false">Бюджет!Y318</f>
        <v>0</v>
      </c>
      <c r="Z120" s="172" t="n">
        <f aca="false">Бюджет!Z318</f>
        <v>0</v>
      </c>
      <c r="AA120" s="172" t="n">
        <f aca="false">Бюджет!AA318</f>
        <v>0</v>
      </c>
      <c r="AB120" s="172" t="n">
        <f aca="false">Бюджет!AB318</f>
        <v>0</v>
      </c>
      <c r="AC120" s="172" t="n">
        <f aca="false">Бюджет!AC318</f>
        <v>0</v>
      </c>
      <c r="AD120" s="172" t="n">
        <f aca="false">Бюджет!AD318</f>
        <v>0</v>
      </c>
      <c r="AE120" s="172" t="n">
        <f aca="false">Бюджет!AE318</f>
        <v>0</v>
      </c>
      <c r="AF120" s="172" t="n">
        <f aca="false">Бюджет!AF318</f>
        <v>0</v>
      </c>
      <c r="AG120" s="172" t="n">
        <f aca="false">Бюджет!AG318</f>
        <v>0</v>
      </c>
      <c r="AH120" s="172" t="n">
        <f aca="false">Бюджет!AH318</f>
        <v>0</v>
      </c>
      <c r="AI120" s="172" t="n">
        <f aca="false">Бюджет!AI318</f>
        <v>2</v>
      </c>
      <c r="AJ120" s="172" t="n">
        <f aca="false">SUM(G120,I120:AI120)</f>
        <v>55.8</v>
      </c>
      <c r="AK120" s="168"/>
    </row>
    <row r="121" customFormat="false" ht="27.25" hidden="false" customHeight="false" outlineLevel="0" collapsed="false">
      <c r="A121" s="174" t="str">
        <f aca="false">Бюджет!A319</f>
        <v>Б1.В.ДВ.01.01</v>
      </c>
      <c r="B121" s="174" t="str">
        <f aca="false">Бюджет!B319</f>
        <v>Организация защиты  критической информационной инфраструктуры (лекции поток ТЗИ и БАС)</v>
      </c>
      <c r="C121" s="181" t="str">
        <f aca="false">Бюджет!C319</f>
        <v>4\7</v>
      </c>
      <c r="D121" s="181" t="n">
        <f aca="false">Бюджет!D319</f>
        <v>6</v>
      </c>
      <c r="E121" s="181" t="n">
        <f aca="false">Бюджет!E319</f>
        <v>1</v>
      </c>
      <c r="F121" s="172" t="n">
        <f aca="false">Бюджет!F319</f>
        <v>26</v>
      </c>
      <c r="G121" s="172" t="n">
        <f aca="false">Бюджет!G319</f>
        <v>0</v>
      </c>
      <c r="H121" s="172" t="n">
        <f aca="false">Бюджет!H319</f>
        <v>26</v>
      </c>
      <c r="I121" s="172" t="n">
        <f aca="false">Бюджет!I319</f>
        <v>26</v>
      </c>
      <c r="J121" s="172" t="n">
        <f aca="false">Бюджет!J319</f>
        <v>0</v>
      </c>
      <c r="K121" s="172" t="n">
        <f aca="false">Бюджет!K319</f>
        <v>1.8</v>
      </c>
      <c r="L121" s="172" t="n">
        <f aca="false">Бюджет!L319</f>
        <v>0</v>
      </c>
      <c r="M121" s="172" t="n">
        <f aca="false">Бюджет!M319</f>
        <v>0</v>
      </c>
      <c r="N121" s="172" t="n">
        <f aca="false">Бюджет!N319</f>
        <v>0</v>
      </c>
      <c r="O121" s="172" t="n">
        <f aca="false">Бюджет!O319</f>
        <v>0</v>
      </c>
      <c r="P121" s="172" t="n">
        <f aca="false">Бюджет!P319</f>
        <v>0</v>
      </c>
      <c r="Q121" s="172" t="n">
        <f aca="false">Бюджет!Q319</f>
        <v>0</v>
      </c>
      <c r="R121" s="172" t="n">
        <f aca="false">Бюджет!R319</f>
        <v>0</v>
      </c>
      <c r="S121" s="172" t="n">
        <f aca="false">Бюджет!S319</f>
        <v>0</v>
      </c>
      <c r="T121" s="172" t="n">
        <f aca="false">Бюджет!T319</f>
        <v>0</v>
      </c>
      <c r="U121" s="172" t="n">
        <f aca="false">Бюджет!U319</f>
        <v>0</v>
      </c>
      <c r="V121" s="172" t="n">
        <f aca="false">Бюджет!V319</f>
        <v>0</v>
      </c>
      <c r="W121" s="172" t="n">
        <f aca="false">Бюджет!W319</f>
        <v>0</v>
      </c>
      <c r="X121" s="172" t="n">
        <f aca="false">Бюджет!X319</f>
        <v>0</v>
      </c>
      <c r="Y121" s="172" t="n">
        <f aca="false">Бюджет!Y319</f>
        <v>0</v>
      </c>
      <c r="Z121" s="172" t="n">
        <f aca="false">Бюджет!Z319</f>
        <v>0</v>
      </c>
      <c r="AA121" s="172" t="n">
        <f aca="false">Бюджет!AA319</f>
        <v>0</v>
      </c>
      <c r="AB121" s="172" t="n">
        <f aca="false">Бюджет!AB319</f>
        <v>0</v>
      </c>
      <c r="AC121" s="172" t="n">
        <f aca="false">Бюджет!AC319</f>
        <v>0</v>
      </c>
      <c r="AD121" s="172" t="n">
        <f aca="false">Бюджет!AD319</f>
        <v>0</v>
      </c>
      <c r="AE121" s="172" t="n">
        <f aca="false">Бюджет!AE319</f>
        <v>0</v>
      </c>
      <c r="AF121" s="172" t="n">
        <f aca="false">Бюджет!AF319</f>
        <v>0</v>
      </c>
      <c r="AG121" s="172" t="n">
        <f aca="false">Бюджет!AG319</f>
        <v>0</v>
      </c>
      <c r="AH121" s="172" t="n">
        <f aca="false">Бюджет!AH319</f>
        <v>0</v>
      </c>
      <c r="AI121" s="172" t="n">
        <f aca="false">Бюджет!AI319</f>
        <v>4</v>
      </c>
      <c r="AJ121" s="172" t="n">
        <f aca="false">SUM(G121,I121:AI121)</f>
        <v>31.8</v>
      </c>
      <c r="AK121" s="168"/>
    </row>
    <row r="122" customFormat="false" ht="15" hidden="false" customHeight="false" outlineLevel="0" collapsed="false">
      <c r="A122" s="174" t="str">
        <f aca="false">Бюджет!A320</f>
        <v>Б1.В.ДВ.02.01</v>
      </c>
      <c r="B122" s="174" t="str">
        <f aca="false">Бюджет!B320</f>
        <v>Основы экономической безопасности</v>
      </c>
      <c r="C122" s="181" t="str">
        <f aca="false">Бюджет!C320</f>
        <v>4\8</v>
      </c>
      <c r="D122" s="181" t="n">
        <f aca="false">Бюджет!D320</f>
        <v>6</v>
      </c>
      <c r="E122" s="181" t="n">
        <f aca="false">Бюджет!E320</f>
        <v>1</v>
      </c>
      <c r="F122" s="172" t="n">
        <f aca="false">Бюджет!F320</f>
        <v>22</v>
      </c>
      <c r="G122" s="172" t="n">
        <f aca="false">Бюджет!G320</f>
        <v>22</v>
      </c>
      <c r="H122" s="172" t="n">
        <f aca="false">Бюджет!H320</f>
        <v>12</v>
      </c>
      <c r="I122" s="172" t="n">
        <f aca="false">Бюджет!I320</f>
        <v>12</v>
      </c>
      <c r="J122" s="172" t="n">
        <f aca="false">Бюджет!J320</f>
        <v>44</v>
      </c>
      <c r="K122" s="172" t="n">
        <f aca="false">Бюджет!K320</f>
        <v>1.8</v>
      </c>
      <c r="L122" s="172" t="n">
        <f aca="false">Бюджет!L320</f>
        <v>0</v>
      </c>
      <c r="M122" s="172" t="n">
        <f aca="false">Бюджет!M320</f>
        <v>0</v>
      </c>
      <c r="N122" s="172" t="n">
        <f aca="false">Бюджет!N320</f>
        <v>0</v>
      </c>
      <c r="O122" s="172" t="n">
        <f aca="false">Бюджет!O320</f>
        <v>0</v>
      </c>
      <c r="P122" s="172" t="n">
        <f aca="false">Бюджет!P320</f>
        <v>0</v>
      </c>
      <c r="Q122" s="172" t="n">
        <f aca="false">Бюджет!Q320</f>
        <v>1.1</v>
      </c>
      <c r="R122" s="172" t="n">
        <f aca="false">Бюджет!R320</f>
        <v>0</v>
      </c>
      <c r="S122" s="172" t="n">
        <f aca="false">Бюджет!S320</f>
        <v>0</v>
      </c>
      <c r="T122" s="172" t="n">
        <f aca="false">Бюджет!T320</f>
        <v>0</v>
      </c>
      <c r="U122" s="172" t="n">
        <f aca="false">Бюджет!U320</f>
        <v>0</v>
      </c>
      <c r="V122" s="172" t="n">
        <f aca="false">Бюджет!V320</f>
        <v>0</v>
      </c>
      <c r="W122" s="172" t="n">
        <f aca="false">Бюджет!W320</f>
        <v>0</v>
      </c>
      <c r="X122" s="172" t="n">
        <f aca="false">Бюджет!X320</f>
        <v>0</v>
      </c>
      <c r="Y122" s="172" t="n">
        <f aca="false">Бюджет!Y320</f>
        <v>0</v>
      </c>
      <c r="Z122" s="172" t="n">
        <f aca="false">Бюджет!Z320</f>
        <v>0</v>
      </c>
      <c r="AA122" s="172" t="n">
        <f aca="false">Бюджет!AA320</f>
        <v>0</v>
      </c>
      <c r="AB122" s="172" t="n">
        <f aca="false">Бюджет!AB320</f>
        <v>0</v>
      </c>
      <c r="AC122" s="172" t="n">
        <f aca="false">Бюджет!AC320</f>
        <v>0</v>
      </c>
      <c r="AD122" s="172" t="n">
        <f aca="false">Бюджет!AD320</f>
        <v>0</v>
      </c>
      <c r="AE122" s="172" t="n">
        <f aca="false">Бюджет!AE320</f>
        <v>0</v>
      </c>
      <c r="AF122" s="172" t="n">
        <f aca="false">Бюджет!AF320</f>
        <v>0</v>
      </c>
      <c r="AG122" s="172" t="n">
        <f aca="false">Бюджет!AG320</f>
        <v>0</v>
      </c>
      <c r="AH122" s="172" t="n">
        <f aca="false">Бюджет!AH320</f>
        <v>0</v>
      </c>
      <c r="AI122" s="172" t="n">
        <f aca="false">Бюджет!AI320</f>
        <v>2</v>
      </c>
      <c r="AJ122" s="172" t="n">
        <f aca="false">SUM(G122,I122:AI122)</f>
        <v>82.9</v>
      </c>
      <c r="AK122" s="168"/>
    </row>
    <row r="123" customFormat="false" ht="15" hidden="false" customHeight="false" outlineLevel="0" collapsed="false">
      <c r="A123" s="236"/>
      <c r="B123" s="241" t="s">
        <v>547</v>
      </c>
      <c r="C123" s="176"/>
      <c r="D123" s="176"/>
      <c r="E123" s="176"/>
      <c r="F123" s="178" t="n">
        <f aca="false">SUM(F77:F122)</f>
        <v>1036</v>
      </c>
      <c r="G123" s="178" t="n">
        <f aca="false">SUM(G77:G122)</f>
        <v>970</v>
      </c>
      <c r="H123" s="178" t="n">
        <f aca="false">SUM(H77:H122)</f>
        <v>664</v>
      </c>
      <c r="I123" s="178" t="n">
        <f aca="false">SUM(I77:I122)</f>
        <v>746</v>
      </c>
      <c r="J123" s="178" t="n">
        <f aca="false">SUM(J77:J122)</f>
        <v>2014</v>
      </c>
      <c r="K123" s="178" t="n">
        <f aca="false">SUM(K77:K122)</f>
        <v>234</v>
      </c>
      <c r="L123" s="178" t="n">
        <f aca="false">SUM(L77:L122)</f>
        <v>0</v>
      </c>
      <c r="M123" s="178" t="n">
        <f aca="false">SUM(M77:M122)</f>
        <v>68.4</v>
      </c>
      <c r="N123" s="178" t="n">
        <f aca="false">SUM(N77:N122)</f>
        <v>0</v>
      </c>
      <c r="O123" s="178" t="n">
        <f aca="false">SUM(O77:O122)</f>
        <v>0</v>
      </c>
      <c r="P123" s="178" t="n">
        <f aca="false">SUM(P77:P122)</f>
        <v>0</v>
      </c>
      <c r="Q123" s="178" t="n">
        <f aca="false">SUM(Q77:Q122)</f>
        <v>57.5</v>
      </c>
      <c r="R123" s="178" t="n">
        <f aca="false">SUM(R77:R122)</f>
        <v>0</v>
      </c>
      <c r="S123" s="178" t="n">
        <f aca="false">SUM(S77:S122)</f>
        <v>0</v>
      </c>
      <c r="T123" s="178" t="n">
        <f aca="false">SUM(T77:T122)</f>
        <v>288</v>
      </c>
      <c r="U123" s="178" t="n">
        <f aca="false">SUM(U77:U122)</f>
        <v>30.9</v>
      </c>
      <c r="V123" s="178" t="n">
        <f aca="false">SUM(V77:V122)</f>
        <v>15</v>
      </c>
      <c r="W123" s="178" t="n">
        <f aca="false">SUM(W77:W122)</f>
        <v>240</v>
      </c>
      <c r="X123" s="178" t="n">
        <f aca="false">SUM(X77:X122)</f>
        <v>0</v>
      </c>
      <c r="Y123" s="178" t="n">
        <f aca="false">SUM(Y77:Y122)</f>
        <v>0</v>
      </c>
      <c r="Z123" s="178" t="n">
        <f aca="false">SUM(Z77:Z122)</f>
        <v>0</v>
      </c>
      <c r="AA123" s="178" t="n">
        <f aca="false">SUM(AA77:AA122)</f>
        <v>0</v>
      </c>
      <c r="AB123" s="178" t="n">
        <f aca="false">SUM(AB77:AB122)</f>
        <v>52.5</v>
      </c>
      <c r="AC123" s="178" t="n">
        <f aca="false">SUM(AC77:AC122)</f>
        <v>0</v>
      </c>
      <c r="AD123" s="178" t="n">
        <f aca="false">SUM(AD77:AD122)</f>
        <v>0</v>
      </c>
      <c r="AE123" s="178" t="n">
        <f aca="false">SUM(AE77:AE122)</f>
        <v>0</v>
      </c>
      <c r="AF123" s="178" t="n">
        <f aca="false">SUM(AF77:AF122)</f>
        <v>0</v>
      </c>
      <c r="AG123" s="178" t="n">
        <f aca="false">SUM(AG77:AG122)</f>
        <v>0</v>
      </c>
      <c r="AH123" s="178" t="n">
        <f aca="false">SUM(AH77:AH122)</f>
        <v>0</v>
      </c>
      <c r="AI123" s="178" t="n">
        <f aca="false">SUM(AI77:AI122)</f>
        <v>70</v>
      </c>
      <c r="AJ123" s="178" t="n">
        <f aca="false">SUM(AJ77:AJ122)</f>
        <v>4786.3</v>
      </c>
      <c r="AK123" s="236"/>
    </row>
    <row r="124" customFormat="false" ht="15" hidden="false" customHeight="false" outlineLevel="0" collapsed="false">
      <c r="A124" s="236"/>
      <c r="B124" s="245"/>
      <c r="C124" s="236"/>
      <c r="D124" s="236"/>
      <c r="E124" s="236"/>
      <c r="F124" s="237"/>
      <c r="G124" s="237"/>
      <c r="H124" s="237"/>
      <c r="I124" s="237"/>
      <c r="J124" s="237"/>
      <c r="K124" s="237"/>
      <c r="L124" s="237"/>
      <c r="M124" s="237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172"/>
      <c r="AK124" s="236"/>
    </row>
    <row r="125" customFormat="false" ht="15" hidden="false" customHeight="false" outlineLevel="0" collapsed="false">
      <c r="A125" s="236"/>
      <c r="B125" s="236"/>
      <c r="C125" s="236"/>
      <c r="D125" s="236"/>
      <c r="E125" s="236"/>
      <c r="F125" s="236"/>
      <c r="G125" s="236"/>
      <c r="H125" s="236"/>
      <c r="I125" s="236"/>
      <c r="J125" s="236"/>
      <c r="K125" s="238"/>
      <c r="L125" s="182" t="str">
        <f aca="false">Бюджет!L323</f>
        <v>44.03.05 Педагогическое образование (с двумя профилями подготовки)</v>
      </c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238"/>
      <c r="AC125" s="236"/>
      <c r="AD125" s="236"/>
      <c r="AE125" s="236"/>
      <c r="AF125" s="236"/>
      <c r="AG125" s="236"/>
      <c r="AH125" s="236"/>
      <c r="AI125" s="236"/>
      <c r="AJ125" s="172" t="n">
        <f aca="false">SUM(G125,I125:AI125)</f>
        <v>0</v>
      </c>
      <c r="AK125" s="237"/>
    </row>
    <row r="126" customFormat="false" ht="15" hidden="false" customHeight="false" outlineLevel="0" collapsed="false">
      <c r="A126" s="236"/>
      <c r="B126" s="236"/>
      <c r="C126" s="236"/>
      <c r="D126" s="236"/>
      <c r="E126" s="236"/>
      <c r="F126" s="236"/>
      <c r="G126" s="236"/>
      <c r="H126" s="236"/>
      <c r="I126" s="236"/>
      <c r="J126" s="236"/>
      <c r="K126" s="183" t="str">
        <f aca="false">Бюджет!K324</f>
        <v>профиль "Физика-Информатика: углубленная подготовка"</v>
      </c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236"/>
      <c r="AD126" s="236"/>
      <c r="AE126" s="236"/>
      <c r="AF126" s="236"/>
      <c r="AG126" s="236"/>
      <c r="AH126" s="236"/>
      <c r="AI126" s="236"/>
      <c r="AJ126" s="172" t="n">
        <f aca="false">SUM(G126,I126:AI126)</f>
        <v>0</v>
      </c>
      <c r="AK126" s="237"/>
    </row>
    <row r="127" customFormat="false" ht="15" hidden="false" customHeight="false" outlineLevel="0" collapsed="false">
      <c r="A127" s="173" t="str">
        <f aca="false">Бюджет!A326</f>
        <v>Б1.О.30</v>
      </c>
      <c r="B127" s="174" t="str">
        <f aca="false">Бюджет!B326</f>
        <v>Компьютерное моделирование</v>
      </c>
      <c r="C127" s="168" t="str">
        <f aca="false">Бюджет!C326</f>
        <v>5\А</v>
      </c>
      <c r="D127" s="168" t="n">
        <f aca="false">Бюджет!D326</f>
        <v>7</v>
      </c>
      <c r="E127" s="168" t="n">
        <f aca="false">Бюджет!E326</f>
        <v>1</v>
      </c>
      <c r="F127" s="175" t="n">
        <f aca="false">Бюджет!F326</f>
        <v>18</v>
      </c>
      <c r="G127" s="175" t="n">
        <f aca="false">Бюджет!G326</f>
        <v>18</v>
      </c>
      <c r="H127" s="175" t="n">
        <f aca="false">Бюджет!H326</f>
        <v>0</v>
      </c>
      <c r="I127" s="175" t="n">
        <f aca="false">Бюджет!I326</f>
        <v>0</v>
      </c>
      <c r="J127" s="175" t="n">
        <f aca="false">Бюджет!J326</f>
        <v>36</v>
      </c>
      <c r="K127" s="175" t="n">
        <f aca="false">Бюджет!K326</f>
        <v>0</v>
      </c>
      <c r="L127" s="175" t="n">
        <f aca="false">Бюджет!L326</f>
        <v>0</v>
      </c>
      <c r="M127" s="175" t="n">
        <f aca="false">Бюджет!M326</f>
        <v>2.8</v>
      </c>
      <c r="N127" s="175" t="n">
        <f aca="false">Бюджет!N326</f>
        <v>0</v>
      </c>
      <c r="O127" s="175" t="n">
        <f aca="false">Бюджет!O326</f>
        <v>0</v>
      </c>
      <c r="P127" s="175" t="n">
        <f aca="false">Бюджет!P326</f>
        <v>0</v>
      </c>
      <c r="Q127" s="175" t="n">
        <f aca="false">Бюджет!Q326</f>
        <v>1.9</v>
      </c>
      <c r="R127" s="175" t="n">
        <f aca="false">Бюджет!R326</f>
        <v>0</v>
      </c>
      <c r="S127" s="175" t="n">
        <f aca="false">Бюджет!S326</f>
        <v>0</v>
      </c>
      <c r="T127" s="175" t="n">
        <f aca="false">Бюджет!T326</f>
        <v>0</v>
      </c>
      <c r="U127" s="175" t="n">
        <f aca="false">Бюджет!U326</f>
        <v>0</v>
      </c>
      <c r="V127" s="175" t="n">
        <f aca="false">Бюджет!V326</f>
        <v>0</v>
      </c>
      <c r="W127" s="175" t="n">
        <f aca="false">Бюджет!W326</f>
        <v>0</v>
      </c>
      <c r="X127" s="175" t="n">
        <f aca="false">Бюджет!X326</f>
        <v>0</v>
      </c>
      <c r="Y127" s="175" t="n">
        <f aca="false">Бюджет!Y326</f>
        <v>0</v>
      </c>
      <c r="Z127" s="175" t="n">
        <f aca="false">Бюджет!Z326</f>
        <v>0</v>
      </c>
      <c r="AA127" s="175" t="n">
        <f aca="false">Бюджет!AA326</f>
        <v>0</v>
      </c>
      <c r="AB127" s="175" t="n">
        <f aca="false">Бюджет!AB326</f>
        <v>0</v>
      </c>
      <c r="AC127" s="175" t="n">
        <f aca="false">Бюджет!AC326</f>
        <v>0</v>
      </c>
      <c r="AD127" s="175" t="n">
        <f aca="false">Бюджет!AD326</f>
        <v>0</v>
      </c>
      <c r="AE127" s="175" t="n">
        <f aca="false">Бюджет!AE326</f>
        <v>0</v>
      </c>
      <c r="AF127" s="175" t="n">
        <f aca="false">Бюджет!AF326</f>
        <v>0</v>
      </c>
      <c r="AG127" s="175" t="n">
        <f aca="false">Бюджет!AG326</f>
        <v>0</v>
      </c>
      <c r="AH127" s="175" t="n">
        <f aca="false">Бюджет!AH326</f>
        <v>0</v>
      </c>
      <c r="AI127" s="175" t="n">
        <f aca="false">Бюджет!AI326</f>
        <v>0</v>
      </c>
      <c r="AJ127" s="172" t="n">
        <f aca="false">SUM(G127,I127:AI127)</f>
        <v>58.7</v>
      </c>
      <c r="AK127" s="237"/>
    </row>
    <row r="128" customFormat="false" ht="27.25" hidden="false" customHeight="false" outlineLevel="0" collapsed="false">
      <c r="A128" s="173" t="str">
        <f aca="false">Бюджет!A328</f>
        <v>Б1.О.37</v>
      </c>
      <c r="B128" s="174" t="str">
        <f aca="false">Бюджет!B328</f>
        <v>Теория информации и базы данных (поток лекции и пз РФ 3к и ПЕД 5к)</v>
      </c>
      <c r="C128" s="168" t="str">
        <f aca="false">Бюджет!C328</f>
        <v>5\9</v>
      </c>
      <c r="D128" s="168" t="n">
        <f aca="false">Бюджет!D328</f>
        <v>7</v>
      </c>
      <c r="E128" s="168" t="n">
        <f aca="false">Бюджет!E328</f>
        <v>1</v>
      </c>
      <c r="F128" s="175" t="n">
        <f aca="false">Бюджет!F328</f>
        <v>16</v>
      </c>
      <c r="G128" s="175" t="n">
        <f aca="false">Бюджет!G328</f>
        <v>0</v>
      </c>
      <c r="H128" s="175" t="n">
        <f aca="false">Бюджет!H328</f>
        <v>34</v>
      </c>
      <c r="I128" s="175" t="n">
        <f aca="false">Бюджет!I328</f>
        <v>0</v>
      </c>
      <c r="J128" s="175" t="n">
        <f aca="false">Бюджет!J328</f>
        <v>34</v>
      </c>
      <c r="K128" s="175" t="n">
        <f aca="false">Бюджет!K328</f>
        <v>2.1</v>
      </c>
      <c r="L128" s="175" t="n">
        <f aca="false">Бюджет!L328</f>
        <v>0</v>
      </c>
      <c r="M128" s="175" t="n">
        <f aca="false">Бюджет!M328</f>
        <v>0</v>
      </c>
      <c r="N128" s="175" t="n">
        <f aca="false">Бюджет!N328</f>
        <v>0</v>
      </c>
      <c r="O128" s="175" t="n">
        <f aca="false">Бюджет!O328</f>
        <v>0</v>
      </c>
      <c r="P128" s="175" t="n">
        <f aca="false">Бюджет!P328</f>
        <v>0</v>
      </c>
      <c r="Q128" s="175" t="n">
        <f aca="false">Бюджет!Q328</f>
        <v>0</v>
      </c>
      <c r="R128" s="175" t="n">
        <f aca="false">Бюджет!R328</f>
        <v>0</v>
      </c>
      <c r="S128" s="175" t="n">
        <f aca="false">Бюджет!S328</f>
        <v>0</v>
      </c>
      <c r="T128" s="175" t="n">
        <f aca="false">Бюджет!T328</f>
        <v>0</v>
      </c>
      <c r="U128" s="175" t="n">
        <f aca="false">Бюджет!U328</f>
        <v>0</v>
      </c>
      <c r="V128" s="175" t="n">
        <f aca="false">Бюджет!V328</f>
        <v>0</v>
      </c>
      <c r="W128" s="175" t="n">
        <f aca="false">Бюджет!W328</f>
        <v>0</v>
      </c>
      <c r="X128" s="175" t="n">
        <f aca="false">Бюджет!X328</f>
        <v>0</v>
      </c>
      <c r="Y128" s="175" t="n">
        <f aca="false">Бюджет!Y328</f>
        <v>0</v>
      </c>
      <c r="Z128" s="175" t="n">
        <f aca="false">Бюджет!Z328</f>
        <v>0</v>
      </c>
      <c r="AA128" s="175" t="n">
        <f aca="false">Бюджет!AA328</f>
        <v>0</v>
      </c>
      <c r="AB128" s="175" t="n">
        <f aca="false">Бюджет!AB328</f>
        <v>0</v>
      </c>
      <c r="AC128" s="175" t="n">
        <f aca="false">Бюджет!AC328</f>
        <v>0</v>
      </c>
      <c r="AD128" s="175" t="n">
        <f aca="false">Бюджет!AD328</f>
        <v>0</v>
      </c>
      <c r="AE128" s="175" t="n">
        <f aca="false">Бюджет!AE328</f>
        <v>0</v>
      </c>
      <c r="AF128" s="175" t="n">
        <f aca="false">Бюджет!AF328</f>
        <v>0</v>
      </c>
      <c r="AG128" s="175" t="n">
        <f aca="false">Бюджет!AG328</f>
        <v>0</v>
      </c>
      <c r="AH128" s="175" t="n">
        <f aca="false">Бюджет!AH328</f>
        <v>0</v>
      </c>
      <c r="AI128" s="175" t="n">
        <f aca="false">Бюджет!AI328</f>
        <v>0</v>
      </c>
      <c r="AJ128" s="172" t="n">
        <f aca="false">SUM(G128,I128:AI128)</f>
        <v>36.1</v>
      </c>
      <c r="AK128" s="237"/>
    </row>
    <row r="129" customFormat="false" ht="15" hidden="false" customHeight="false" outlineLevel="0" collapsed="false">
      <c r="A129" s="236"/>
      <c r="B129" s="241" t="s">
        <v>410</v>
      </c>
      <c r="C129" s="242"/>
      <c r="D129" s="242"/>
      <c r="E129" s="242"/>
      <c r="F129" s="178" t="n">
        <f aca="false">SUM(F127:F128)</f>
        <v>34</v>
      </c>
      <c r="G129" s="178" t="n">
        <f aca="false">SUM(G127:G128)</f>
        <v>18</v>
      </c>
      <c r="H129" s="178" t="n">
        <f aca="false">SUM(H127:H128)</f>
        <v>34</v>
      </c>
      <c r="I129" s="178" t="n">
        <f aca="false">SUM(I127:I128)</f>
        <v>0</v>
      </c>
      <c r="J129" s="178" t="n">
        <f aca="false">SUM(J127:J128)</f>
        <v>70</v>
      </c>
      <c r="K129" s="178" t="n">
        <f aca="false">SUM(K127:K128)</f>
        <v>2.1</v>
      </c>
      <c r="L129" s="178" t="n">
        <f aca="false">SUM(L127:L128)</f>
        <v>0</v>
      </c>
      <c r="M129" s="178" t="n">
        <f aca="false">SUM(M127:M128)</f>
        <v>2.8</v>
      </c>
      <c r="N129" s="178" t="n">
        <f aca="false">SUM(N127:N128)</f>
        <v>0</v>
      </c>
      <c r="O129" s="178" t="n">
        <f aca="false">SUM(O127:O128)</f>
        <v>0</v>
      </c>
      <c r="P129" s="178" t="n">
        <f aca="false">SUM(P127:P128)</f>
        <v>0</v>
      </c>
      <c r="Q129" s="178" t="n">
        <f aca="false">SUM(Q127:Q128)</f>
        <v>1.9</v>
      </c>
      <c r="R129" s="178" t="n">
        <f aca="false">SUM(R127:R128)</f>
        <v>0</v>
      </c>
      <c r="S129" s="178" t="n">
        <f aca="false">SUM(S127:S128)</f>
        <v>0</v>
      </c>
      <c r="T129" s="178" t="n">
        <f aca="false">SUM(T127:T128)</f>
        <v>0</v>
      </c>
      <c r="U129" s="178" t="n">
        <f aca="false">SUM(U127:U128)</f>
        <v>0</v>
      </c>
      <c r="V129" s="178" t="n">
        <f aca="false">SUM(V127:V128)</f>
        <v>0</v>
      </c>
      <c r="W129" s="178" t="n">
        <f aca="false">SUM(W127:W128)</f>
        <v>0</v>
      </c>
      <c r="X129" s="178" t="n">
        <f aca="false">SUM(X127:X128)</f>
        <v>0</v>
      </c>
      <c r="Y129" s="178" t="n">
        <f aca="false">SUM(Y127:Y128)</f>
        <v>0</v>
      </c>
      <c r="Z129" s="178" t="n">
        <f aca="false">SUM(Z127:Z128)</f>
        <v>0</v>
      </c>
      <c r="AA129" s="178" t="n">
        <f aca="false">SUM(AA127:AA128)</f>
        <v>0</v>
      </c>
      <c r="AB129" s="178" t="n">
        <f aca="false">SUM(AB127:AB128)</f>
        <v>0</v>
      </c>
      <c r="AC129" s="178" t="n">
        <f aca="false">SUM(AC127:AC128)</f>
        <v>0</v>
      </c>
      <c r="AD129" s="178" t="n">
        <f aca="false">SUM(AD127:AD128)</f>
        <v>0</v>
      </c>
      <c r="AE129" s="178" t="n">
        <f aca="false">SUM(AE127:AE128)</f>
        <v>0</v>
      </c>
      <c r="AF129" s="178" t="n">
        <f aca="false">SUM(AF127:AF128)</f>
        <v>0</v>
      </c>
      <c r="AG129" s="178" t="n">
        <f aca="false">SUM(AG127:AG128)</f>
        <v>0</v>
      </c>
      <c r="AH129" s="178" t="n">
        <f aca="false">SUM(AH127:AH128)</f>
        <v>0</v>
      </c>
      <c r="AI129" s="178" t="n">
        <f aca="false">SUM(AI127:AI128)</f>
        <v>0</v>
      </c>
      <c r="AJ129" s="178" t="n">
        <f aca="false">SUM(AJ127:AJ128)</f>
        <v>94.8</v>
      </c>
      <c r="AK129" s="237"/>
    </row>
    <row r="130" customFormat="false" ht="15" hidden="false" customHeight="false" outlineLevel="0" collapsed="false">
      <c r="A130" s="236"/>
      <c r="B130" s="245"/>
      <c r="C130" s="236"/>
      <c r="D130" s="236"/>
      <c r="E130" s="236"/>
      <c r="F130" s="237"/>
      <c r="G130" s="237"/>
      <c r="H130" s="237"/>
      <c r="I130" s="237"/>
      <c r="J130" s="237"/>
      <c r="K130" s="237"/>
      <c r="L130" s="237"/>
      <c r="M130" s="237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172"/>
      <c r="AK130" s="236"/>
    </row>
    <row r="131" customFormat="false" ht="15" hidden="false" customHeight="false" outlineLevel="0" collapsed="false">
      <c r="A131" s="236"/>
      <c r="B131" s="236"/>
      <c r="C131" s="236"/>
      <c r="D131" s="236"/>
      <c r="E131" s="236"/>
      <c r="F131" s="236"/>
      <c r="G131" s="236"/>
      <c r="H131" s="236"/>
      <c r="I131" s="236"/>
      <c r="J131" s="236"/>
      <c r="K131" s="238"/>
      <c r="L131" s="182" t="str">
        <f aca="false">Бюджет!L339</f>
        <v>09.03.02 Информационные системы и технологии</v>
      </c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238"/>
      <c r="AC131" s="236"/>
      <c r="AD131" s="236"/>
      <c r="AE131" s="236"/>
      <c r="AF131" s="236"/>
      <c r="AG131" s="236"/>
      <c r="AH131" s="236"/>
      <c r="AI131" s="236"/>
      <c r="AJ131" s="172" t="n">
        <f aca="false">SUM(G131,I131:AI131)</f>
        <v>0</v>
      </c>
      <c r="AK131" s="237"/>
    </row>
    <row r="132" customFormat="false" ht="15" hidden="false" customHeight="false" outlineLevel="0" collapsed="false">
      <c r="A132" s="236"/>
      <c r="B132" s="236"/>
      <c r="C132" s="236"/>
      <c r="D132" s="236"/>
      <c r="E132" s="236"/>
      <c r="F132" s="236"/>
      <c r="G132" s="236"/>
      <c r="H132" s="236"/>
      <c r="I132" s="236"/>
      <c r="J132" s="236"/>
      <c r="K132" s="183" t="str">
        <f aca="false">Бюджет!K340</f>
        <v>профиль "Электронный инжиниринг"</v>
      </c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236"/>
      <c r="AD132" s="236"/>
      <c r="AE132" s="236"/>
      <c r="AF132" s="236"/>
      <c r="AG132" s="236"/>
      <c r="AH132" s="236"/>
      <c r="AI132" s="236"/>
      <c r="AJ132" s="172" t="n">
        <f aca="false">SUM(G132,I132:AI132)</f>
        <v>0</v>
      </c>
      <c r="AK132" s="237"/>
    </row>
    <row r="133" customFormat="false" ht="27.25" hidden="false" customHeight="false" outlineLevel="0" collapsed="false">
      <c r="A133" s="173" t="str">
        <f aca="false">Бюджет!A347</f>
        <v>Б1.О.14.01</v>
      </c>
      <c r="B133" s="174" t="str">
        <f aca="false">Бюджет!B347</f>
        <v>Алгоритмы и основы программирования (поток РФ, ИСТ)</v>
      </c>
      <c r="C133" s="168" t="str">
        <f aca="false">Бюджет!C347</f>
        <v>1\1</v>
      </c>
      <c r="D133" s="168" t="n">
        <f aca="false">Бюджет!D347</f>
        <v>25</v>
      </c>
      <c r="E133" s="168" t="n">
        <f aca="false">Бюджет!E347</f>
        <v>1</v>
      </c>
      <c r="F133" s="175" t="n">
        <f aca="false">Бюджет!F347</f>
        <v>34</v>
      </c>
      <c r="G133" s="175" t="n">
        <f aca="false">Бюджет!G347</f>
        <v>0</v>
      </c>
      <c r="H133" s="175" t="n">
        <f aca="false">Бюджет!H347</f>
        <v>0</v>
      </c>
      <c r="I133" s="175" t="n">
        <f aca="false">Бюджет!I347</f>
        <v>0</v>
      </c>
      <c r="J133" s="175" t="n">
        <f aca="false">Бюджет!J347</f>
        <v>136</v>
      </c>
      <c r="K133" s="175" t="n">
        <f aca="false">Бюджет!K347</f>
        <v>7.5</v>
      </c>
      <c r="L133" s="175" t="n">
        <f aca="false">Бюджет!L347</f>
        <v>0</v>
      </c>
      <c r="M133" s="175" t="n">
        <f aca="false">Бюджет!M347</f>
        <v>0</v>
      </c>
      <c r="N133" s="175" t="n">
        <f aca="false">Бюджет!N347</f>
        <v>0</v>
      </c>
      <c r="O133" s="175" t="n">
        <f aca="false">Бюджет!O347</f>
        <v>0</v>
      </c>
      <c r="P133" s="175" t="n">
        <f aca="false">Бюджет!P347</f>
        <v>0</v>
      </c>
      <c r="Q133" s="175" t="n">
        <f aca="false">Бюджет!Q347</f>
        <v>0</v>
      </c>
      <c r="R133" s="175" t="n">
        <f aca="false">Бюджет!R347</f>
        <v>0</v>
      </c>
      <c r="S133" s="175" t="n">
        <f aca="false">Бюджет!S347</f>
        <v>0</v>
      </c>
      <c r="T133" s="175" t="n">
        <f aca="false">Бюджет!T347</f>
        <v>0</v>
      </c>
      <c r="U133" s="175" t="n">
        <f aca="false">Бюджет!U347</f>
        <v>0</v>
      </c>
      <c r="V133" s="175" t="n">
        <f aca="false">Бюджет!V347</f>
        <v>0</v>
      </c>
      <c r="W133" s="175" t="n">
        <f aca="false">Бюджет!W347</f>
        <v>0</v>
      </c>
      <c r="X133" s="175" t="n">
        <f aca="false">Бюджет!X347</f>
        <v>0</v>
      </c>
      <c r="Y133" s="175" t="n">
        <f aca="false">Бюджет!Y347</f>
        <v>0</v>
      </c>
      <c r="Z133" s="175" t="n">
        <f aca="false">Бюджет!Z347</f>
        <v>0</v>
      </c>
      <c r="AA133" s="175" t="n">
        <f aca="false">Бюджет!AA347</f>
        <v>0</v>
      </c>
      <c r="AB133" s="175" t="n">
        <f aca="false">Бюджет!AB347</f>
        <v>0</v>
      </c>
      <c r="AC133" s="175" t="n">
        <f aca="false">Бюджет!AC347</f>
        <v>0</v>
      </c>
      <c r="AD133" s="175" t="n">
        <f aca="false">Бюджет!AD347</f>
        <v>0</v>
      </c>
      <c r="AE133" s="175" t="n">
        <f aca="false">Бюджет!AE347</f>
        <v>0</v>
      </c>
      <c r="AF133" s="175" t="n">
        <f aca="false">Бюджет!AF347</f>
        <v>0</v>
      </c>
      <c r="AG133" s="175" t="n">
        <f aca="false">Бюджет!AG347</f>
        <v>0</v>
      </c>
      <c r="AH133" s="175" t="n">
        <f aca="false">Бюджет!AH347</f>
        <v>0</v>
      </c>
      <c r="AI133" s="175" t="n">
        <f aca="false">Бюджет!AI347</f>
        <v>0</v>
      </c>
      <c r="AJ133" s="172" t="n">
        <f aca="false">SUM(G133,I133:AI133)</f>
        <v>143.5</v>
      </c>
      <c r="AK133" s="237"/>
    </row>
    <row r="134" customFormat="false" ht="27.25" hidden="false" customHeight="false" outlineLevel="0" collapsed="false">
      <c r="A134" s="173" t="str">
        <f aca="false">Бюджет!A348</f>
        <v>Б1.О.14.02</v>
      </c>
      <c r="B134" s="174" t="str">
        <f aca="false">Бюджет!B348</f>
        <v>Численные методы и программирование (поток РФ, ИСТ)</v>
      </c>
      <c r="C134" s="168" t="str">
        <f aca="false">Бюджет!C348</f>
        <v>1\2</v>
      </c>
      <c r="D134" s="168" t="n">
        <f aca="false">Бюджет!D348</f>
        <v>25</v>
      </c>
      <c r="E134" s="168" t="n">
        <f aca="false">Бюджет!E348</f>
        <v>1</v>
      </c>
      <c r="F134" s="175" t="n">
        <f aca="false">Бюджет!F348</f>
        <v>20</v>
      </c>
      <c r="G134" s="175" t="n">
        <f aca="false">Бюджет!G348</f>
        <v>0</v>
      </c>
      <c r="H134" s="175" t="n">
        <f aca="false">Бюджет!H348</f>
        <v>0</v>
      </c>
      <c r="I134" s="175" t="n">
        <f aca="false">Бюджет!I348</f>
        <v>0</v>
      </c>
      <c r="J134" s="175" t="n">
        <f aca="false">Бюджет!J348</f>
        <v>160</v>
      </c>
      <c r="K134" s="175" t="n">
        <f aca="false">Бюджет!K348</f>
        <v>7.5</v>
      </c>
      <c r="L134" s="175" t="n">
        <f aca="false">Бюджет!L348</f>
        <v>0</v>
      </c>
      <c r="M134" s="175" t="n">
        <f aca="false">Бюджет!M348</f>
        <v>0</v>
      </c>
      <c r="N134" s="175" t="n">
        <f aca="false">Бюджет!N348</f>
        <v>0</v>
      </c>
      <c r="O134" s="175" t="n">
        <f aca="false">Бюджет!O348</f>
        <v>0</v>
      </c>
      <c r="P134" s="175" t="n">
        <f aca="false">Бюджет!P348</f>
        <v>0</v>
      </c>
      <c r="Q134" s="175" t="n">
        <f aca="false">Бюджет!Q348</f>
        <v>0</v>
      </c>
      <c r="R134" s="175" t="n">
        <f aca="false">Бюджет!R348</f>
        <v>0</v>
      </c>
      <c r="S134" s="175" t="n">
        <f aca="false">Бюджет!S348</f>
        <v>0</v>
      </c>
      <c r="T134" s="175" t="n">
        <f aca="false">Бюджет!T348</f>
        <v>0</v>
      </c>
      <c r="U134" s="175" t="n">
        <f aca="false">Бюджет!U348</f>
        <v>0</v>
      </c>
      <c r="V134" s="175" t="n">
        <f aca="false">Бюджет!V348</f>
        <v>0</v>
      </c>
      <c r="W134" s="175" t="n">
        <f aca="false">Бюджет!W348</f>
        <v>0</v>
      </c>
      <c r="X134" s="175" t="n">
        <f aca="false">Бюджет!X348</f>
        <v>0</v>
      </c>
      <c r="Y134" s="175" t="n">
        <f aca="false">Бюджет!Y348</f>
        <v>0</v>
      </c>
      <c r="Z134" s="175" t="n">
        <f aca="false">Бюджет!Z348</f>
        <v>0</v>
      </c>
      <c r="AA134" s="175" t="n">
        <f aca="false">Бюджет!AA348</f>
        <v>0</v>
      </c>
      <c r="AB134" s="175" t="n">
        <f aca="false">Бюджет!AB348</f>
        <v>0</v>
      </c>
      <c r="AC134" s="175" t="n">
        <f aca="false">Бюджет!AC348</f>
        <v>0</v>
      </c>
      <c r="AD134" s="175" t="n">
        <f aca="false">Бюджет!AD348</f>
        <v>0</v>
      </c>
      <c r="AE134" s="175" t="n">
        <f aca="false">Бюджет!AE348</f>
        <v>0</v>
      </c>
      <c r="AF134" s="175" t="n">
        <f aca="false">Бюджет!AF348</f>
        <v>0</v>
      </c>
      <c r="AG134" s="175" t="n">
        <f aca="false">Бюджет!AG348</f>
        <v>0</v>
      </c>
      <c r="AH134" s="175" t="n">
        <f aca="false">Бюджет!AH348</f>
        <v>0</v>
      </c>
      <c r="AI134" s="175" t="n">
        <f aca="false">Бюджет!AI348</f>
        <v>0</v>
      </c>
      <c r="AJ134" s="172" t="n">
        <f aca="false">SUM(G134,I134:AI134)</f>
        <v>167.5</v>
      </c>
      <c r="AK134" s="237"/>
    </row>
    <row r="135" customFormat="false" ht="15" hidden="false" customHeight="false" outlineLevel="0" collapsed="false">
      <c r="A135" s="173" t="str">
        <f aca="false">Бюджет!A349</f>
        <v>Б1.О.14.03</v>
      </c>
      <c r="B135" s="174" t="str">
        <f aca="false">Бюджет!B349</f>
        <v>Основы робототехники</v>
      </c>
      <c r="C135" s="168" t="str">
        <f aca="false">Бюджет!C349</f>
        <v>1\2</v>
      </c>
      <c r="D135" s="168" t="n">
        <f aca="false">Бюджет!D349</f>
        <v>25</v>
      </c>
      <c r="E135" s="168" t="n">
        <f aca="false">Бюджет!E349</f>
        <v>1</v>
      </c>
      <c r="F135" s="175" t="n">
        <f aca="false">Бюджет!F349</f>
        <v>0</v>
      </c>
      <c r="G135" s="175" t="n">
        <f aca="false">Бюджет!G349</f>
        <v>0</v>
      </c>
      <c r="H135" s="175" t="n">
        <f aca="false">Бюджет!H349</f>
        <v>0</v>
      </c>
      <c r="I135" s="175" t="n">
        <f aca="false">Бюджет!I349</f>
        <v>0</v>
      </c>
      <c r="J135" s="175" t="n">
        <f aca="false">Бюджет!J349</f>
        <v>120</v>
      </c>
      <c r="K135" s="175" t="n">
        <f aca="false">Бюджет!K349</f>
        <v>7.5</v>
      </c>
      <c r="L135" s="175" t="n">
        <f aca="false">Бюджет!L349</f>
        <v>0</v>
      </c>
      <c r="M135" s="175" t="n">
        <f aca="false">Бюджет!M349</f>
        <v>0</v>
      </c>
      <c r="N135" s="175" t="n">
        <f aca="false">Бюджет!N349</f>
        <v>0</v>
      </c>
      <c r="O135" s="175" t="n">
        <f aca="false">Бюджет!O349</f>
        <v>0</v>
      </c>
      <c r="P135" s="175" t="n">
        <f aca="false">Бюджет!P349</f>
        <v>0</v>
      </c>
      <c r="Q135" s="175" t="n">
        <f aca="false">Бюджет!Q349</f>
        <v>0</v>
      </c>
      <c r="R135" s="175" t="n">
        <f aca="false">Бюджет!R349</f>
        <v>0</v>
      </c>
      <c r="S135" s="175" t="n">
        <f aca="false">Бюджет!S349</f>
        <v>0</v>
      </c>
      <c r="T135" s="175" t="n">
        <f aca="false">Бюджет!T349</f>
        <v>0</v>
      </c>
      <c r="U135" s="175" t="n">
        <f aca="false">Бюджет!U349</f>
        <v>0</v>
      </c>
      <c r="V135" s="175" t="n">
        <f aca="false">Бюджет!V349</f>
        <v>0</v>
      </c>
      <c r="W135" s="175" t="n">
        <f aca="false">Бюджет!W349</f>
        <v>0</v>
      </c>
      <c r="X135" s="175" t="n">
        <f aca="false">Бюджет!X349</f>
        <v>0</v>
      </c>
      <c r="Y135" s="175" t="n">
        <f aca="false">Бюджет!Y349</f>
        <v>0</v>
      </c>
      <c r="Z135" s="175" t="n">
        <f aca="false">Бюджет!Z349</f>
        <v>0</v>
      </c>
      <c r="AA135" s="175" t="n">
        <f aca="false">Бюджет!AA349</f>
        <v>0</v>
      </c>
      <c r="AB135" s="175" t="n">
        <f aca="false">Бюджет!AB349</f>
        <v>0</v>
      </c>
      <c r="AC135" s="175" t="n">
        <f aca="false">Бюджет!AC349</f>
        <v>0</v>
      </c>
      <c r="AD135" s="175" t="n">
        <f aca="false">Бюджет!AD349</f>
        <v>0</v>
      </c>
      <c r="AE135" s="175" t="n">
        <f aca="false">Бюджет!AE349</f>
        <v>0</v>
      </c>
      <c r="AF135" s="175" t="n">
        <f aca="false">Бюджет!AF349</f>
        <v>0</v>
      </c>
      <c r="AG135" s="175" t="n">
        <f aca="false">Бюджет!AG349</f>
        <v>0</v>
      </c>
      <c r="AH135" s="175" t="n">
        <f aca="false">Бюджет!AH349</f>
        <v>0</v>
      </c>
      <c r="AI135" s="175" t="n">
        <f aca="false">Бюджет!AI349</f>
        <v>0</v>
      </c>
      <c r="AJ135" s="172" t="n">
        <f aca="false">SUM(G135,I135:AI135)</f>
        <v>127.5</v>
      </c>
      <c r="AK135" s="237"/>
    </row>
    <row r="136" customFormat="false" ht="15" hidden="false" customHeight="false" outlineLevel="0" collapsed="false">
      <c r="A136" s="173" t="str">
        <f aca="false">Бюджет!A354</f>
        <v>Б1.О.15</v>
      </c>
      <c r="B136" s="174" t="str">
        <f aca="false">Бюджет!B354</f>
        <v>Теория колебаний (поток РФ и ИСТ)</v>
      </c>
      <c r="C136" s="168" t="str">
        <f aca="false">Бюджет!C354</f>
        <v>2\3</v>
      </c>
      <c r="D136" s="168" t="n">
        <f aca="false">Бюджет!D354</f>
        <v>25</v>
      </c>
      <c r="E136" s="168" t="n">
        <f aca="false">Бюджет!E354</f>
        <v>1</v>
      </c>
      <c r="F136" s="175" t="n">
        <f aca="false">Бюджет!F354</f>
        <v>32</v>
      </c>
      <c r="G136" s="175" t="n">
        <f aca="false">Бюджет!G354</f>
        <v>0</v>
      </c>
      <c r="H136" s="175" t="n">
        <f aca="false">Бюджет!H354</f>
        <v>16</v>
      </c>
      <c r="I136" s="175" t="n">
        <f aca="false">Бюджет!I354</f>
        <v>16</v>
      </c>
      <c r="J136" s="175" t="n">
        <f aca="false">Бюджет!J354</f>
        <v>32</v>
      </c>
      <c r="K136" s="175" t="n">
        <f aca="false">Бюджет!K354</f>
        <v>0</v>
      </c>
      <c r="L136" s="175" t="n">
        <f aca="false">Бюджет!L354</f>
        <v>0</v>
      </c>
      <c r="M136" s="175" t="n">
        <f aca="false">Бюджет!M354</f>
        <v>10</v>
      </c>
      <c r="N136" s="175" t="n">
        <f aca="false">Бюджет!N354</f>
        <v>0</v>
      </c>
      <c r="O136" s="175" t="n">
        <f aca="false">Бюджет!O354</f>
        <v>0</v>
      </c>
      <c r="P136" s="175" t="n">
        <f aca="false">Бюджет!P354</f>
        <v>0</v>
      </c>
      <c r="Q136" s="175" t="n">
        <f aca="false">Бюджет!Q354</f>
        <v>0</v>
      </c>
      <c r="R136" s="175" t="n">
        <f aca="false">Бюджет!R354</f>
        <v>0</v>
      </c>
      <c r="S136" s="175" t="n">
        <f aca="false">Бюджет!S354</f>
        <v>0</v>
      </c>
      <c r="T136" s="175" t="n">
        <f aca="false">Бюджет!T354</f>
        <v>0</v>
      </c>
      <c r="U136" s="175" t="n">
        <f aca="false">Бюджет!U354</f>
        <v>0</v>
      </c>
      <c r="V136" s="175" t="n">
        <f aca="false">Бюджет!V354</f>
        <v>0</v>
      </c>
      <c r="W136" s="175" t="n">
        <f aca="false">Бюджет!W354</f>
        <v>0</v>
      </c>
      <c r="X136" s="175" t="n">
        <f aca="false">Бюджет!X354</f>
        <v>0</v>
      </c>
      <c r="Y136" s="175" t="n">
        <f aca="false">Бюджет!Y354</f>
        <v>0</v>
      </c>
      <c r="Z136" s="175" t="n">
        <f aca="false">Бюджет!Z354</f>
        <v>0</v>
      </c>
      <c r="AA136" s="175" t="n">
        <f aca="false">Бюджет!AA354</f>
        <v>0</v>
      </c>
      <c r="AB136" s="175" t="n">
        <f aca="false">Бюджет!AB354</f>
        <v>0</v>
      </c>
      <c r="AC136" s="175" t="n">
        <f aca="false">Бюджет!AC354</f>
        <v>0</v>
      </c>
      <c r="AD136" s="175" t="n">
        <f aca="false">Бюджет!AD354</f>
        <v>0</v>
      </c>
      <c r="AE136" s="175" t="n">
        <f aca="false">Бюджет!AE354</f>
        <v>0</v>
      </c>
      <c r="AF136" s="175" t="n">
        <f aca="false">Бюджет!AF354</f>
        <v>0</v>
      </c>
      <c r="AG136" s="175" t="n">
        <f aca="false">Бюджет!AG354</f>
        <v>0</v>
      </c>
      <c r="AH136" s="175" t="n">
        <f aca="false">Бюджет!AH354</f>
        <v>0</v>
      </c>
      <c r="AI136" s="175" t="n">
        <f aca="false">Бюджет!AI354</f>
        <v>0</v>
      </c>
      <c r="AJ136" s="172" t="n">
        <f aca="false">SUM(G136,I136:AI136)</f>
        <v>58</v>
      </c>
      <c r="AK136" s="237"/>
    </row>
    <row r="137" customFormat="false" ht="15" hidden="false" customHeight="false" outlineLevel="0" collapsed="false">
      <c r="A137" s="173" t="str">
        <f aca="false">Бюджет!A355</f>
        <v>Б1.О.16</v>
      </c>
      <c r="B137" s="174" t="str">
        <f aca="false">Бюджет!B355</f>
        <v>Основы радиоэлектроники (поток РФ и ИСТ)</v>
      </c>
      <c r="C137" s="168" t="str">
        <f aca="false">Бюджет!C355</f>
        <v>2\3</v>
      </c>
      <c r="D137" s="168" t="n">
        <f aca="false">Бюджет!D355</f>
        <v>25</v>
      </c>
      <c r="E137" s="168" t="n">
        <f aca="false">Бюджет!E355</f>
        <v>1</v>
      </c>
      <c r="F137" s="175" t="n">
        <f aca="false">Бюджет!F355</f>
        <v>32</v>
      </c>
      <c r="G137" s="175" t="n">
        <f aca="false">Бюджет!G355</f>
        <v>0</v>
      </c>
      <c r="H137" s="175" t="n">
        <f aca="false">Бюджет!H355</f>
        <v>16</v>
      </c>
      <c r="I137" s="175" t="n">
        <f aca="false">Бюджет!I355</f>
        <v>16</v>
      </c>
      <c r="J137" s="175" t="n">
        <f aca="false">Бюджет!J355</f>
        <v>64</v>
      </c>
      <c r="K137" s="175" t="n">
        <f aca="false">Бюджет!K355</f>
        <v>7.5</v>
      </c>
      <c r="L137" s="175" t="n">
        <f aca="false">Бюджет!L355</f>
        <v>0</v>
      </c>
      <c r="M137" s="175" t="n">
        <f aca="false">Бюджет!M355</f>
        <v>0</v>
      </c>
      <c r="N137" s="175" t="n">
        <f aca="false">Бюджет!N355</f>
        <v>0</v>
      </c>
      <c r="O137" s="175" t="n">
        <f aca="false">Бюджет!O355</f>
        <v>0</v>
      </c>
      <c r="P137" s="175" t="n">
        <f aca="false">Бюджет!P355</f>
        <v>0</v>
      </c>
      <c r="Q137" s="175" t="n">
        <f aca="false">Бюджет!Q355</f>
        <v>0</v>
      </c>
      <c r="R137" s="175" t="n">
        <f aca="false">Бюджет!R355</f>
        <v>0</v>
      </c>
      <c r="S137" s="175" t="n">
        <f aca="false">Бюджет!S355</f>
        <v>0</v>
      </c>
      <c r="T137" s="175" t="n">
        <f aca="false">Бюджет!T355</f>
        <v>0</v>
      </c>
      <c r="U137" s="175" t="n">
        <f aca="false">Бюджет!U355</f>
        <v>0</v>
      </c>
      <c r="V137" s="175" t="n">
        <f aca="false">Бюджет!V355</f>
        <v>0</v>
      </c>
      <c r="W137" s="175" t="n">
        <f aca="false">Бюджет!W355</f>
        <v>0</v>
      </c>
      <c r="X137" s="175" t="n">
        <f aca="false">Бюджет!X355</f>
        <v>0</v>
      </c>
      <c r="Y137" s="175" t="n">
        <f aca="false">Бюджет!Y355</f>
        <v>0</v>
      </c>
      <c r="Z137" s="175" t="n">
        <f aca="false">Бюджет!Z355</f>
        <v>0</v>
      </c>
      <c r="AA137" s="175" t="n">
        <f aca="false">Бюджет!AA355</f>
        <v>0</v>
      </c>
      <c r="AB137" s="175" t="n">
        <f aca="false">Бюджет!AB355</f>
        <v>0</v>
      </c>
      <c r="AC137" s="175" t="n">
        <f aca="false">Бюджет!AC355</f>
        <v>0</v>
      </c>
      <c r="AD137" s="175" t="n">
        <f aca="false">Бюджет!AD355</f>
        <v>0</v>
      </c>
      <c r="AE137" s="175" t="n">
        <f aca="false">Бюджет!AE355</f>
        <v>0</v>
      </c>
      <c r="AF137" s="175" t="n">
        <f aca="false">Бюджет!AF355</f>
        <v>0</v>
      </c>
      <c r="AG137" s="175" t="n">
        <f aca="false">Бюджет!AG355</f>
        <v>0</v>
      </c>
      <c r="AH137" s="175" t="n">
        <f aca="false">Бюджет!AH355</f>
        <v>0</v>
      </c>
      <c r="AI137" s="175" t="n">
        <f aca="false">Бюджет!AI355</f>
        <v>0</v>
      </c>
      <c r="AJ137" s="172" t="n">
        <f aca="false">SUM(G137,I137:AI137)</f>
        <v>87.5</v>
      </c>
      <c r="AK137" s="237"/>
    </row>
    <row r="138" customFormat="false" ht="15" hidden="false" customHeight="false" outlineLevel="0" collapsed="false">
      <c r="A138" s="173" t="str">
        <f aca="false">Бюджет!A356</f>
        <v>Б1.О.18</v>
      </c>
      <c r="B138" s="174" t="str">
        <f aca="false">Бюджет!B356</f>
        <v>Радиотехнические цепи и сигналы (поток РФ и ИСТ)</v>
      </c>
      <c r="C138" s="168" t="str">
        <f aca="false">Бюджет!C356</f>
        <v>2\4</v>
      </c>
      <c r="D138" s="168" t="n">
        <f aca="false">Бюджет!D356</f>
        <v>25</v>
      </c>
      <c r="E138" s="168" t="n">
        <f aca="false">Бюджет!E356</f>
        <v>1</v>
      </c>
      <c r="F138" s="175" t="n">
        <f aca="false">Бюджет!F356</f>
        <v>40</v>
      </c>
      <c r="G138" s="175" t="n">
        <f aca="false">Бюджет!G356</f>
        <v>0</v>
      </c>
      <c r="H138" s="175" t="n">
        <f aca="false">Бюджет!H356</f>
        <v>20</v>
      </c>
      <c r="I138" s="175" t="n">
        <f aca="false">Бюджет!I356</f>
        <v>20</v>
      </c>
      <c r="J138" s="175" t="n">
        <f aca="false">Бюджет!J356</f>
        <v>80</v>
      </c>
      <c r="K138" s="175" t="n">
        <f aca="false">Бюджет!K356</f>
        <v>7.5</v>
      </c>
      <c r="L138" s="175" t="n">
        <f aca="false">Бюджет!L356</f>
        <v>0</v>
      </c>
      <c r="M138" s="175" t="n">
        <f aca="false">Бюджет!M356</f>
        <v>0</v>
      </c>
      <c r="N138" s="175" t="n">
        <f aca="false">Бюджет!N356</f>
        <v>0</v>
      </c>
      <c r="O138" s="175" t="n">
        <f aca="false">Бюджет!O356</f>
        <v>0</v>
      </c>
      <c r="P138" s="175" t="n">
        <f aca="false">Бюджет!P356</f>
        <v>0</v>
      </c>
      <c r="Q138" s="175" t="n">
        <f aca="false">Бюджет!Q356</f>
        <v>0</v>
      </c>
      <c r="R138" s="175" t="n">
        <f aca="false">Бюджет!R356</f>
        <v>0</v>
      </c>
      <c r="S138" s="175" t="n">
        <f aca="false">Бюджет!S356</f>
        <v>0</v>
      </c>
      <c r="T138" s="175" t="n">
        <f aca="false">Бюджет!T356</f>
        <v>0</v>
      </c>
      <c r="U138" s="175" t="n">
        <f aca="false">Бюджет!U356</f>
        <v>0</v>
      </c>
      <c r="V138" s="175" t="n">
        <f aca="false">Бюджет!V356</f>
        <v>0</v>
      </c>
      <c r="W138" s="175" t="n">
        <f aca="false">Бюджет!W356</f>
        <v>0</v>
      </c>
      <c r="X138" s="175" t="n">
        <f aca="false">Бюджет!X356</f>
        <v>0</v>
      </c>
      <c r="Y138" s="175" t="n">
        <f aca="false">Бюджет!Y356</f>
        <v>0</v>
      </c>
      <c r="Z138" s="175" t="n">
        <f aca="false">Бюджет!Z356</f>
        <v>0</v>
      </c>
      <c r="AA138" s="175" t="n">
        <f aca="false">Бюджет!AA356</f>
        <v>0</v>
      </c>
      <c r="AB138" s="175" t="n">
        <f aca="false">Бюджет!AB356</f>
        <v>0</v>
      </c>
      <c r="AC138" s="175" t="n">
        <f aca="false">Бюджет!AC356</f>
        <v>0</v>
      </c>
      <c r="AD138" s="175" t="n">
        <f aca="false">Бюджет!AD356</f>
        <v>0</v>
      </c>
      <c r="AE138" s="175" t="n">
        <f aca="false">Бюджет!AE356</f>
        <v>0</v>
      </c>
      <c r="AF138" s="175" t="n">
        <f aca="false">Бюджет!AF356</f>
        <v>0</v>
      </c>
      <c r="AG138" s="175" t="n">
        <f aca="false">Бюджет!AG356</f>
        <v>0</v>
      </c>
      <c r="AH138" s="175" t="n">
        <f aca="false">Бюджет!AH356</f>
        <v>0</v>
      </c>
      <c r="AI138" s="175" t="n">
        <f aca="false">Бюджет!AI356</f>
        <v>0</v>
      </c>
      <c r="AJ138" s="172" t="n">
        <f aca="false">SUM(G138,I138:AI138)</f>
        <v>107.5</v>
      </c>
      <c r="AK138" s="237"/>
    </row>
    <row r="139" customFormat="false" ht="15" hidden="false" customHeight="false" outlineLevel="0" collapsed="false">
      <c r="A139" s="173" t="str">
        <f aca="false">Бюджет!A357</f>
        <v>Б1.О.19</v>
      </c>
      <c r="B139" s="174" t="str">
        <f aca="false">Бюджет!B357</f>
        <v>Техническое документоведение</v>
      </c>
      <c r="C139" s="168" t="str">
        <f aca="false">Бюджет!C357</f>
        <v>2\4</v>
      </c>
      <c r="D139" s="168" t="n">
        <f aca="false">Бюджет!D357</f>
        <v>25</v>
      </c>
      <c r="E139" s="168" t="n">
        <f aca="false">Бюджет!E357</f>
        <v>1</v>
      </c>
      <c r="F139" s="175" t="n">
        <f aca="false">Бюджет!F357</f>
        <v>20</v>
      </c>
      <c r="G139" s="175" t="n">
        <f aca="false">Бюджет!G357</f>
        <v>20</v>
      </c>
      <c r="H139" s="175" t="n">
        <f aca="false">Бюджет!H357</f>
        <v>20</v>
      </c>
      <c r="I139" s="175" t="n">
        <f aca="false">Бюджет!I357</f>
        <v>20</v>
      </c>
      <c r="J139" s="175" t="n">
        <f aca="false">Бюджет!J357</f>
        <v>40</v>
      </c>
      <c r="K139" s="175" t="n">
        <f aca="false">Бюджет!K357</f>
        <v>7.5</v>
      </c>
      <c r="L139" s="175" t="n">
        <f aca="false">Бюджет!L357</f>
        <v>0</v>
      </c>
      <c r="M139" s="175" t="n">
        <f aca="false">Бюджет!M357</f>
        <v>0</v>
      </c>
      <c r="N139" s="175" t="n">
        <f aca="false">Бюджет!N357</f>
        <v>0</v>
      </c>
      <c r="O139" s="175" t="n">
        <f aca="false">Бюджет!O357</f>
        <v>0</v>
      </c>
      <c r="P139" s="175" t="n">
        <f aca="false">Бюджет!P357</f>
        <v>0</v>
      </c>
      <c r="Q139" s="175" t="n">
        <f aca="false">Бюджет!Q357</f>
        <v>1</v>
      </c>
      <c r="R139" s="175" t="n">
        <f aca="false">Бюджет!R357</f>
        <v>0</v>
      </c>
      <c r="S139" s="175" t="n">
        <f aca="false">Бюджет!S357</f>
        <v>0</v>
      </c>
      <c r="T139" s="175" t="n">
        <f aca="false">Бюджет!T357</f>
        <v>0</v>
      </c>
      <c r="U139" s="175" t="n">
        <f aca="false">Бюджет!U357</f>
        <v>0</v>
      </c>
      <c r="V139" s="175" t="n">
        <f aca="false">Бюджет!V357</f>
        <v>0</v>
      </c>
      <c r="W139" s="175" t="n">
        <f aca="false">Бюджет!W357</f>
        <v>0</v>
      </c>
      <c r="X139" s="175" t="n">
        <f aca="false">Бюджет!X357</f>
        <v>0</v>
      </c>
      <c r="Y139" s="175" t="n">
        <f aca="false">Бюджет!Y357</f>
        <v>0</v>
      </c>
      <c r="Z139" s="175" t="n">
        <f aca="false">Бюджет!Z357</f>
        <v>0</v>
      </c>
      <c r="AA139" s="175" t="n">
        <f aca="false">Бюджет!AA357</f>
        <v>0</v>
      </c>
      <c r="AB139" s="175" t="n">
        <f aca="false">Бюджет!AB357</f>
        <v>0</v>
      </c>
      <c r="AC139" s="175" t="n">
        <f aca="false">Бюджет!AC357</f>
        <v>0</v>
      </c>
      <c r="AD139" s="175" t="n">
        <f aca="false">Бюджет!AD357</f>
        <v>0</v>
      </c>
      <c r="AE139" s="175" t="n">
        <f aca="false">Бюджет!AE357</f>
        <v>0</v>
      </c>
      <c r="AF139" s="175" t="n">
        <f aca="false">Бюджет!AF357</f>
        <v>0</v>
      </c>
      <c r="AG139" s="175" t="n">
        <f aca="false">Бюджет!AG357</f>
        <v>0</v>
      </c>
      <c r="AH139" s="175" t="n">
        <f aca="false">Бюджет!AH357</f>
        <v>0</v>
      </c>
      <c r="AI139" s="175" t="n">
        <f aca="false">Бюджет!AI357</f>
        <v>0</v>
      </c>
      <c r="AJ139" s="172" t="n">
        <f aca="false">SUM(G139,I139:AI139)</f>
        <v>88.5</v>
      </c>
      <c r="AK139" s="237"/>
    </row>
    <row r="140" customFormat="false" ht="27.25" hidden="false" customHeight="false" outlineLevel="0" collapsed="false">
      <c r="A140" s="173" t="str">
        <f aca="false">Бюджет!A359</f>
        <v>Б1.О.21</v>
      </c>
      <c r="B140" s="174" t="str">
        <f aca="false">Бюджет!B359</f>
        <v>Основы построения вычислительных систем (ЭВМ) (поток РФ 1к и ИСТ 2к)</v>
      </c>
      <c r="C140" s="168" t="str">
        <f aca="false">Бюджет!C359</f>
        <v>2\4</v>
      </c>
      <c r="D140" s="168" t="n">
        <f aca="false">Бюджет!D359</f>
        <v>25</v>
      </c>
      <c r="E140" s="168" t="n">
        <f aca="false">Бюджет!E359</f>
        <v>1</v>
      </c>
      <c r="F140" s="175" t="n">
        <f aca="false">Бюджет!F359</f>
        <v>20</v>
      </c>
      <c r="G140" s="175" t="n">
        <f aca="false">Бюджет!G359</f>
        <v>0</v>
      </c>
      <c r="H140" s="175" t="n">
        <f aca="false">Бюджет!H359</f>
        <v>0</v>
      </c>
      <c r="I140" s="175" t="n">
        <f aca="false">Бюджет!I359</f>
        <v>0</v>
      </c>
      <c r="J140" s="175" t="n">
        <f aca="false">Бюджет!J359</f>
        <v>80</v>
      </c>
      <c r="K140" s="175" t="n">
        <f aca="false">Бюджет!K359</f>
        <v>7.5</v>
      </c>
      <c r="L140" s="175" t="n">
        <f aca="false">Бюджет!L359</f>
        <v>0</v>
      </c>
      <c r="M140" s="175" t="n">
        <f aca="false">Бюджет!M359</f>
        <v>0</v>
      </c>
      <c r="N140" s="175" t="n">
        <f aca="false">Бюджет!N359</f>
        <v>0</v>
      </c>
      <c r="O140" s="175" t="n">
        <f aca="false">Бюджет!O359</f>
        <v>0</v>
      </c>
      <c r="P140" s="175" t="n">
        <f aca="false">Бюджет!P359</f>
        <v>0</v>
      </c>
      <c r="Q140" s="175" t="n">
        <f aca="false">Бюджет!Q359</f>
        <v>0</v>
      </c>
      <c r="R140" s="175" t="n">
        <f aca="false">Бюджет!R359</f>
        <v>0</v>
      </c>
      <c r="S140" s="175" t="n">
        <f aca="false">Бюджет!S359</f>
        <v>0</v>
      </c>
      <c r="T140" s="175" t="n">
        <f aca="false">Бюджет!T359</f>
        <v>0</v>
      </c>
      <c r="U140" s="175" t="n">
        <f aca="false">Бюджет!U359</f>
        <v>0</v>
      </c>
      <c r="V140" s="175" t="n">
        <f aca="false">Бюджет!V359</f>
        <v>0</v>
      </c>
      <c r="W140" s="175" t="n">
        <f aca="false">Бюджет!W359</f>
        <v>0</v>
      </c>
      <c r="X140" s="175" t="n">
        <f aca="false">Бюджет!X359</f>
        <v>0</v>
      </c>
      <c r="Y140" s="175" t="n">
        <f aca="false">Бюджет!Y359</f>
        <v>0</v>
      </c>
      <c r="Z140" s="175" t="n">
        <f aca="false">Бюджет!Z359</f>
        <v>0</v>
      </c>
      <c r="AA140" s="175" t="n">
        <f aca="false">Бюджет!AA359</f>
        <v>0</v>
      </c>
      <c r="AB140" s="175" t="n">
        <f aca="false">Бюджет!AB359</f>
        <v>0</v>
      </c>
      <c r="AC140" s="175" t="n">
        <f aca="false">Бюджет!AC359</f>
        <v>0</v>
      </c>
      <c r="AD140" s="175" t="n">
        <f aca="false">Бюджет!AD359</f>
        <v>0</v>
      </c>
      <c r="AE140" s="175" t="n">
        <f aca="false">Бюджет!AE359</f>
        <v>0</v>
      </c>
      <c r="AF140" s="175" t="n">
        <f aca="false">Бюджет!AF359</f>
        <v>0</v>
      </c>
      <c r="AG140" s="175" t="n">
        <f aca="false">Бюджет!AG359</f>
        <v>0</v>
      </c>
      <c r="AH140" s="175" t="n">
        <f aca="false">Бюджет!AH359</f>
        <v>0</v>
      </c>
      <c r="AI140" s="175" t="n">
        <f aca="false">Бюджет!AI359</f>
        <v>0</v>
      </c>
      <c r="AJ140" s="172" t="n">
        <f aca="false">SUM(G140,I140:AI140)</f>
        <v>87.5</v>
      </c>
      <c r="AK140" s="237"/>
    </row>
    <row r="141" customFormat="false" ht="15" hidden="false" customHeight="false" outlineLevel="0" collapsed="false">
      <c r="A141" s="173" t="str">
        <f aca="false">Бюджет!A360</f>
        <v>Б1.О.01.01(У)</v>
      </c>
      <c r="B141" s="174" t="str">
        <f aca="false">Бюджет!B360</f>
        <v>Учебная практика (Ознакомительная)</v>
      </c>
      <c r="C141" s="168" t="str">
        <f aca="false">Бюджет!C360</f>
        <v>2\4</v>
      </c>
      <c r="D141" s="168" t="n">
        <f aca="false">Бюджет!D360</f>
        <v>25</v>
      </c>
      <c r="E141" s="168" t="n">
        <f aca="false">Бюджет!E360</f>
        <v>1</v>
      </c>
      <c r="F141" s="175" t="n">
        <f aca="false">Бюджет!F360</f>
        <v>0</v>
      </c>
      <c r="G141" s="175" t="n">
        <f aca="false">Бюджет!G360</f>
        <v>0</v>
      </c>
      <c r="H141" s="175" t="n">
        <f aca="false">Бюджет!H360</f>
        <v>0</v>
      </c>
      <c r="I141" s="175" t="n">
        <f aca="false">Бюджет!I360</f>
        <v>0</v>
      </c>
      <c r="J141" s="175" t="n">
        <f aca="false">Бюджет!J360</f>
        <v>80</v>
      </c>
      <c r="K141" s="175" t="n">
        <f aca="false">Бюджет!K360</f>
        <v>7.5</v>
      </c>
      <c r="L141" s="175" t="n">
        <f aca="false">Бюджет!L360</f>
        <v>0</v>
      </c>
      <c r="M141" s="175" t="n">
        <f aca="false">Бюджет!M360</f>
        <v>0</v>
      </c>
      <c r="N141" s="175" t="n">
        <f aca="false">Бюджет!N360</f>
        <v>0</v>
      </c>
      <c r="O141" s="175" t="n">
        <f aca="false">Бюджет!O360</f>
        <v>0</v>
      </c>
      <c r="P141" s="175" t="n">
        <f aca="false">Бюджет!P360</f>
        <v>0</v>
      </c>
      <c r="Q141" s="175" t="n">
        <f aca="false">Бюджет!Q360</f>
        <v>0</v>
      </c>
      <c r="R141" s="175" t="n">
        <f aca="false">Бюджет!R360</f>
        <v>0</v>
      </c>
      <c r="S141" s="175" t="n">
        <f aca="false">Бюджет!S360</f>
        <v>0</v>
      </c>
      <c r="T141" s="175" t="n">
        <f aca="false">Бюджет!T360</f>
        <v>0</v>
      </c>
      <c r="U141" s="175" t="n">
        <f aca="false">Бюджет!U360</f>
        <v>0</v>
      </c>
      <c r="V141" s="175" t="n">
        <f aca="false">Бюджет!V360</f>
        <v>0</v>
      </c>
      <c r="W141" s="175" t="n">
        <f aca="false">Бюджет!W360</f>
        <v>0</v>
      </c>
      <c r="X141" s="175" t="n">
        <f aca="false">Бюджет!X360</f>
        <v>0</v>
      </c>
      <c r="Y141" s="175" t="n">
        <f aca="false">Бюджет!Y360</f>
        <v>0</v>
      </c>
      <c r="Z141" s="175" t="n">
        <f aca="false">Бюджет!Z360</f>
        <v>0</v>
      </c>
      <c r="AA141" s="175" t="n">
        <f aca="false">Бюджет!AA360</f>
        <v>0</v>
      </c>
      <c r="AB141" s="175" t="n">
        <f aca="false">Бюджет!AB360</f>
        <v>0</v>
      </c>
      <c r="AC141" s="175" t="n">
        <f aca="false">Бюджет!AC360</f>
        <v>0</v>
      </c>
      <c r="AD141" s="175" t="n">
        <f aca="false">Бюджет!AD360</f>
        <v>0</v>
      </c>
      <c r="AE141" s="175" t="n">
        <f aca="false">Бюджет!AE360</f>
        <v>0</v>
      </c>
      <c r="AF141" s="175" t="n">
        <f aca="false">Бюджет!AF360</f>
        <v>0</v>
      </c>
      <c r="AG141" s="175" t="n">
        <f aca="false">Бюджет!AG360</f>
        <v>0</v>
      </c>
      <c r="AH141" s="175" t="n">
        <f aca="false">Бюджет!AH360</f>
        <v>0</v>
      </c>
      <c r="AI141" s="175" t="n">
        <f aca="false">Бюджет!AI360</f>
        <v>0</v>
      </c>
      <c r="AJ141" s="172" t="n">
        <f aca="false">SUM(G141,I141:AI141)</f>
        <v>87.5</v>
      </c>
      <c r="AK141" s="237"/>
    </row>
    <row r="142" customFormat="false" ht="15" hidden="false" customHeight="false" outlineLevel="0" collapsed="false">
      <c r="A142" s="236"/>
      <c r="B142" s="241" t="s">
        <v>410</v>
      </c>
      <c r="C142" s="177"/>
      <c r="D142" s="177"/>
      <c r="E142" s="177"/>
      <c r="F142" s="178" t="n">
        <f aca="false">SUM(F133:F141)</f>
        <v>198</v>
      </c>
      <c r="G142" s="178" t="n">
        <f aca="false">SUM(G133:G141)</f>
        <v>20</v>
      </c>
      <c r="H142" s="178" t="n">
        <f aca="false">SUM(H133:H141)</f>
        <v>72</v>
      </c>
      <c r="I142" s="178" t="n">
        <f aca="false">SUM(I133:I141)</f>
        <v>72</v>
      </c>
      <c r="J142" s="178" t="n">
        <f aca="false">SUM(J133:J141)</f>
        <v>792</v>
      </c>
      <c r="K142" s="178" t="n">
        <f aca="false">SUM(K133:K141)</f>
        <v>60</v>
      </c>
      <c r="L142" s="178" t="n">
        <f aca="false">SUM(L133:L141)</f>
        <v>0</v>
      </c>
      <c r="M142" s="178" t="n">
        <f aca="false">SUM(M133:M141)</f>
        <v>10</v>
      </c>
      <c r="N142" s="178" t="n">
        <f aca="false">SUM(N133:N141)</f>
        <v>0</v>
      </c>
      <c r="O142" s="178" t="n">
        <f aca="false">SUM(O133:O141)</f>
        <v>0</v>
      </c>
      <c r="P142" s="178" t="n">
        <f aca="false">SUM(P133:P141)</f>
        <v>0</v>
      </c>
      <c r="Q142" s="178" t="n">
        <f aca="false">SUM(Q133:Q141)</f>
        <v>1</v>
      </c>
      <c r="R142" s="178" t="n">
        <f aca="false">SUM(R133:R141)</f>
        <v>0</v>
      </c>
      <c r="S142" s="178" t="n">
        <f aca="false">SUM(S133:S141)</f>
        <v>0</v>
      </c>
      <c r="T142" s="178" t="n">
        <f aca="false">SUM(T133:T141)</f>
        <v>0</v>
      </c>
      <c r="U142" s="178" t="n">
        <f aca="false">SUM(U133:U141)</f>
        <v>0</v>
      </c>
      <c r="V142" s="178" t="n">
        <f aca="false">SUM(V133:V141)</f>
        <v>0</v>
      </c>
      <c r="W142" s="178" t="n">
        <f aca="false">SUM(W133:W141)</f>
        <v>0</v>
      </c>
      <c r="X142" s="178" t="n">
        <f aca="false">SUM(X133:X141)</f>
        <v>0</v>
      </c>
      <c r="Y142" s="178" t="n">
        <f aca="false">SUM(Y133:Y141)</f>
        <v>0</v>
      </c>
      <c r="Z142" s="178" t="n">
        <f aca="false">SUM(Z133:Z141)</f>
        <v>0</v>
      </c>
      <c r="AA142" s="178" t="n">
        <f aca="false">SUM(AA133:AA141)</f>
        <v>0</v>
      </c>
      <c r="AB142" s="178" t="n">
        <f aca="false">SUM(AB133:AB141)</f>
        <v>0</v>
      </c>
      <c r="AC142" s="178" t="n">
        <f aca="false">SUM(AC133:AC141)</f>
        <v>0</v>
      </c>
      <c r="AD142" s="178" t="n">
        <f aca="false">SUM(AD133:AD141)</f>
        <v>0</v>
      </c>
      <c r="AE142" s="178" t="n">
        <f aca="false">SUM(AE133:AE141)</f>
        <v>0</v>
      </c>
      <c r="AF142" s="178" t="n">
        <f aca="false">SUM(AF133:AF141)</f>
        <v>0</v>
      </c>
      <c r="AG142" s="178" t="n">
        <f aca="false">SUM(AG133:AG141)</f>
        <v>0</v>
      </c>
      <c r="AH142" s="178" t="n">
        <f aca="false">SUM(AH133:AH141)</f>
        <v>0</v>
      </c>
      <c r="AI142" s="178" t="n">
        <f aca="false">SUM(AI133:AI141)</f>
        <v>0</v>
      </c>
      <c r="AJ142" s="178" t="n">
        <f aca="false">SUM(AJ133:AJ141)</f>
        <v>955</v>
      </c>
      <c r="AK142" s="237"/>
    </row>
    <row r="143" customFormat="false" ht="15" hidden="false" customHeight="false" outlineLevel="0" collapsed="false">
      <c r="A143" s="236"/>
      <c r="B143" s="245"/>
      <c r="C143" s="236"/>
      <c r="D143" s="236"/>
      <c r="E143" s="236"/>
      <c r="F143" s="237"/>
      <c r="G143" s="237"/>
      <c r="H143" s="237"/>
      <c r="I143" s="237"/>
      <c r="J143" s="237"/>
      <c r="K143" s="237"/>
      <c r="L143" s="237"/>
      <c r="M143" s="237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172" t="n">
        <f aca="false">SUM(G143,I143:AI143)</f>
        <v>0</v>
      </c>
      <c r="AK143" s="236"/>
    </row>
    <row r="144" customFormat="false" ht="15" hidden="false" customHeight="false" outlineLevel="0" collapsed="false">
      <c r="A144" s="236"/>
      <c r="B144" s="245"/>
      <c r="C144" s="236"/>
      <c r="D144" s="236"/>
      <c r="E144" s="236"/>
      <c r="F144" s="237"/>
      <c r="G144" s="237"/>
      <c r="H144" s="237"/>
      <c r="I144" s="237"/>
      <c r="J144" s="237"/>
      <c r="K144" s="238"/>
      <c r="L144" s="182" t="str">
        <f aca="false">Бюджет!L363</f>
        <v>03.04.03 Радиофизика</v>
      </c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238"/>
      <c r="AC144" s="237"/>
      <c r="AD144" s="237"/>
      <c r="AE144" s="237"/>
      <c r="AF144" s="237"/>
      <c r="AG144" s="237"/>
      <c r="AH144" s="237"/>
      <c r="AI144" s="237"/>
      <c r="AJ144" s="172" t="n">
        <f aca="false">SUM(G144,I144:AI144)</f>
        <v>0</v>
      </c>
      <c r="AK144" s="168"/>
    </row>
    <row r="145" customFormat="false" ht="15" hidden="false" customHeight="false" outlineLevel="0" collapsed="false">
      <c r="A145" s="236"/>
      <c r="B145" s="245"/>
      <c r="C145" s="236"/>
      <c r="D145" s="236"/>
      <c r="E145" s="236"/>
      <c r="F145" s="237"/>
      <c r="G145" s="237"/>
      <c r="H145" s="237"/>
      <c r="I145" s="237"/>
      <c r="J145" s="237"/>
      <c r="K145" s="183" t="str">
        <f aca="false">Бюджет!K364</f>
        <v>профиль "Информационные процессы и системы"</v>
      </c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237"/>
      <c r="AD145" s="237"/>
      <c r="AE145" s="237"/>
      <c r="AF145" s="237"/>
      <c r="AG145" s="237"/>
      <c r="AH145" s="237"/>
      <c r="AI145" s="237"/>
      <c r="AJ145" s="172" t="n">
        <f aca="false">SUM(G145,I145:AI145)</f>
        <v>0</v>
      </c>
      <c r="AK145" s="168"/>
    </row>
    <row r="146" customFormat="false" ht="15" hidden="false" customHeight="false" outlineLevel="0" collapsed="false">
      <c r="A146" s="173" t="str">
        <f aca="false">Бюджет!A366</f>
        <v>Б1.О.04</v>
      </c>
      <c r="B146" s="174" t="str">
        <f aca="false">Бюджет!B366</f>
        <v>Компьютерное моделирование</v>
      </c>
      <c r="C146" s="168" t="str">
        <f aca="false">Бюджет!C366</f>
        <v>1\1</v>
      </c>
      <c r="D146" s="168" t="n">
        <f aca="false">Бюджет!D366</f>
        <v>5</v>
      </c>
      <c r="E146" s="168" t="n">
        <f aca="false">Бюджет!E366</f>
        <v>1</v>
      </c>
      <c r="F146" s="175" t="n">
        <f aca="false">Бюджет!F366</f>
        <v>18</v>
      </c>
      <c r="G146" s="175" t="n">
        <f aca="false">Бюджет!G366</f>
        <v>18</v>
      </c>
      <c r="H146" s="175" t="n">
        <f aca="false">Бюджет!H366</f>
        <v>18</v>
      </c>
      <c r="I146" s="175" t="n">
        <f aca="false">Бюджет!I366</f>
        <v>18</v>
      </c>
      <c r="J146" s="175" t="n">
        <f aca="false">Бюджет!J366</f>
        <v>0</v>
      </c>
      <c r="K146" s="175" t="n">
        <f aca="false">Бюджет!K366</f>
        <v>1.5</v>
      </c>
      <c r="L146" s="175" t="n">
        <f aca="false">Бюджет!L366</f>
        <v>0</v>
      </c>
      <c r="M146" s="175" t="n">
        <f aca="false">Бюджет!M366</f>
        <v>0</v>
      </c>
      <c r="N146" s="175" t="n">
        <f aca="false">Бюджет!N366</f>
        <v>0</v>
      </c>
      <c r="O146" s="175" t="n">
        <f aca="false">Бюджет!O366</f>
        <v>0</v>
      </c>
      <c r="P146" s="175" t="n">
        <f aca="false">Бюджет!P366</f>
        <v>0</v>
      </c>
      <c r="Q146" s="175" t="n">
        <f aca="false">Бюджет!Q366</f>
        <v>0.9</v>
      </c>
      <c r="R146" s="175" t="n">
        <f aca="false">Бюджет!R366</f>
        <v>0</v>
      </c>
      <c r="S146" s="175" t="n">
        <f aca="false">Бюджет!S366</f>
        <v>0</v>
      </c>
      <c r="T146" s="175" t="n">
        <f aca="false">Бюджет!T366</f>
        <v>0</v>
      </c>
      <c r="U146" s="175" t="n">
        <f aca="false">Бюджет!U366</f>
        <v>0</v>
      </c>
      <c r="V146" s="175" t="n">
        <f aca="false">Бюджет!V366</f>
        <v>0</v>
      </c>
      <c r="W146" s="175" t="n">
        <f aca="false">Бюджет!W366</f>
        <v>0</v>
      </c>
      <c r="X146" s="175" t="n">
        <f aca="false">Бюджет!X366</f>
        <v>0</v>
      </c>
      <c r="Y146" s="175" t="n">
        <f aca="false">Бюджет!Y366</f>
        <v>0</v>
      </c>
      <c r="Z146" s="175" t="n">
        <f aca="false">Бюджет!Z366</f>
        <v>0</v>
      </c>
      <c r="AA146" s="175" t="n">
        <f aca="false">Бюджет!AA366</f>
        <v>0</v>
      </c>
      <c r="AB146" s="175" t="n">
        <f aca="false">Бюджет!AB366</f>
        <v>0</v>
      </c>
      <c r="AC146" s="175" t="n">
        <f aca="false">Бюджет!AC366</f>
        <v>0</v>
      </c>
      <c r="AD146" s="175" t="n">
        <f aca="false">Бюджет!AD366</f>
        <v>0</v>
      </c>
      <c r="AE146" s="175" t="n">
        <f aca="false">Бюджет!AE366</f>
        <v>0</v>
      </c>
      <c r="AF146" s="175" t="n">
        <f aca="false">Бюджет!AF366</f>
        <v>0</v>
      </c>
      <c r="AG146" s="175" t="n">
        <f aca="false">Бюджет!AG366</f>
        <v>0</v>
      </c>
      <c r="AH146" s="175" t="n">
        <f aca="false">Бюджет!AH366</f>
        <v>0</v>
      </c>
      <c r="AI146" s="175" t="n">
        <f aca="false">Бюджет!AI366</f>
        <v>2</v>
      </c>
      <c r="AJ146" s="172" t="n">
        <f aca="false">SUM(G146,I146:AI146)</f>
        <v>40.4</v>
      </c>
      <c r="AK146" s="168"/>
    </row>
    <row r="147" customFormat="false" ht="15" hidden="false" customHeight="false" outlineLevel="0" collapsed="false">
      <c r="A147" s="173" t="str">
        <f aca="false">Бюджет!A367</f>
        <v>Б1.О.06</v>
      </c>
      <c r="B147" s="174" t="str">
        <f aca="false">Бюджет!B367</f>
        <v>Базы данных в глобальной сети</v>
      </c>
      <c r="C147" s="168" t="str">
        <f aca="false">Бюджет!C367</f>
        <v>1\2</v>
      </c>
      <c r="D147" s="168" t="n">
        <f aca="false">Бюджет!D367</f>
        <v>5</v>
      </c>
      <c r="E147" s="168" t="n">
        <f aca="false">Бюджет!E367</f>
        <v>1</v>
      </c>
      <c r="F147" s="175" t="n">
        <f aca="false">Бюджет!F367</f>
        <v>20</v>
      </c>
      <c r="G147" s="175" t="n">
        <f aca="false">Бюджет!G367</f>
        <v>20</v>
      </c>
      <c r="H147" s="175" t="n">
        <f aca="false">Бюджет!H367</f>
        <v>0</v>
      </c>
      <c r="I147" s="175" t="n">
        <f aca="false">Бюджет!I367</f>
        <v>0</v>
      </c>
      <c r="J147" s="175" t="n">
        <f aca="false">Бюджет!J367</f>
        <v>40</v>
      </c>
      <c r="K147" s="175" t="n">
        <f aca="false">Бюджет!K367</f>
        <v>0</v>
      </c>
      <c r="L147" s="175" t="n">
        <f aca="false">Бюджет!L367</f>
        <v>0</v>
      </c>
      <c r="M147" s="175" t="n">
        <f aca="false">Бюджет!M367</f>
        <v>2</v>
      </c>
      <c r="N147" s="175" t="n">
        <f aca="false">Бюджет!N367</f>
        <v>0</v>
      </c>
      <c r="O147" s="175" t="n">
        <f aca="false">Бюджет!O367</f>
        <v>0</v>
      </c>
      <c r="P147" s="175" t="n">
        <f aca="false">Бюджет!P367</f>
        <v>0</v>
      </c>
      <c r="Q147" s="175" t="n">
        <f aca="false">Бюджет!Q367</f>
        <v>2</v>
      </c>
      <c r="R147" s="175" t="n">
        <f aca="false">Бюджет!R367</f>
        <v>0</v>
      </c>
      <c r="S147" s="175" t="n">
        <f aca="false">Бюджет!S367</f>
        <v>0</v>
      </c>
      <c r="T147" s="175" t="n">
        <f aca="false">Бюджет!T367</f>
        <v>0</v>
      </c>
      <c r="U147" s="175" t="n">
        <f aca="false">Бюджет!U367</f>
        <v>0</v>
      </c>
      <c r="V147" s="175" t="n">
        <f aca="false">Бюджет!V367</f>
        <v>0</v>
      </c>
      <c r="W147" s="175" t="n">
        <f aca="false">Бюджет!W367</f>
        <v>0</v>
      </c>
      <c r="X147" s="175" t="n">
        <f aca="false">Бюджет!X367</f>
        <v>0</v>
      </c>
      <c r="Y147" s="175" t="n">
        <f aca="false">Бюджет!Y367</f>
        <v>0</v>
      </c>
      <c r="Z147" s="175" t="n">
        <f aca="false">Бюджет!Z367</f>
        <v>0</v>
      </c>
      <c r="AA147" s="175" t="n">
        <f aca="false">Бюджет!AA367</f>
        <v>0</v>
      </c>
      <c r="AB147" s="175" t="n">
        <f aca="false">Бюджет!AB367</f>
        <v>0</v>
      </c>
      <c r="AC147" s="175" t="n">
        <f aca="false">Бюджет!AC367</f>
        <v>0</v>
      </c>
      <c r="AD147" s="175" t="n">
        <f aca="false">Бюджет!AD367</f>
        <v>0</v>
      </c>
      <c r="AE147" s="175" t="n">
        <f aca="false">Бюджет!AE367</f>
        <v>0</v>
      </c>
      <c r="AF147" s="175" t="n">
        <f aca="false">Бюджет!AF367</f>
        <v>0</v>
      </c>
      <c r="AG147" s="175" t="n">
        <f aca="false">Бюджет!AG367</f>
        <v>0</v>
      </c>
      <c r="AH147" s="175" t="n">
        <f aca="false">Бюджет!AH367</f>
        <v>0</v>
      </c>
      <c r="AI147" s="175" t="n">
        <f aca="false">Бюджет!AI367</f>
        <v>4</v>
      </c>
      <c r="AJ147" s="172" t="n">
        <f aca="false">SUM(G147,I147:AI147)</f>
        <v>68</v>
      </c>
      <c r="AK147" s="168"/>
    </row>
    <row r="148" customFormat="false" ht="15" hidden="false" customHeight="false" outlineLevel="0" collapsed="false">
      <c r="A148" s="173" t="str">
        <f aca="false">Бюджет!A368</f>
        <v>Б1.О.07</v>
      </c>
      <c r="B148" s="174" t="str">
        <f aca="false">Бюджет!B368</f>
        <v>Методы радиозондирования неоднородных сред</v>
      </c>
      <c r="C148" s="168" t="str">
        <f aca="false">Бюджет!C368</f>
        <v>1\2</v>
      </c>
      <c r="D148" s="168" t="n">
        <f aca="false">Бюджет!D368</f>
        <v>5</v>
      </c>
      <c r="E148" s="168" t="n">
        <f aca="false">Бюджет!E368</f>
        <v>1</v>
      </c>
      <c r="F148" s="175" t="n">
        <f aca="false">Бюджет!F368</f>
        <v>40</v>
      </c>
      <c r="G148" s="175" t="n">
        <f aca="false">Бюджет!G368</f>
        <v>40</v>
      </c>
      <c r="H148" s="175" t="n">
        <f aca="false">Бюджет!H368</f>
        <v>20</v>
      </c>
      <c r="I148" s="175" t="n">
        <f aca="false">Бюджет!I368</f>
        <v>20</v>
      </c>
      <c r="J148" s="175" t="n">
        <f aca="false">Бюджет!J368</f>
        <v>0</v>
      </c>
      <c r="K148" s="175" t="n">
        <f aca="false">Бюджет!K368</f>
        <v>6</v>
      </c>
      <c r="L148" s="175" t="n">
        <f aca="false">Бюджет!L368</f>
        <v>0</v>
      </c>
      <c r="M148" s="175" t="n">
        <f aca="false">Бюджет!M368</f>
        <v>0</v>
      </c>
      <c r="N148" s="175" t="n">
        <f aca="false">Бюджет!N368</f>
        <v>0</v>
      </c>
      <c r="O148" s="175" t="n">
        <f aca="false">Бюджет!O368</f>
        <v>0</v>
      </c>
      <c r="P148" s="175" t="n">
        <f aca="false">Бюджет!P368</f>
        <v>0</v>
      </c>
      <c r="Q148" s="175" t="n">
        <f aca="false">Бюджет!Q368</f>
        <v>2</v>
      </c>
      <c r="R148" s="175" t="n">
        <f aca="false">Бюджет!R368</f>
        <v>0</v>
      </c>
      <c r="S148" s="175" t="n">
        <f aca="false">Бюджет!S368</f>
        <v>0</v>
      </c>
      <c r="T148" s="175" t="n">
        <f aca="false">Бюджет!T368</f>
        <v>0</v>
      </c>
      <c r="U148" s="175" t="n">
        <f aca="false">Бюджет!U368</f>
        <v>0</v>
      </c>
      <c r="V148" s="175" t="n">
        <f aca="false">Бюджет!V368</f>
        <v>0</v>
      </c>
      <c r="W148" s="175" t="n">
        <f aca="false">Бюджет!W368</f>
        <v>0</v>
      </c>
      <c r="X148" s="175" t="n">
        <f aca="false">Бюджет!X368</f>
        <v>0</v>
      </c>
      <c r="Y148" s="175" t="n">
        <f aca="false">Бюджет!Y368</f>
        <v>0</v>
      </c>
      <c r="Z148" s="175" t="n">
        <f aca="false">Бюджет!Z368</f>
        <v>0</v>
      </c>
      <c r="AA148" s="175" t="n">
        <f aca="false">Бюджет!AA368</f>
        <v>0</v>
      </c>
      <c r="AB148" s="175" t="n">
        <f aca="false">Бюджет!AB368</f>
        <v>0</v>
      </c>
      <c r="AC148" s="175" t="n">
        <f aca="false">Бюджет!AC368</f>
        <v>0</v>
      </c>
      <c r="AD148" s="175" t="n">
        <f aca="false">Бюджет!AD368</f>
        <v>0</v>
      </c>
      <c r="AE148" s="175" t="n">
        <f aca="false">Бюджет!AE368</f>
        <v>0</v>
      </c>
      <c r="AF148" s="175" t="n">
        <f aca="false">Бюджет!AF368</f>
        <v>0</v>
      </c>
      <c r="AG148" s="175" t="n">
        <f aca="false">Бюджет!AG368</f>
        <v>0</v>
      </c>
      <c r="AH148" s="175" t="n">
        <f aca="false">Бюджет!AH368</f>
        <v>0</v>
      </c>
      <c r="AI148" s="175" t="n">
        <f aca="false">Бюджет!AI368</f>
        <v>0</v>
      </c>
      <c r="AJ148" s="172" t="n">
        <f aca="false">SUM(G148,I148:AI148)</f>
        <v>68</v>
      </c>
      <c r="AK148" s="168"/>
    </row>
    <row r="149" customFormat="false" ht="27.25" hidden="false" customHeight="false" outlineLevel="0" collapsed="false">
      <c r="A149" s="173" t="str">
        <f aca="false">Бюджет!A369</f>
        <v>Б1.О.08</v>
      </c>
      <c r="B149" s="174" t="str">
        <f aca="false">Бюджет!B369</f>
        <v>Радиофизические исследования околоземного космического пространства</v>
      </c>
      <c r="C149" s="168" t="str">
        <f aca="false">Бюджет!C369</f>
        <v>1\2</v>
      </c>
      <c r="D149" s="168" t="n">
        <f aca="false">Бюджет!D369</f>
        <v>5</v>
      </c>
      <c r="E149" s="168" t="n">
        <f aca="false">Бюджет!E369</f>
        <v>1</v>
      </c>
      <c r="F149" s="175" t="n">
        <f aca="false">Бюджет!F369</f>
        <v>40</v>
      </c>
      <c r="G149" s="175" t="n">
        <f aca="false">Бюджет!G369</f>
        <v>40</v>
      </c>
      <c r="H149" s="175" t="n">
        <f aca="false">Бюджет!H369</f>
        <v>0</v>
      </c>
      <c r="I149" s="175" t="n">
        <f aca="false">Бюджет!I369</f>
        <v>0</v>
      </c>
      <c r="J149" s="175" t="n">
        <f aca="false">Бюджет!J369</f>
        <v>40</v>
      </c>
      <c r="K149" s="175" t="n">
        <f aca="false">Бюджет!K369</f>
        <v>0</v>
      </c>
      <c r="L149" s="175" t="n">
        <f aca="false">Бюджет!L369</f>
        <v>0</v>
      </c>
      <c r="M149" s="175" t="n">
        <f aca="false">Бюджет!M369</f>
        <v>2</v>
      </c>
      <c r="N149" s="175" t="n">
        <f aca="false">Бюджет!N369</f>
        <v>0</v>
      </c>
      <c r="O149" s="175" t="n">
        <f aca="false">Бюджет!O369</f>
        <v>0</v>
      </c>
      <c r="P149" s="175" t="n">
        <f aca="false">Бюджет!P369</f>
        <v>0</v>
      </c>
      <c r="Q149" s="175" t="n">
        <f aca="false">Бюджет!Q369</f>
        <v>3</v>
      </c>
      <c r="R149" s="175" t="n">
        <f aca="false">Бюджет!R369</f>
        <v>0</v>
      </c>
      <c r="S149" s="175" t="n">
        <f aca="false">Бюджет!S369</f>
        <v>0</v>
      </c>
      <c r="T149" s="175" t="n">
        <f aca="false">Бюджет!T369</f>
        <v>0</v>
      </c>
      <c r="U149" s="175" t="n">
        <f aca="false">Бюджет!U369</f>
        <v>0</v>
      </c>
      <c r="V149" s="175" t="n">
        <f aca="false">Бюджет!V369</f>
        <v>0</v>
      </c>
      <c r="W149" s="175" t="n">
        <f aca="false">Бюджет!W369</f>
        <v>0</v>
      </c>
      <c r="X149" s="175" t="n">
        <f aca="false">Бюджет!X369</f>
        <v>0</v>
      </c>
      <c r="Y149" s="175" t="n">
        <f aca="false">Бюджет!Y369</f>
        <v>0</v>
      </c>
      <c r="Z149" s="175" t="n">
        <f aca="false">Бюджет!Z369</f>
        <v>0</v>
      </c>
      <c r="AA149" s="175" t="n">
        <f aca="false">Бюджет!AA369</f>
        <v>0</v>
      </c>
      <c r="AB149" s="175" t="n">
        <f aca="false">Бюджет!AB369</f>
        <v>0</v>
      </c>
      <c r="AC149" s="175" t="n">
        <f aca="false">Бюджет!AC369</f>
        <v>0</v>
      </c>
      <c r="AD149" s="175" t="n">
        <f aca="false">Бюджет!AD369</f>
        <v>0</v>
      </c>
      <c r="AE149" s="175" t="n">
        <f aca="false">Бюджет!AE369</f>
        <v>0</v>
      </c>
      <c r="AF149" s="175" t="n">
        <f aca="false">Бюджет!AF369</f>
        <v>0</v>
      </c>
      <c r="AG149" s="175" t="n">
        <f aca="false">Бюджет!AG369</f>
        <v>0</v>
      </c>
      <c r="AH149" s="175" t="n">
        <f aca="false">Бюджет!AH369</f>
        <v>0</v>
      </c>
      <c r="AI149" s="175" t="n">
        <f aca="false">Бюджет!AI369</f>
        <v>1</v>
      </c>
      <c r="AJ149" s="172" t="n">
        <f aca="false">SUM(G149,I149:AI149)</f>
        <v>86</v>
      </c>
      <c r="AK149" s="168"/>
    </row>
    <row r="150" customFormat="false" ht="15" hidden="false" customHeight="false" outlineLevel="0" collapsed="false">
      <c r="A150" s="173" t="str">
        <f aca="false">Бюджет!A370</f>
        <v>Б1.О.09</v>
      </c>
      <c r="B150" s="174" t="str">
        <f aca="false">Бюджет!B370</f>
        <v>Методология и современные проблемы радиофизики</v>
      </c>
      <c r="C150" s="168" t="str">
        <f aca="false">Бюджет!C370</f>
        <v>1\1</v>
      </c>
      <c r="D150" s="168" t="n">
        <f aca="false">Бюджет!D370</f>
        <v>5</v>
      </c>
      <c r="E150" s="168" t="n">
        <f aca="false">Бюджет!E370</f>
        <v>1</v>
      </c>
      <c r="F150" s="175" t="n">
        <f aca="false">Бюджет!F370</f>
        <v>36</v>
      </c>
      <c r="G150" s="175" t="n">
        <f aca="false">Бюджет!G370</f>
        <v>36</v>
      </c>
      <c r="H150" s="175" t="n">
        <f aca="false">Бюджет!H370</f>
        <v>36</v>
      </c>
      <c r="I150" s="175" t="n">
        <f aca="false">Бюджет!I370</f>
        <v>36</v>
      </c>
      <c r="J150" s="175" t="n">
        <f aca="false">Бюджет!J370</f>
        <v>0</v>
      </c>
      <c r="K150" s="175" t="n">
        <f aca="false">Бюджет!K370</f>
        <v>0</v>
      </c>
      <c r="L150" s="175" t="n">
        <f aca="false">Бюджет!L370</f>
        <v>0</v>
      </c>
      <c r="M150" s="175" t="n">
        <f aca="false">Бюджет!M370</f>
        <v>2</v>
      </c>
      <c r="N150" s="175" t="n">
        <f aca="false">Бюджет!N370</f>
        <v>0</v>
      </c>
      <c r="O150" s="175" t="n">
        <f aca="false">Бюджет!O370</f>
        <v>0</v>
      </c>
      <c r="P150" s="175" t="n">
        <f aca="false">Бюджет!P370</f>
        <v>0</v>
      </c>
      <c r="Q150" s="175" t="n">
        <f aca="false">Бюджет!Q370</f>
        <v>2.8</v>
      </c>
      <c r="R150" s="175" t="n">
        <f aca="false">Бюджет!R370</f>
        <v>0</v>
      </c>
      <c r="S150" s="175" t="n">
        <f aca="false">Бюджет!S370</f>
        <v>0</v>
      </c>
      <c r="T150" s="175" t="n">
        <f aca="false">Бюджет!T370</f>
        <v>0</v>
      </c>
      <c r="U150" s="175" t="n">
        <f aca="false">Бюджет!U370</f>
        <v>0</v>
      </c>
      <c r="V150" s="175" t="n">
        <f aca="false">Бюджет!V370</f>
        <v>0</v>
      </c>
      <c r="W150" s="175" t="n">
        <f aca="false">Бюджет!W370</f>
        <v>0</v>
      </c>
      <c r="X150" s="175" t="n">
        <f aca="false">Бюджет!X370</f>
        <v>0</v>
      </c>
      <c r="Y150" s="175" t="n">
        <f aca="false">Бюджет!Y370</f>
        <v>0</v>
      </c>
      <c r="Z150" s="175" t="n">
        <f aca="false">Бюджет!Z370</f>
        <v>0</v>
      </c>
      <c r="AA150" s="175" t="n">
        <f aca="false">Бюджет!AA370</f>
        <v>0</v>
      </c>
      <c r="AB150" s="175" t="n">
        <f aca="false">Бюджет!AB370</f>
        <v>0</v>
      </c>
      <c r="AC150" s="175" t="n">
        <f aca="false">Бюджет!AC370</f>
        <v>0</v>
      </c>
      <c r="AD150" s="175" t="n">
        <f aca="false">Бюджет!AD370</f>
        <v>0</v>
      </c>
      <c r="AE150" s="175" t="n">
        <f aca="false">Бюджет!AE370</f>
        <v>0</v>
      </c>
      <c r="AF150" s="175" t="n">
        <f aca="false">Бюджет!AF370</f>
        <v>0</v>
      </c>
      <c r="AG150" s="175" t="n">
        <f aca="false">Бюджет!AG370</f>
        <v>0</v>
      </c>
      <c r="AH150" s="175" t="n">
        <f aca="false">Бюджет!AH370</f>
        <v>0</v>
      </c>
      <c r="AI150" s="175" t="n">
        <f aca="false">Бюджет!AI370</f>
        <v>4</v>
      </c>
      <c r="AJ150" s="172" t="n">
        <f aca="false">SUM(G150,I150:AI150)</f>
        <v>80.8</v>
      </c>
      <c r="AK150" s="168"/>
    </row>
    <row r="151" customFormat="false" ht="27.25" hidden="false" customHeight="false" outlineLevel="0" collapsed="false">
      <c r="A151" s="173" t="str">
        <f aca="false">Бюджет!A371</f>
        <v>Б1.О.10</v>
      </c>
      <c r="B151" s="174" t="str">
        <f aca="false">Бюджет!B371</f>
        <v>Специальные разделы физики (Космическая радиофизика)</v>
      </c>
      <c r="C151" s="168" t="str">
        <f aca="false">Бюджет!C371</f>
        <v>1\1</v>
      </c>
      <c r="D151" s="168" t="n">
        <f aca="false">Бюджет!D371</f>
        <v>5</v>
      </c>
      <c r="E151" s="168" t="n">
        <f aca="false">Бюджет!E371</f>
        <v>1</v>
      </c>
      <c r="F151" s="175" t="n">
        <f aca="false">Бюджет!F371</f>
        <v>18</v>
      </c>
      <c r="G151" s="175" t="n">
        <f aca="false">Бюджет!G371</f>
        <v>18</v>
      </c>
      <c r="H151" s="175" t="n">
        <f aca="false">Бюджет!H371</f>
        <v>18</v>
      </c>
      <c r="I151" s="175" t="n">
        <f aca="false">Бюджет!I371</f>
        <v>18</v>
      </c>
      <c r="J151" s="175" t="n">
        <f aca="false">Бюджет!J371</f>
        <v>0</v>
      </c>
      <c r="K151" s="175" t="n">
        <f aca="false">Бюджет!K371</f>
        <v>1.5</v>
      </c>
      <c r="L151" s="175" t="n">
        <f aca="false">Бюджет!L371</f>
        <v>0</v>
      </c>
      <c r="M151" s="175" t="n">
        <f aca="false">Бюджет!M371</f>
        <v>0</v>
      </c>
      <c r="N151" s="175" t="n">
        <f aca="false">Бюджет!N371</f>
        <v>0</v>
      </c>
      <c r="O151" s="175" t="n">
        <f aca="false">Бюджет!O371</f>
        <v>0</v>
      </c>
      <c r="P151" s="175" t="n">
        <f aca="false">Бюджет!P371</f>
        <v>0</v>
      </c>
      <c r="Q151" s="175" t="n">
        <f aca="false">Бюджет!Q371</f>
        <v>0.9</v>
      </c>
      <c r="R151" s="175" t="n">
        <f aca="false">Бюджет!R371</f>
        <v>0</v>
      </c>
      <c r="S151" s="175" t="n">
        <f aca="false">Бюджет!S371</f>
        <v>0</v>
      </c>
      <c r="T151" s="175" t="n">
        <f aca="false">Бюджет!T371</f>
        <v>0</v>
      </c>
      <c r="U151" s="175" t="n">
        <f aca="false">Бюджет!U371</f>
        <v>0</v>
      </c>
      <c r="V151" s="175" t="n">
        <f aca="false">Бюджет!V371</f>
        <v>0</v>
      </c>
      <c r="W151" s="175" t="n">
        <f aca="false">Бюджет!W371</f>
        <v>0</v>
      </c>
      <c r="X151" s="175" t="n">
        <f aca="false">Бюджет!X371</f>
        <v>0</v>
      </c>
      <c r="Y151" s="175" t="n">
        <f aca="false">Бюджет!Y371</f>
        <v>0</v>
      </c>
      <c r="Z151" s="175" t="n">
        <f aca="false">Бюджет!Z371</f>
        <v>0</v>
      </c>
      <c r="AA151" s="175" t="n">
        <f aca="false">Бюджет!AA371</f>
        <v>0</v>
      </c>
      <c r="AB151" s="175" t="n">
        <f aca="false">Бюджет!AB371</f>
        <v>0</v>
      </c>
      <c r="AC151" s="175" t="n">
        <f aca="false">Бюджет!AC371</f>
        <v>0</v>
      </c>
      <c r="AD151" s="175" t="n">
        <f aca="false">Бюджет!AD371</f>
        <v>0</v>
      </c>
      <c r="AE151" s="175" t="n">
        <f aca="false">Бюджет!AE371</f>
        <v>0</v>
      </c>
      <c r="AF151" s="175" t="n">
        <f aca="false">Бюджет!AF371</f>
        <v>0</v>
      </c>
      <c r="AG151" s="175" t="n">
        <f aca="false">Бюджет!AG371</f>
        <v>0</v>
      </c>
      <c r="AH151" s="175" t="n">
        <f aca="false">Бюджет!AH371</f>
        <v>0</v>
      </c>
      <c r="AI151" s="175" t="n">
        <f aca="false">Бюджет!AI371</f>
        <v>2</v>
      </c>
      <c r="AJ151" s="172" t="n">
        <f aca="false">SUM(G151,I151:AI151)</f>
        <v>40.4</v>
      </c>
      <c r="AK151" s="168"/>
    </row>
    <row r="152" customFormat="false" ht="15" hidden="false" customHeight="false" outlineLevel="0" collapsed="false">
      <c r="A152" s="173" t="str">
        <f aca="false">Бюджет!A372</f>
        <v>Б1.В.01</v>
      </c>
      <c r="B152" s="174" t="str">
        <f aca="false">Бюджет!B372</f>
        <v>Цифровые системы передачи информации</v>
      </c>
      <c r="C152" s="168" t="str">
        <f aca="false">Бюджет!C372</f>
        <v>1\2</v>
      </c>
      <c r="D152" s="168" t="n">
        <f aca="false">Бюджет!D372</f>
        <v>5</v>
      </c>
      <c r="E152" s="168" t="n">
        <f aca="false">Бюджет!E372</f>
        <v>1</v>
      </c>
      <c r="F152" s="175" t="n">
        <f aca="false">Бюджет!F372</f>
        <v>40</v>
      </c>
      <c r="G152" s="175" t="n">
        <f aca="false">Бюджет!G372</f>
        <v>40</v>
      </c>
      <c r="H152" s="175" t="n">
        <f aca="false">Бюджет!H372</f>
        <v>20</v>
      </c>
      <c r="I152" s="175" t="n">
        <f aca="false">Бюджет!I372</f>
        <v>20</v>
      </c>
      <c r="J152" s="175" t="n">
        <f aca="false">Бюджет!J372</f>
        <v>0</v>
      </c>
      <c r="K152" s="175" t="n">
        <f aca="false">Бюджет!K372</f>
        <v>0</v>
      </c>
      <c r="L152" s="175" t="n">
        <f aca="false">Бюджет!L372</f>
        <v>0</v>
      </c>
      <c r="M152" s="175" t="n">
        <f aca="false">Бюджет!M372</f>
        <v>2</v>
      </c>
      <c r="N152" s="175" t="n">
        <f aca="false">Бюджет!N372</f>
        <v>0</v>
      </c>
      <c r="O152" s="175" t="n">
        <f aca="false">Бюджет!O372</f>
        <v>0</v>
      </c>
      <c r="P152" s="175" t="n">
        <f aca="false">Бюджет!P372</f>
        <v>0</v>
      </c>
      <c r="Q152" s="175" t="n">
        <f aca="false">Бюджет!Q372</f>
        <v>3</v>
      </c>
      <c r="R152" s="175" t="n">
        <f aca="false">Бюджет!R372</f>
        <v>0</v>
      </c>
      <c r="S152" s="175" t="n">
        <f aca="false">Бюджет!S372</f>
        <v>0</v>
      </c>
      <c r="T152" s="175" t="n">
        <f aca="false">Бюджет!T372</f>
        <v>0</v>
      </c>
      <c r="U152" s="175" t="n">
        <f aca="false">Бюджет!U372</f>
        <v>0</v>
      </c>
      <c r="V152" s="175" t="n">
        <f aca="false">Бюджет!V372</f>
        <v>0</v>
      </c>
      <c r="W152" s="175" t="n">
        <f aca="false">Бюджет!W372</f>
        <v>0</v>
      </c>
      <c r="X152" s="175" t="n">
        <f aca="false">Бюджет!X372</f>
        <v>0</v>
      </c>
      <c r="Y152" s="175" t="n">
        <f aca="false">Бюджет!Y372</f>
        <v>0</v>
      </c>
      <c r="Z152" s="175" t="n">
        <f aca="false">Бюджет!Z372</f>
        <v>0</v>
      </c>
      <c r="AA152" s="175" t="n">
        <f aca="false">Бюджет!AA372</f>
        <v>0</v>
      </c>
      <c r="AB152" s="175" t="n">
        <f aca="false">Бюджет!AB372</f>
        <v>0</v>
      </c>
      <c r="AC152" s="175" t="n">
        <f aca="false">Бюджет!AC372</f>
        <v>0</v>
      </c>
      <c r="AD152" s="175" t="n">
        <f aca="false">Бюджет!AD372</f>
        <v>0</v>
      </c>
      <c r="AE152" s="175" t="n">
        <f aca="false">Бюджет!AE372</f>
        <v>0</v>
      </c>
      <c r="AF152" s="175" t="n">
        <f aca="false">Бюджет!AF372</f>
        <v>0</v>
      </c>
      <c r="AG152" s="175" t="n">
        <f aca="false">Бюджет!AG372</f>
        <v>0</v>
      </c>
      <c r="AH152" s="175" t="n">
        <f aca="false">Бюджет!AH372</f>
        <v>0</v>
      </c>
      <c r="AI152" s="175" t="n">
        <f aca="false">Бюджет!AI372</f>
        <v>0</v>
      </c>
      <c r="AJ152" s="172" t="n">
        <f aca="false">SUM(G152,I152:AI152)</f>
        <v>65</v>
      </c>
      <c r="AK152" s="168"/>
    </row>
    <row r="153" customFormat="false" ht="15" hidden="false" customHeight="false" outlineLevel="0" collapsed="false">
      <c r="A153" s="173" t="str">
        <f aca="false">Бюджет!A373</f>
        <v>Б1.В.03</v>
      </c>
      <c r="B153" s="174" t="str">
        <f aca="false">Бюджет!B373</f>
        <v>Компьютерные технологии</v>
      </c>
      <c r="C153" s="168" t="str">
        <f aca="false">Бюджет!C373</f>
        <v>1\1</v>
      </c>
      <c r="D153" s="168" t="n">
        <f aca="false">Бюджет!D373</f>
        <v>5</v>
      </c>
      <c r="E153" s="168" t="n">
        <f aca="false">Бюджет!E373</f>
        <v>1</v>
      </c>
      <c r="F153" s="175" t="n">
        <f aca="false">Бюджет!F373</f>
        <v>36</v>
      </c>
      <c r="G153" s="175" t="n">
        <f aca="false">Бюджет!G373</f>
        <v>36</v>
      </c>
      <c r="H153" s="175" t="n">
        <f aca="false">Бюджет!H373</f>
        <v>0</v>
      </c>
      <c r="I153" s="175" t="n">
        <f aca="false">Бюджет!I373</f>
        <v>0</v>
      </c>
      <c r="J153" s="175" t="n">
        <f aca="false">Бюджет!J373</f>
        <v>36</v>
      </c>
      <c r="K153" s="175" t="n">
        <f aca="false">Бюджет!K373</f>
        <v>0</v>
      </c>
      <c r="L153" s="175" t="n">
        <f aca="false">Бюджет!L373</f>
        <v>0</v>
      </c>
      <c r="M153" s="175" t="n">
        <f aca="false">Бюджет!M373</f>
        <v>2</v>
      </c>
      <c r="N153" s="175" t="n">
        <f aca="false">Бюджет!N373</f>
        <v>0</v>
      </c>
      <c r="O153" s="175" t="n">
        <f aca="false">Бюджет!O373</f>
        <v>0</v>
      </c>
      <c r="P153" s="175" t="n">
        <f aca="false">Бюджет!P373</f>
        <v>0</v>
      </c>
      <c r="Q153" s="175" t="n">
        <f aca="false">Бюджет!Q373</f>
        <v>2.8</v>
      </c>
      <c r="R153" s="175" t="n">
        <f aca="false">Бюджет!R373</f>
        <v>0</v>
      </c>
      <c r="S153" s="175" t="n">
        <f aca="false">Бюджет!S373</f>
        <v>0</v>
      </c>
      <c r="T153" s="175" t="n">
        <f aca="false">Бюджет!T373</f>
        <v>0</v>
      </c>
      <c r="U153" s="175" t="n">
        <f aca="false">Бюджет!U373</f>
        <v>0</v>
      </c>
      <c r="V153" s="175" t="n">
        <f aca="false">Бюджет!V373</f>
        <v>0</v>
      </c>
      <c r="W153" s="175" t="n">
        <f aca="false">Бюджет!W373</f>
        <v>0</v>
      </c>
      <c r="X153" s="175" t="n">
        <f aca="false">Бюджет!X373</f>
        <v>0</v>
      </c>
      <c r="Y153" s="175" t="n">
        <f aca="false">Бюджет!Y373</f>
        <v>0</v>
      </c>
      <c r="Z153" s="175" t="n">
        <f aca="false">Бюджет!Z373</f>
        <v>0</v>
      </c>
      <c r="AA153" s="175" t="n">
        <f aca="false">Бюджет!AA373</f>
        <v>0</v>
      </c>
      <c r="AB153" s="175" t="n">
        <f aca="false">Бюджет!AB373</f>
        <v>0</v>
      </c>
      <c r="AC153" s="175" t="n">
        <f aca="false">Бюджет!AC373</f>
        <v>0</v>
      </c>
      <c r="AD153" s="175" t="n">
        <f aca="false">Бюджет!AD373</f>
        <v>0</v>
      </c>
      <c r="AE153" s="175" t="n">
        <f aca="false">Бюджет!AE373</f>
        <v>0</v>
      </c>
      <c r="AF153" s="175" t="n">
        <f aca="false">Бюджет!AF373</f>
        <v>0</v>
      </c>
      <c r="AG153" s="175" t="n">
        <f aca="false">Бюджет!AG373</f>
        <v>0</v>
      </c>
      <c r="AH153" s="175" t="n">
        <f aca="false">Бюджет!AH373</f>
        <v>0</v>
      </c>
      <c r="AI153" s="175" t="n">
        <f aca="false">Бюджет!AI373</f>
        <v>2</v>
      </c>
      <c r="AJ153" s="172" t="n">
        <f aca="false">SUM(G153,I153:AI153)</f>
        <v>78.8</v>
      </c>
      <c r="AK153" s="168"/>
    </row>
    <row r="154" customFormat="false" ht="15" hidden="false" customHeight="false" outlineLevel="0" collapsed="false">
      <c r="A154" s="173" t="str">
        <f aca="false">Бюджет!A374</f>
        <v>Б1.В.ДВ.01.01</v>
      </c>
      <c r="B154" s="174" t="str">
        <f aca="false">Бюджет!B374</f>
        <v>Волны в неоднородных средах</v>
      </c>
      <c r="C154" s="168" t="str">
        <f aca="false">Бюджет!C374</f>
        <v>1\1</v>
      </c>
      <c r="D154" s="168" t="n">
        <f aca="false">Бюджет!D374</f>
        <v>5</v>
      </c>
      <c r="E154" s="168" t="n">
        <f aca="false">Бюджет!E374</f>
        <v>1</v>
      </c>
      <c r="F154" s="175" t="n">
        <f aca="false">Бюджет!F374</f>
        <v>18</v>
      </c>
      <c r="G154" s="175" t="n">
        <f aca="false">Бюджет!G374</f>
        <v>18</v>
      </c>
      <c r="H154" s="175" t="n">
        <f aca="false">Бюджет!H374</f>
        <v>18</v>
      </c>
      <c r="I154" s="175" t="n">
        <f aca="false">Бюджет!I374</f>
        <v>18</v>
      </c>
      <c r="J154" s="175" t="n">
        <f aca="false">Бюджет!J374</f>
        <v>0</v>
      </c>
      <c r="K154" s="175" t="n">
        <f aca="false">Бюджет!K374</f>
        <v>1.5</v>
      </c>
      <c r="L154" s="175" t="n">
        <f aca="false">Бюджет!L374</f>
        <v>0</v>
      </c>
      <c r="M154" s="175" t="n">
        <f aca="false">Бюджет!M374</f>
        <v>0</v>
      </c>
      <c r="N154" s="175" t="n">
        <f aca="false">Бюджет!N374</f>
        <v>0</v>
      </c>
      <c r="O154" s="175" t="n">
        <f aca="false">Бюджет!O374</f>
        <v>0</v>
      </c>
      <c r="P154" s="175" t="n">
        <f aca="false">Бюджет!P374</f>
        <v>0</v>
      </c>
      <c r="Q154" s="175" t="n">
        <f aca="false">Бюджет!Q374</f>
        <v>0.9</v>
      </c>
      <c r="R154" s="175" t="n">
        <f aca="false">Бюджет!R374</f>
        <v>0</v>
      </c>
      <c r="S154" s="175" t="n">
        <f aca="false">Бюджет!S374</f>
        <v>0</v>
      </c>
      <c r="T154" s="175" t="n">
        <f aca="false">Бюджет!T374</f>
        <v>0</v>
      </c>
      <c r="U154" s="175" t="n">
        <f aca="false">Бюджет!U374</f>
        <v>0</v>
      </c>
      <c r="V154" s="175" t="n">
        <f aca="false">Бюджет!V374</f>
        <v>0</v>
      </c>
      <c r="W154" s="175" t="n">
        <f aca="false">Бюджет!W374</f>
        <v>0</v>
      </c>
      <c r="X154" s="175" t="n">
        <f aca="false">Бюджет!X374</f>
        <v>0</v>
      </c>
      <c r="Y154" s="175" t="n">
        <f aca="false">Бюджет!Y374</f>
        <v>0</v>
      </c>
      <c r="Z154" s="175" t="n">
        <f aca="false">Бюджет!Z374</f>
        <v>0</v>
      </c>
      <c r="AA154" s="175" t="n">
        <f aca="false">Бюджет!AA374</f>
        <v>0</v>
      </c>
      <c r="AB154" s="175" t="n">
        <f aca="false">Бюджет!AB374</f>
        <v>0</v>
      </c>
      <c r="AC154" s="175" t="n">
        <f aca="false">Бюджет!AC374</f>
        <v>0</v>
      </c>
      <c r="AD154" s="175" t="n">
        <f aca="false">Бюджет!AD374</f>
        <v>0</v>
      </c>
      <c r="AE154" s="175" t="n">
        <f aca="false">Бюджет!AE374</f>
        <v>0</v>
      </c>
      <c r="AF154" s="175" t="n">
        <f aca="false">Бюджет!AF374</f>
        <v>0</v>
      </c>
      <c r="AG154" s="175" t="n">
        <f aca="false">Бюджет!AG374</f>
        <v>0</v>
      </c>
      <c r="AH154" s="175" t="n">
        <f aca="false">Бюджет!AH374</f>
        <v>0</v>
      </c>
      <c r="AI154" s="175" t="n">
        <f aca="false">Бюджет!AI374</f>
        <v>0</v>
      </c>
      <c r="AJ154" s="172" t="n">
        <f aca="false">SUM(G154,I154:AI154)</f>
        <v>38.4</v>
      </c>
      <c r="AK154" s="168"/>
    </row>
    <row r="155" customFormat="false" ht="27.25" hidden="false" customHeight="false" outlineLevel="0" collapsed="false">
      <c r="A155" s="173" t="str">
        <f aca="false">Бюджет!A375</f>
        <v>Б2.В.01(У)</v>
      </c>
      <c r="B155" s="174" t="str">
        <f aca="false">Бюджет!B375</f>
        <v>Учебная практика (Научно-исследовательская работа)</v>
      </c>
      <c r="C155" s="168" t="str">
        <f aca="false">Бюджет!C375</f>
        <v>1\2</v>
      </c>
      <c r="D155" s="168" t="n">
        <f aca="false">Бюджет!D375</f>
        <v>5</v>
      </c>
      <c r="E155" s="168" t="n">
        <f aca="false">Бюджет!E375</f>
        <v>1</v>
      </c>
      <c r="F155" s="175" t="n">
        <f aca="false">Бюджет!F375</f>
        <v>0</v>
      </c>
      <c r="G155" s="175" t="n">
        <f aca="false">Бюджет!G375</f>
        <v>0</v>
      </c>
      <c r="H155" s="175" t="n">
        <f aca="false">Бюджет!H375</f>
        <v>0</v>
      </c>
      <c r="I155" s="175" t="n">
        <f aca="false">Бюджет!I375</f>
        <v>0</v>
      </c>
      <c r="J155" s="175" t="n">
        <f aca="false">Бюджет!J375</f>
        <v>0</v>
      </c>
      <c r="K155" s="175" t="n">
        <f aca="false">Бюджет!K375</f>
        <v>0</v>
      </c>
      <c r="L155" s="175" t="n">
        <f aca="false">Бюджет!L375</f>
        <v>0</v>
      </c>
      <c r="M155" s="175" t="n">
        <f aca="false">Бюджет!M375</f>
        <v>0</v>
      </c>
      <c r="N155" s="175" t="n">
        <f aca="false">Бюджет!N375</f>
        <v>0</v>
      </c>
      <c r="O155" s="175" t="n">
        <f aca="false">Бюджет!O375</f>
        <v>0</v>
      </c>
      <c r="P155" s="175" t="n">
        <f aca="false">Бюджет!P375</f>
        <v>0</v>
      </c>
      <c r="Q155" s="175" t="n">
        <f aca="false">Бюджет!Q375</f>
        <v>0</v>
      </c>
      <c r="R155" s="175" t="n">
        <f aca="false">Бюджет!R375</f>
        <v>0</v>
      </c>
      <c r="S155" s="175" t="n">
        <f aca="false">Бюджет!S375</f>
        <v>50</v>
      </c>
      <c r="T155" s="175" t="n">
        <f aca="false">Бюджет!T375</f>
        <v>0</v>
      </c>
      <c r="U155" s="175" t="n">
        <f aca="false">Бюджет!U375</f>
        <v>0</v>
      </c>
      <c r="V155" s="175" t="n">
        <f aca="false">Бюджет!V375</f>
        <v>0</v>
      </c>
      <c r="W155" s="175" t="n">
        <f aca="false">Бюджет!W375</f>
        <v>0</v>
      </c>
      <c r="X155" s="175" t="n">
        <f aca="false">Бюджет!X375</f>
        <v>0</v>
      </c>
      <c r="Y155" s="175" t="n">
        <f aca="false">Бюджет!Y375</f>
        <v>0</v>
      </c>
      <c r="Z155" s="175" t="n">
        <f aca="false">Бюджет!Z375</f>
        <v>0</v>
      </c>
      <c r="AA155" s="175" t="n">
        <f aca="false">Бюджет!AA375</f>
        <v>0</v>
      </c>
      <c r="AB155" s="175" t="n">
        <f aca="false">Бюджет!AB375</f>
        <v>0</v>
      </c>
      <c r="AC155" s="175" t="n">
        <f aca="false">Бюджет!AC375</f>
        <v>0</v>
      </c>
      <c r="AD155" s="175" t="n">
        <f aca="false">Бюджет!AD375</f>
        <v>0</v>
      </c>
      <c r="AE155" s="175" t="n">
        <f aca="false">Бюджет!AE375</f>
        <v>0</v>
      </c>
      <c r="AF155" s="175" t="n">
        <f aca="false">Бюджет!AF375</f>
        <v>0</v>
      </c>
      <c r="AG155" s="175" t="n">
        <f aca="false">Бюджет!AG375</f>
        <v>0</v>
      </c>
      <c r="AH155" s="175" t="n">
        <f aca="false">Бюджет!AH375</f>
        <v>0</v>
      </c>
      <c r="AI155" s="175" t="n">
        <f aca="false">Бюджет!AI375</f>
        <v>0</v>
      </c>
      <c r="AJ155" s="172" t="n">
        <f aca="false">SUM(G155,I155:AI155)</f>
        <v>50</v>
      </c>
      <c r="AK155" s="168"/>
    </row>
    <row r="156" customFormat="false" ht="15" hidden="false" customHeight="false" outlineLevel="0" collapsed="false">
      <c r="A156" s="173" t="n">
        <f aca="false">Бюджет!A376</f>
        <v>0</v>
      </c>
      <c r="B156" s="174" t="str">
        <f aca="false">Бюджет!B376</f>
        <v>Руководство программой магистерской подготовки</v>
      </c>
      <c r="C156" s="168" t="n">
        <f aca="false">Бюджет!C376</f>
        <v>0</v>
      </c>
      <c r="D156" s="168" t="n">
        <f aca="false">Бюджет!D376</f>
        <v>0</v>
      </c>
      <c r="E156" s="168" t="n">
        <f aca="false">Бюджет!E376</f>
        <v>0</v>
      </c>
      <c r="F156" s="175" t="n">
        <f aca="false">Бюджет!F376</f>
        <v>0</v>
      </c>
      <c r="G156" s="175" t="n">
        <f aca="false">Бюджет!G376</f>
        <v>0</v>
      </c>
      <c r="H156" s="175" t="n">
        <f aca="false">Бюджет!H376</f>
        <v>0</v>
      </c>
      <c r="I156" s="175" t="n">
        <f aca="false">Бюджет!I376</f>
        <v>0</v>
      </c>
      <c r="J156" s="175" t="n">
        <f aca="false">Бюджет!J376</f>
        <v>0</v>
      </c>
      <c r="K156" s="175" t="n">
        <f aca="false">Бюджет!K376</f>
        <v>0</v>
      </c>
      <c r="L156" s="175" t="n">
        <f aca="false">Бюджет!L376</f>
        <v>0</v>
      </c>
      <c r="M156" s="175" t="n">
        <f aca="false">Бюджет!M376</f>
        <v>0</v>
      </c>
      <c r="N156" s="175" t="n">
        <f aca="false">Бюджет!N376</f>
        <v>0</v>
      </c>
      <c r="O156" s="175" t="n">
        <f aca="false">Бюджет!O376</f>
        <v>0</v>
      </c>
      <c r="P156" s="175" t="n">
        <f aca="false">Бюджет!P376</f>
        <v>0</v>
      </c>
      <c r="Q156" s="175" t="n">
        <f aca="false">Бюджет!Q376</f>
        <v>0</v>
      </c>
      <c r="R156" s="175" t="n">
        <f aca="false">Бюджет!R376</f>
        <v>0</v>
      </c>
      <c r="S156" s="175" t="n">
        <f aca="false">Бюджет!S376</f>
        <v>0</v>
      </c>
      <c r="T156" s="175" t="n">
        <f aca="false">Бюджет!T376</f>
        <v>0</v>
      </c>
      <c r="U156" s="175" t="n">
        <f aca="false">Бюджет!U376</f>
        <v>0</v>
      </c>
      <c r="V156" s="175" t="n">
        <f aca="false">Бюджет!V376</f>
        <v>0</v>
      </c>
      <c r="W156" s="175" t="n">
        <f aca="false">Бюджет!W376</f>
        <v>0</v>
      </c>
      <c r="X156" s="175" t="n">
        <f aca="false">Бюджет!X376</f>
        <v>0</v>
      </c>
      <c r="Y156" s="175" t="n">
        <f aca="false">Бюджет!Y376</f>
        <v>0</v>
      </c>
      <c r="Z156" s="175" t="n">
        <f aca="false">Бюджет!Z376</f>
        <v>0</v>
      </c>
      <c r="AA156" s="175" t="n">
        <f aca="false">Бюджет!AA376</f>
        <v>0</v>
      </c>
      <c r="AB156" s="175" t="n">
        <f aca="false">Бюджет!AB376</f>
        <v>0</v>
      </c>
      <c r="AC156" s="175" t="n">
        <f aca="false">Бюджет!AC376</f>
        <v>0</v>
      </c>
      <c r="AD156" s="175" t="n">
        <f aca="false">Бюджет!AD376</f>
        <v>0</v>
      </c>
      <c r="AE156" s="175" t="n">
        <f aca="false">Бюджет!AE376</f>
        <v>30</v>
      </c>
      <c r="AF156" s="175" t="n">
        <f aca="false">Бюджет!AF376</f>
        <v>0</v>
      </c>
      <c r="AG156" s="175" t="n">
        <f aca="false">Бюджет!AG376</f>
        <v>0</v>
      </c>
      <c r="AH156" s="175" t="n">
        <f aca="false">Бюджет!AH376</f>
        <v>0</v>
      </c>
      <c r="AI156" s="175" t="n">
        <f aca="false">Бюджет!AI376</f>
        <v>0</v>
      </c>
      <c r="AJ156" s="172" t="n">
        <f aca="false">SUM(G156,I156:AI156)</f>
        <v>30</v>
      </c>
      <c r="AK156" s="168"/>
    </row>
    <row r="157" customFormat="false" ht="15" hidden="false" customHeight="false" outlineLevel="0" collapsed="false">
      <c r="A157" s="173" t="str">
        <f aca="false">Бюджет!A377</f>
        <v>Б1.В.02</v>
      </c>
      <c r="B157" s="174" t="str">
        <f aca="false">Бюджет!B377</f>
        <v>Автоматизация радиофизического эксперимента</v>
      </c>
      <c r="C157" s="168" t="str">
        <f aca="false">Бюджет!C377</f>
        <v>2\3</v>
      </c>
      <c r="D157" s="168" t="n">
        <f aca="false">Бюджет!D377</f>
        <v>5</v>
      </c>
      <c r="E157" s="168" t="n">
        <f aca="false">Бюджет!E377</f>
        <v>1</v>
      </c>
      <c r="F157" s="175" t="n">
        <f aca="false">Бюджет!F377</f>
        <v>36</v>
      </c>
      <c r="G157" s="175" t="n">
        <f aca="false">Бюджет!G377</f>
        <v>36</v>
      </c>
      <c r="H157" s="175" t="n">
        <f aca="false">Бюджет!H377</f>
        <v>36</v>
      </c>
      <c r="I157" s="175" t="n">
        <f aca="false">Бюджет!I377</f>
        <v>36</v>
      </c>
      <c r="J157" s="175" t="n">
        <f aca="false">Бюджет!J377</f>
        <v>0</v>
      </c>
      <c r="K157" s="175" t="n">
        <f aca="false">Бюджет!K377</f>
        <v>0</v>
      </c>
      <c r="L157" s="175" t="n">
        <f aca="false">Бюджет!L377</f>
        <v>0</v>
      </c>
      <c r="M157" s="175" t="n">
        <f aca="false">Бюджет!M377</f>
        <v>2</v>
      </c>
      <c r="N157" s="175" t="n">
        <f aca="false">Бюджет!N377</f>
        <v>0</v>
      </c>
      <c r="O157" s="175" t="n">
        <f aca="false">Бюджет!O377</f>
        <v>0</v>
      </c>
      <c r="P157" s="175" t="n">
        <f aca="false">Бюджет!P377</f>
        <v>0</v>
      </c>
      <c r="Q157" s="175" t="n">
        <f aca="false">Бюджет!Q377</f>
        <v>2.8</v>
      </c>
      <c r="R157" s="175" t="n">
        <f aca="false">Бюджет!R377</f>
        <v>0</v>
      </c>
      <c r="S157" s="175" t="n">
        <f aca="false">Бюджет!S377</f>
        <v>0</v>
      </c>
      <c r="T157" s="175" t="n">
        <f aca="false">Бюджет!T377</f>
        <v>0</v>
      </c>
      <c r="U157" s="175" t="n">
        <f aca="false">Бюджет!U377</f>
        <v>0</v>
      </c>
      <c r="V157" s="175" t="n">
        <f aca="false">Бюджет!V377</f>
        <v>0</v>
      </c>
      <c r="W157" s="175" t="n">
        <f aca="false">Бюджет!W377</f>
        <v>0</v>
      </c>
      <c r="X157" s="175" t="n">
        <f aca="false">Бюджет!X377</f>
        <v>0</v>
      </c>
      <c r="Y157" s="175" t="n">
        <f aca="false">Бюджет!Y377</f>
        <v>0</v>
      </c>
      <c r="Z157" s="175" t="n">
        <f aca="false">Бюджет!Z377</f>
        <v>0</v>
      </c>
      <c r="AA157" s="175" t="n">
        <f aca="false">Бюджет!AA377</f>
        <v>0</v>
      </c>
      <c r="AB157" s="175" t="n">
        <f aca="false">Бюджет!AB377</f>
        <v>0</v>
      </c>
      <c r="AC157" s="175" t="n">
        <f aca="false">Бюджет!AC377</f>
        <v>0</v>
      </c>
      <c r="AD157" s="175" t="n">
        <f aca="false">Бюджет!AD377</f>
        <v>0</v>
      </c>
      <c r="AE157" s="175" t="n">
        <f aca="false">Бюджет!AE377</f>
        <v>0</v>
      </c>
      <c r="AF157" s="175" t="n">
        <f aca="false">Бюджет!AF377</f>
        <v>0</v>
      </c>
      <c r="AG157" s="175" t="n">
        <f aca="false">Бюджет!AG377</f>
        <v>0</v>
      </c>
      <c r="AH157" s="175" t="n">
        <f aca="false">Бюджет!AH377</f>
        <v>0</v>
      </c>
      <c r="AI157" s="175" t="n">
        <f aca="false">Бюджет!AI377</f>
        <v>4</v>
      </c>
      <c r="AJ157" s="172" t="n">
        <f aca="false">SUM(G157,I157:AI157)</f>
        <v>80.8</v>
      </c>
      <c r="AK157" s="168"/>
    </row>
    <row r="158" customFormat="false" ht="15" hidden="false" customHeight="false" outlineLevel="0" collapsed="false">
      <c r="A158" s="173" t="str">
        <f aca="false">Бюджет!A378</f>
        <v>Б1.В.04</v>
      </c>
      <c r="B158" s="174" t="str">
        <f aca="false">Бюджет!B378</f>
        <v>Моделирование распространения радиоволн</v>
      </c>
      <c r="C158" s="168" t="str">
        <f aca="false">Бюджет!C378</f>
        <v>2\3</v>
      </c>
      <c r="D158" s="168" t="n">
        <f aca="false">Бюджет!D378</f>
        <v>5</v>
      </c>
      <c r="E158" s="168" t="n">
        <f aca="false">Бюджет!E378</f>
        <v>1</v>
      </c>
      <c r="F158" s="175" t="n">
        <f aca="false">Бюджет!F378</f>
        <v>0</v>
      </c>
      <c r="G158" s="175" t="n">
        <f aca="false">Бюджет!G378</f>
        <v>0</v>
      </c>
      <c r="H158" s="175" t="n">
        <f aca="false">Бюджет!H378</f>
        <v>0</v>
      </c>
      <c r="I158" s="175" t="n">
        <f aca="false">Бюджет!I378</f>
        <v>0</v>
      </c>
      <c r="J158" s="175" t="n">
        <f aca="false">Бюджет!J378</f>
        <v>72</v>
      </c>
      <c r="K158" s="175" t="n">
        <f aca="false">Бюджет!K378</f>
        <v>1.5</v>
      </c>
      <c r="L158" s="175" t="n">
        <f aca="false">Бюджет!L378</f>
        <v>0</v>
      </c>
      <c r="M158" s="175" t="n">
        <f aca="false">Бюджет!M378</f>
        <v>0</v>
      </c>
      <c r="N158" s="175" t="n">
        <f aca="false">Бюджет!N378</f>
        <v>0</v>
      </c>
      <c r="O158" s="175" t="n">
        <f aca="false">Бюджет!O378</f>
        <v>0</v>
      </c>
      <c r="P158" s="175" t="n">
        <f aca="false">Бюджет!P378</f>
        <v>0</v>
      </c>
      <c r="Q158" s="175" t="n">
        <f aca="false">Бюджет!Q378</f>
        <v>0</v>
      </c>
      <c r="R158" s="175" t="n">
        <f aca="false">Бюджет!R378</f>
        <v>0</v>
      </c>
      <c r="S158" s="175" t="n">
        <f aca="false">Бюджет!S378</f>
        <v>0</v>
      </c>
      <c r="T158" s="175" t="n">
        <f aca="false">Бюджет!T378</f>
        <v>0</v>
      </c>
      <c r="U158" s="175" t="n">
        <f aca="false">Бюджет!U378</f>
        <v>0</v>
      </c>
      <c r="V158" s="175" t="n">
        <f aca="false">Бюджет!V378</f>
        <v>0</v>
      </c>
      <c r="W158" s="175" t="n">
        <f aca="false">Бюджет!W378</f>
        <v>0</v>
      </c>
      <c r="X158" s="175" t="n">
        <f aca="false">Бюджет!X378</f>
        <v>0</v>
      </c>
      <c r="Y158" s="175" t="n">
        <f aca="false">Бюджет!Y378</f>
        <v>0</v>
      </c>
      <c r="Z158" s="175" t="n">
        <f aca="false">Бюджет!Z378</f>
        <v>0</v>
      </c>
      <c r="AA158" s="175" t="n">
        <f aca="false">Бюджет!AA378</f>
        <v>0</v>
      </c>
      <c r="AB158" s="175" t="n">
        <f aca="false">Бюджет!AB378</f>
        <v>0</v>
      </c>
      <c r="AC158" s="175" t="n">
        <f aca="false">Бюджет!AC378</f>
        <v>0</v>
      </c>
      <c r="AD158" s="175" t="n">
        <f aca="false">Бюджет!AD378</f>
        <v>0</v>
      </c>
      <c r="AE158" s="175" t="n">
        <f aca="false">Бюджет!AE378</f>
        <v>0</v>
      </c>
      <c r="AF158" s="175" t="n">
        <f aca="false">Бюджет!AF378</f>
        <v>0</v>
      </c>
      <c r="AG158" s="175" t="n">
        <f aca="false">Бюджет!AG378</f>
        <v>0</v>
      </c>
      <c r="AH158" s="175" t="n">
        <f aca="false">Бюджет!AH378</f>
        <v>0</v>
      </c>
      <c r="AI158" s="175" t="n">
        <f aca="false">Бюджет!AI378</f>
        <v>0</v>
      </c>
      <c r="AJ158" s="172" t="n">
        <f aca="false">SUM(G158,I158:AI158)</f>
        <v>73.5</v>
      </c>
      <c r="AK158" s="168"/>
    </row>
    <row r="159" customFormat="false" ht="27.25" hidden="false" customHeight="false" outlineLevel="0" collapsed="false">
      <c r="A159" s="174" t="str">
        <f aca="false">Бюджет!A381</f>
        <v>Б2.О.02(Н)</v>
      </c>
      <c r="B159" s="174" t="str">
        <f aca="false">Бюджет!B381</f>
        <v>Производственная практика (Научно-исследовательская работа)</v>
      </c>
      <c r="C159" s="181" t="str">
        <f aca="false">Бюджет!C381</f>
        <v>2\3</v>
      </c>
      <c r="D159" s="181" t="n">
        <v>4</v>
      </c>
      <c r="E159" s="181"/>
      <c r="F159" s="172" t="n">
        <f aca="false">Бюджет!F381</f>
        <v>0</v>
      </c>
      <c r="G159" s="172" t="n">
        <f aca="false">Бюджет!G381</f>
        <v>0</v>
      </c>
      <c r="H159" s="172" t="n">
        <f aca="false">Бюджет!H381</f>
        <v>0</v>
      </c>
      <c r="I159" s="172" t="n">
        <f aca="false">Бюджет!I381</f>
        <v>0</v>
      </c>
      <c r="J159" s="172" t="n">
        <f aca="false">Бюджет!J381</f>
        <v>0</v>
      </c>
      <c r="K159" s="172" t="n">
        <f aca="false">Бюджет!K381</f>
        <v>0</v>
      </c>
      <c r="L159" s="172" t="n">
        <f aca="false">Бюджет!L381</f>
        <v>0</v>
      </c>
      <c r="M159" s="172" t="n">
        <f aca="false">Бюджет!M381</f>
        <v>0</v>
      </c>
      <c r="N159" s="172" t="n">
        <f aca="false">Бюджет!N381</f>
        <v>0</v>
      </c>
      <c r="O159" s="172" t="n">
        <f aca="false">Бюджет!O381</f>
        <v>0</v>
      </c>
      <c r="P159" s="172" t="n">
        <f aca="false">Бюджет!P381</f>
        <v>0</v>
      </c>
      <c r="Q159" s="172" t="n">
        <f aca="false">Бюджет!Q381</f>
        <v>0</v>
      </c>
      <c r="R159" s="172" t="n">
        <f aca="false">Бюджет!R381</f>
        <v>0</v>
      </c>
      <c r="S159" s="172" t="n">
        <f aca="false">Бюджет!S381</f>
        <v>0</v>
      </c>
      <c r="T159" s="172" t="n">
        <f aca="false">Бюджет!T381/5*4</f>
        <v>24</v>
      </c>
      <c r="U159" s="172" t="n">
        <f aca="false">Бюджет!U381</f>
        <v>0</v>
      </c>
      <c r="V159" s="172" t="n">
        <f aca="false">Бюджет!V381</f>
        <v>0</v>
      </c>
      <c r="W159" s="172" t="n">
        <f aca="false">Бюджет!W381</f>
        <v>0</v>
      </c>
      <c r="X159" s="172" t="n">
        <f aca="false">Бюджет!X381</f>
        <v>0</v>
      </c>
      <c r="Y159" s="172" t="n">
        <f aca="false">Бюджет!Y381</f>
        <v>0</v>
      </c>
      <c r="Z159" s="172" t="n">
        <f aca="false">Бюджет!Z381</f>
        <v>0</v>
      </c>
      <c r="AA159" s="172" t="n">
        <f aca="false">Бюджет!AA381</f>
        <v>0</v>
      </c>
      <c r="AB159" s="172" t="n">
        <f aca="false">Бюджет!AB381</f>
        <v>0</v>
      </c>
      <c r="AC159" s="172" t="n">
        <f aca="false">Бюджет!AC381</f>
        <v>0</v>
      </c>
      <c r="AD159" s="172" t="n">
        <f aca="false">Бюджет!AD381</f>
        <v>0</v>
      </c>
      <c r="AE159" s="172" t="n">
        <f aca="false">Бюджет!AE381</f>
        <v>0</v>
      </c>
      <c r="AF159" s="172" t="n">
        <f aca="false">Бюджет!AF381</f>
        <v>0</v>
      </c>
      <c r="AG159" s="172" t="n">
        <f aca="false">Бюджет!AG381</f>
        <v>0</v>
      </c>
      <c r="AH159" s="172" t="n">
        <f aca="false">Бюджет!AH381</f>
        <v>0</v>
      </c>
      <c r="AI159" s="172" t="n">
        <f aca="false">Бюджет!AI381</f>
        <v>0</v>
      </c>
      <c r="AJ159" s="172" t="n">
        <f aca="false">SUM(G159,I159:AI159)</f>
        <v>24</v>
      </c>
      <c r="AK159" s="168"/>
    </row>
    <row r="160" customFormat="false" ht="15" hidden="false" customHeight="false" outlineLevel="0" collapsed="false">
      <c r="A160" s="174" t="str">
        <f aca="false">Бюджет!A382</f>
        <v>Б2.О.01(Пд)</v>
      </c>
      <c r="B160" s="174" t="str">
        <f aca="false">Бюджет!B382</f>
        <v>Преддипломная практика</v>
      </c>
      <c r="C160" s="181" t="str">
        <f aca="false">Бюджет!C382</f>
        <v>2\4</v>
      </c>
      <c r="D160" s="181" t="n">
        <v>4</v>
      </c>
      <c r="E160" s="181"/>
      <c r="F160" s="172" t="n">
        <f aca="false">Бюджет!F382</f>
        <v>0</v>
      </c>
      <c r="G160" s="172" t="n">
        <f aca="false">Бюджет!G382</f>
        <v>0</v>
      </c>
      <c r="H160" s="172" t="n">
        <f aca="false">Бюджет!H382</f>
        <v>0</v>
      </c>
      <c r="I160" s="172" t="n">
        <f aca="false">Бюджет!I382</f>
        <v>0</v>
      </c>
      <c r="J160" s="172" t="n">
        <f aca="false">Бюджет!J382</f>
        <v>0</v>
      </c>
      <c r="K160" s="172" t="n">
        <f aca="false">Бюджет!K382</f>
        <v>0</v>
      </c>
      <c r="L160" s="172" t="n">
        <f aca="false">Бюджет!L382</f>
        <v>0</v>
      </c>
      <c r="M160" s="172" t="n">
        <f aca="false">Бюджет!M382</f>
        <v>0</v>
      </c>
      <c r="N160" s="172" t="n">
        <f aca="false">Бюджет!N382</f>
        <v>0</v>
      </c>
      <c r="O160" s="172" t="n">
        <f aca="false">Бюджет!O382</f>
        <v>0</v>
      </c>
      <c r="P160" s="172" t="n">
        <f aca="false">Бюджет!P382</f>
        <v>0</v>
      </c>
      <c r="Q160" s="172" t="n">
        <f aca="false">Бюджет!Q382</f>
        <v>0</v>
      </c>
      <c r="R160" s="172" t="n">
        <f aca="false">Бюджет!R382</f>
        <v>0</v>
      </c>
      <c r="S160" s="172" t="n">
        <f aca="false">Бюджет!S382</f>
        <v>0</v>
      </c>
      <c r="T160" s="172" t="n">
        <f aca="false">Бюджет!T382/5*4</f>
        <v>69.3333333333333</v>
      </c>
      <c r="U160" s="172" t="n">
        <f aca="false">Бюджет!U382</f>
        <v>0</v>
      </c>
      <c r="V160" s="172" t="n">
        <f aca="false">Бюджет!V382</f>
        <v>0</v>
      </c>
      <c r="W160" s="172" t="n">
        <f aca="false">Бюджет!W382</f>
        <v>0</v>
      </c>
      <c r="X160" s="172" t="n">
        <f aca="false">Бюджет!X382</f>
        <v>0</v>
      </c>
      <c r="Y160" s="172" t="n">
        <f aca="false">Бюджет!Y382</f>
        <v>0</v>
      </c>
      <c r="Z160" s="172" t="n">
        <f aca="false">Бюджет!Z382</f>
        <v>0</v>
      </c>
      <c r="AA160" s="172" t="n">
        <f aca="false">Бюджет!AA382</f>
        <v>0</v>
      </c>
      <c r="AB160" s="172" t="n">
        <f aca="false">Бюджет!AB382</f>
        <v>0</v>
      </c>
      <c r="AC160" s="172" t="n">
        <f aca="false">Бюджет!AC382</f>
        <v>0</v>
      </c>
      <c r="AD160" s="172" t="n">
        <f aca="false">Бюджет!AD382</f>
        <v>0</v>
      </c>
      <c r="AE160" s="172" t="n">
        <f aca="false">Бюджет!AE382</f>
        <v>0</v>
      </c>
      <c r="AF160" s="172" t="n">
        <f aca="false">Бюджет!AF382</f>
        <v>0</v>
      </c>
      <c r="AG160" s="172" t="n">
        <f aca="false">Бюджет!AG382</f>
        <v>0</v>
      </c>
      <c r="AH160" s="172" t="n">
        <f aca="false">Бюджет!AH382</f>
        <v>0</v>
      </c>
      <c r="AI160" s="172" t="n">
        <f aca="false">Бюджет!AI382</f>
        <v>0</v>
      </c>
      <c r="AJ160" s="172" t="n">
        <f aca="false">SUM(G160,I160:AI160)</f>
        <v>69.3333333333333</v>
      </c>
      <c r="AK160" s="168"/>
    </row>
    <row r="161" customFormat="false" ht="15" hidden="false" customHeight="false" outlineLevel="0" collapsed="false">
      <c r="A161" s="174" t="n">
        <f aca="false">Бюджет!A383</f>
        <v>0</v>
      </c>
      <c r="B161" s="174" t="str">
        <f aca="false">Бюджет!B383</f>
        <v>ГИА (ВКР защита) комиссия 7 человека</v>
      </c>
      <c r="C161" s="181" t="str">
        <f aca="false">Бюджет!C383</f>
        <v>2\4</v>
      </c>
      <c r="D161" s="181" t="n">
        <f aca="false">Бюджет!D383</f>
        <v>5</v>
      </c>
      <c r="E161" s="181" t="n">
        <f aca="false">Бюджет!E383</f>
        <v>1</v>
      </c>
      <c r="F161" s="172" t="n">
        <f aca="false">Бюджет!F383</f>
        <v>0</v>
      </c>
      <c r="G161" s="172" t="n">
        <f aca="false">Бюджет!G383</f>
        <v>0</v>
      </c>
      <c r="H161" s="172" t="n">
        <f aca="false">Бюджет!H383</f>
        <v>0</v>
      </c>
      <c r="I161" s="172" t="n">
        <f aca="false">Бюджет!I383</f>
        <v>0</v>
      </c>
      <c r="J161" s="172" t="n">
        <f aca="false">Бюджет!J383</f>
        <v>0</v>
      </c>
      <c r="K161" s="172" t="n">
        <f aca="false">Бюджет!K383</f>
        <v>0</v>
      </c>
      <c r="L161" s="172" t="n">
        <f aca="false">Бюджет!L383</f>
        <v>0</v>
      </c>
      <c r="M161" s="172" t="n">
        <f aca="false">Бюджет!M383</f>
        <v>0</v>
      </c>
      <c r="N161" s="172" t="n">
        <f aca="false">Бюджет!N383</f>
        <v>0</v>
      </c>
      <c r="O161" s="172" t="n">
        <f aca="false">Бюджет!O383</f>
        <v>0</v>
      </c>
      <c r="P161" s="172" t="n">
        <f aca="false">Бюджет!P383</f>
        <v>0</v>
      </c>
      <c r="Q161" s="172" t="n">
        <f aca="false">Бюджет!Q383</f>
        <v>0</v>
      </c>
      <c r="R161" s="172" t="n">
        <f aca="false">Бюджет!R383</f>
        <v>0</v>
      </c>
      <c r="S161" s="172" t="n">
        <f aca="false">Бюджет!S383</f>
        <v>0</v>
      </c>
      <c r="T161" s="172" t="n">
        <f aca="false">Бюджет!T383</f>
        <v>0</v>
      </c>
      <c r="U161" s="172" t="n">
        <f aca="false">Бюджет!U383</f>
        <v>0</v>
      </c>
      <c r="V161" s="172" t="n">
        <f aca="false">Бюджет!V383</f>
        <v>0</v>
      </c>
      <c r="W161" s="172" t="n">
        <f aca="false">Бюджет!W383</f>
        <v>0</v>
      </c>
      <c r="X161" s="172" t="n">
        <f aca="false">Бюджет!X383</f>
        <v>0</v>
      </c>
      <c r="Y161" s="172" t="n">
        <f aca="false">Бюджет!Y383</f>
        <v>0</v>
      </c>
      <c r="Z161" s="172" t="n">
        <f aca="false">Бюджет!Z383</f>
        <v>0</v>
      </c>
      <c r="AA161" s="172" t="n">
        <f aca="false">Бюджет!AA383</f>
        <v>0</v>
      </c>
      <c r="AB161" s="172" t="n">
        <f aca="false">Бюджет!AB383</f>
        <v>17.5</v>
      </c>
      <c r="AC161" s="172" t="n">
        <f aca="false">Бюджет!AC383</f>
        <v>0</v>
      </c>
      <c r="AD161" s="172" t="n">
        <f aca="false">Бюджет!AD383</f>
        <v>0</v>
      </c>
      <c r="AE161" s="172" t="n">
        <f aca="false">Бюджет!AE383</f>
        <v>0</v>
      </c>
      <c r="AF161" s="172" t="n">
        <f aca="false">Бюджет!AF383</f>
        <v>0</v>
      </c>
      <c r="AG161" s="172" t="n">
        <f aca="false">Бюджет!AG383</f>
        <v>0</v>
      </c>
      <c r="AH161" s="172" t="n">
        <f aca="false">Бюджет!AH383</f>
        <v>0</v>
      </c>
      <c r="AI161" s="172" t="n">
        <f aca="false">Бюджет!AI383</f>
        <v>0</v>
      </c>
      <c r="AJ161" s="172" t="n">
        <f aca="false">SUM(G161,I161:AI161)</f>
        <v>17.5</v>
      </c>
      <c r="AK161" s="168"/>
    </row>
    <row r="162" customFormat="false" ht="15" hidden="false" customHeight="false" outlineLevel="0" collapsed="false">
      <c r="A162" s="174" t="n">
        <f aca="false">Бюджет!A384</f>
        <v>0</v>
      </c>
      <c r="B162" s="174" t="str">
        <f aca="false">Бюджет!B384</f>
        <v>Подготовка и рецензирование ВКР</v>
      </c>
      <c r="C162" s="181" t="str">
        <f aca="false">Бюджет!C384</f>
        <v>2\4</v>
      </c>
      <c r="D162" s="181" t="n">
        <v>4</v>
      </c>
      <c r="E162" s="181"/>
      <c r="F162" s="172" t="n">
        <f aca="false">Бюджет!F384</f>
        <v>0</v>
      </c>
      <c r="G162" s="172" t="n">
        <f aca="false">Бюджет!G384</f>
        <v>0</v>
      </c>
      <c r="H162" s="172" t="n">
        <f aca="false">Бюджет!H384</f>
        <v>0</v>
      </c>
      <c r="I162" s="172" t="n">
        <f aca="false">Бюджет!I384</f>
        <v>0</v>
      </c>
      <c r="J162" s="172" t="n">
        <f aca="false">Бюджет!J384</f>
        <v>0</v>
      </c>
      <c r="K162" s="172" t="n">
        <f aca="false">Бюджет!K384</f>
        <v>0</v>
      </c>
      <c r="L162" s="172" t="n">
        <f aca="false">Бюджет!L384</f>
        <v>0</v>
      </c>
      <c r="M162" s="172" t="n">
        <f aca="false">Бюджет!M384</f>
        <v>0</v>
      </c>
      <c r="N162" s="172" t="n">
        <f aca="false">Бюджет!N384</f>
        <v>0</v>
      </c>
      <c r="O162" s="172" t="n">
        <f aca="false">Бюджет!O384</f>
        <v>0</v>
      </c>
      <c r="P162" s="172" t="n">
        <f aca="false">Бюджет!P384</f>
        <v>0</v>
      </c>
      <c r="Q162" s="172" t="n">
        <f aca="false">Бюджет!Q384</f>
        <v>0</v>
      </c>
      <c r="R162" s="172" t="n">
        <f aca="false">Бюджет!R384</f>
        <v>0</v>
      </c>
      <c r="S162" s="172" t="n">
        <f aca="false">Бюджет!S384</f>
        <v>0</v>
      </c>
      <c r="T162" s="172" t="n">
        <f aca="false">Бюджет!T384</f>
        <v>0</v>
      </c>
      <c r="U162" s="172" t="n">
        <f aca="false">Бюджет!U384</f>
        <v>0</v>
      </c>
      <c r="V162" s="172" t="n">
        <f aca="false">Бюджет!V384</f>
        <v>0</v>
      </c>
      <c r="W162" s="172" t="n">
        <f aca="false">Бюджет!W384/5*4</f>
        <v>120</v>
      </c>
      <c r="X162" s="172" t="n">
        <f aca="false">Бюджет!X384/5*4</f>
        <v>20</v>
      </c>
      <c r="Y162" s="172" t="n">
        <f aca="false">Бюджет!Y384</f>
        <v>0</v>
      </c>
      <c r="Z162" s="172" t="n">
        <f aca="false">Бюджет!Z384</f>
        <v>0</v>
      </c>
      <c r="AA162" s="172" t="n">
        <f aca="false">Бюджет!AA384</f>
        <v>0</v>
      </c>
      <c r="AB162" s="172" t="n">
        <f aca="false">Бюджет!AB384</f>
        <v>0</v>
      </c>
      <c r="AC162" s="172" t="n">
        <f aca="false">Бюджет!AC384</f>
        <v>0</v>
      </c>
      <c r="AD162" s="172" t="n">
        <f aca="false">Бюджет!AD384</f>
        <v>0</v>
      </c>
      <c r="AE162" s="172" t="n">
        <f aca="false">Бюджет!AE384</f>
        <v>0</v>
      </c>
      <c r="AF162" s="172" t="n">
        <f aca="false">Бюджет!AF384</f>
        <v>0</v>
      </c>
      <c r="AG162" s="172" t="n">
        <f aca="false">Бюджет!AG384</f>
        <v>0</v>
      </c>
      <c r="AH162" s="172" t="n">
        <f aca="false">Бюджет!AH384</f>
        <v>0</v>
      </c>
      <c r="AI162" s="172" t="n">
        <f aca="false">Бюджет!AI384</f>
        <v>0</v>
      </c>
      <c r="AJ162" s="172" t="n">
        <f aca="false">SUM(G162,I162:AI162)</f>
        <v>140</v>
      </c>
      <c r="AK162" s="168"/>
    </row>
    <row r="163" customFormat="false" ht="15" hidden="false" customHeight="false" outlineLevel="0" collapsed="false">
      <c r="A163" s="236"/>
      <c r="B163" s="241" t="s">
        <v>449</v>
      </c>
      <c r="C163" s="242"/>
      <c r="D163" s="242"/>
      <c r="E163" s="242"/>
      <c r="F163" s="178" t="n">
        <f aca="false">SUM(F146:F162)</f>
        <v>302</v>
      </c>
      <c r="G163" s="178" t="n">
        <f aca="false">SUM(G146:G162)</f>
        <v>302</v>
      </c>
      <c r="H163" s="178" t="n">
        <f aca="false">SUM(H146:H162)</f>
        <v>166</v>
      </c>
      <c r="I163" s="178" t="n">
        <f aca="false">SUM(I146:I162)</f>
        <v>166</v>
      </c>
      <c r="J163" s="178" t="n">
        <f aca="false">SUM(J146:J162)</f>
        <v>188</v>
      </c>
      <c r="K163" s="178" t="n">
        <f aca="false">SUM(K146:K162)</f>
        <v>12</v>
      </c>
      <c r="L163" s="178" t="n">
        <f aca="false">SUM(L146:L162)</f>
        <v>0</v>
      </c>
      <c r="M163" s="178" t="n">
        <f aca="false">SUM(M146:M162)</f>
        <v>12</v>
      </c>
      <c r="N163" s="178" t="n">
        <f aca="false">SUM(N146:N162)</f>
        <v>0</v>
      </c>
      <c r="O163" s="178" t="n">
        <f aca="false">SUM(O146:O162)</f>
        <v>0</v>
      </c>
      <c r="P163" s="178" t="n">
        <f aca="false">SUM(P146:P162)</f>
        <v>0</v>
      </c>
      <c r="Q163" s="178" t="n">
        <f aca="false">SUM(Q146:Q162)</f>
        <v>21.1</v>
      </c>
      <c r="R163" s="178" t="n">
        <f aca="false">SUM(R146:R162)</f>
        <v>0</v>
      </c>
      <c r="S163" s="178" t="n">
        <f aca="false">SUM(S146:S162)</f>
        <v>50</v>
      </c>
      <c r="T163" s="178" t="n">
        <f aca="false">SUM(T146:T162)</f>
        <v>93.3333333333333</v>
      </c>
      <c r="U163" s="178" t="n">
        <f aca="false">SUM(U146:U162)</f>
        <v>0</v>
      </c>
      <c r="V163" s="178" t="n">
        <f aca="false">SUM(V146:V162)</f>
        <v>0</v>
      </c>
      <c r="W163" s="178" t="n">
        <f aca="false">SUM(W146:W162)</f>
        <v>120</v>
      </c>
      <c r="X163" s="178" t="n">
        <f aca="false">SUM(X146:X162)</f>
        <v>20</v>
      </c>
      <c r="Y163" s="178" t="n">
        <f aca="false">SUM(Y146:Y162)</f>
        <v>0</v>
      </c>
      <c r="Z163" s="178" t="n">
        <f aca="false">SUM(Z146:Z162)</f>
        <v>0</v>
      </c>
      <c r="AA163" s="178" t="n">
        <f aca="false">SUM(AA146:AA162)</f>
        <v>0</v>
      </c>
      <c r="AB163" s="178" t="n">
        <f aca="false">SUM(AB146:AB162)</f>
        <v>17.5</v>
      </c>
      <c r="AC163" s="178" t="n">
        <f aca="false">SUM(AC146:AC162)</f>
        <v>0</v>
      </c>
      <c r="AD163" s="178" t="n">
        <f aca="false">SUM(AD146:AD162)</f>
        <v>0</v>
      </c>
      <c r="AE163" s="178" t="n">
        <f aca="false">SUM(AE146:AE162)</f>
        <v>30</v>
      </c>
      <c r="AF163" s="178" t="n">
        <f aca="false">SUM(AF146:AF162)</f>
        <v>0</v>
      </c>
      <c r="AG163" s="178" t="n">
        <f aca="false">SUM(AG146:AG162)</f>
        <v>0</v>
      </c>
      <c r="AH163" s="178" t="n">
        <f aca="false">SUM(AH146:AH162)</f>
        <v>0</v>
      </c>
      <c r="AI163" s="178" t="n">
        <f aca="false">SUM(AI146:AI162)</f>
        <v>19</v>
      </c>
      <c r="AJ163" s="178" t="n">
        <f aca="false">SUM(AJ146:AJ162)</f>
        <v>1050.93333333333</v>
      </c>
      <c r="AK163" s="237"/>
    </row>
    <row r="164" customFormat="false" ht="15" hidden="false" customHeight="false" outlineLevel="0" collapsed="false">
      <c r="A164" s="236"/>
      <c r="B164" s="245"/>
      <c r="C164" s="236"/>
      <c r="D164" s="236"/>
      <c r="E164" s="236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172" t="n">
        <f aca="false">SUM(G164,I164:AI164)</f>
        <v>0</v>
      </c>
      <c r="AK164" s="237"/>
    </row>
    <row r="165" customFormat="false" ht="15" hidden="false" customHeight="false" outlineLevel="0" collapsed="false">
      <c r="A165" s="247"/>
      <c r="B165" s="248" t="s">
        <v>554</v>
      </c>
      <c r="C165" s="249"/>
      <c r="D165" s="249"/>
      <c r="E165" s="249"/>
      <c r="F165" s="250" t="n">
        <f aca="false">SUM(F163,F123,F72,F67,F129,F142)</f>
        <v>2458</v>
      </c>
      <c r="G165" s="250" t="n">
        <f aca="false">SUM(G163,G123,G72,G67,G129,G142)</f>
        <v>2198</v>
      </c>
      <c r="H165" s="250" t="n">
        <f aca="false">SUM(H163,H123,H72,H67,H129,H142)</f>
        <v>1282</v>
      </c>
      <c r="I165" s="250" t="n">
        <f aca="false">SUM(I163,I123,I72,I67,I129,I142)</f>
        <v>1330</v>
      </c>
      <c r="J165" s="250" t="n">
        <f aca="false">SUM(J163,J123,J72,J67,J129,J142)</f>
        <v>4606</v>
      </c>
      <c r="K165" s="250" t="n">
        <f aca="false">SUM(K163,K123,K72,K67,K129,K142)</f>
        <v>456</v>
      </c>
      <c r="L165" s="250" t="n">
        <f aca="false">SUM(L163,L123,L72,L67,L129,L142)</f>
        <v>0</v>
      </c>
      <c r="M165" s="250" t="n">
        <f aca="false">SUM(M163,M123,M72,M67,M129,M142)</f>
        <v>140.8</v>
      </c>
      <c r="N165" s="250" t="n">
        <f aca="false">SUM(N163,N123,N72,N67,N129,N142)</f>
        <v>0</v>
      </c>
      <c r="O165" s="250" t="n">
        <f aca="false">SUM(O163,O123,O72,O67,O129,O142)</f>
        <v>0</v>
      </c>
      <c r="P165" s="250" t="n">
        <f aca="false">SUM(P163,P123,P72,P67,P129,P142)</f>
        <v>0</v>
      </c>
      <c r="Q165" s="250" t="n">
        <f aca="false">SUM(Q163,Q123,Q72,Q67,Q129,Q142)</f>
        <v>130.9</v>
      </c>
      <c r="R165" s="250" t="n">
        <f aca="false">SUM(R163,R123,R72,R67,R129,R142)</f>
        <v>0</v>
      </c>
      <c r="S165" s="250" t="n">
        <f aca="false">SUM(S163,S123,S72,S67,S129,S142)</f>
        <v>86</v>
      </c>
      <c r="T165" s="250" t="n">
        <f aca="false">SUM(T163,T123,T72,T67,T129,T142)</f>
        <v>570</v>
      </c>
      <c r="U165" s="250" t="n">
        <f aca="false">SUM(U163,U123,U72,U67,U129,U142)</f>
        <v>30.9</v>
      </c>
      <c r="V165" s="250" t="n">
        <f aca="false">SUM(V163,V123,V72,V67,V129,V142)</f>
        <v>15</v>
      </c>
      <c r="W165" s="250" t="n">
        <f aca="false">SUM(W163,W123,W72,W67,W129,W142)</f>
        <v>776</v>
      </c>
      <c r="X165" s="250" t="n">
        <f aca="false">SUM(X163,X123,X72,X67,X129,X142)</f>
        <v>20</v>
      </c>
      <c r="Y165" s="250" t="n">
        <f aca="false">SUM(Y163,Y123,Y72,Y67,Y129,Y142)</f>
        <v>0</v>
      </c>
      <c r="Z165" s="250" t="n">
        <f aca="false">SUM(Z163,Z123,Z72,Z67,Z129,Z142)</f>
        <v>0</v>
      </c>
      <c r="AA165" s="250" t="n">
        <f aca="false">SUM(AA163,AA123,AA72,AA67,AA129,AA142)</f>
        <v>0</v>
      </c>
      <c r="AB165" s="250" t="n">
        <f aca="false">SUM(AB163,AB123,AB72,AB67,AB129,AB142)</f>
        <v>161</v>
      </c>
      <c r="AC165" s="250" t="n">
        <f aca="false">SUM(AC163,AC123,AC72,AC67,AC129,AC142)</f>
        <v>0</v>
      </c>
      <c r="AD165" s="250" t="n">
        <f aca="false">SUM(AD163,AD123,AD72,AD67,AD129,AD142)</f>
        <v>0</v>
      </c>
      <c r="AE165" s="250" t="n">
        <f aca="false">SUM(AE163,AE123,AE72,AE67,AE129,AE142)</f>
        <v>30</v>
      </c>
      <c r="AF165" s="250" t="n">
        <f aca="false">SUM(AF163,AF123,AF72,AF67,AF129,AF142)</f>
        <v>0</v>
      </c>
      <c r="AG165" s="250" t="n">
        <f aca="false">SUM(AG163,AG123,AG72,AG67,AG129,AG142)</f>
        <v>0</v>
      </c>
      <c r="AH165" s="250" t="n">
        <f aca="false">SUM(AH163,AH123,AH72,AH67,AH129,AH142)</f>
        <v>0</v>
      </c>
      <c r="AI165" s="250" t="n">
        <f aca="false">SUM(AI163,AI123,AI72,AI67,AI129,AI142)</f>
        <v>89</v>
      </c>
      <c r="AJ165" s="250" t="n">
        <f aca="false">SUM(AJ163,AJ123,AJ72,AJ67,AJ129,AJ142)</f>
        <v>10639.6</v>
      </c>
      <c r="AK165" s="247"/>
    </row>
    <row r="166" customFormat="false" ht="15" hidden="false" customHeight="false" outlineLevel="0" collapsed="false">
      <c r="A166" s="236"/>
      <c r="B166" s="245"/>
      <c r="C166" s="236"/>
      <c r="D166" s="236"/>
      <c r="E166" s="236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51"/>
    </row>
    <row r="167" customFormat="false" ht="15" hidden="false" customHeight="false" outlineLevel="0" collapsed="false">
      <c r="A167" s="236"/>
      <c r="B167" s="245"/>
      <c r="C167" s="236"/>
      <c r="D167" s="236"/>
      <c r="E167" s="236"/>
      <c r="F167" s="237"/>
      <c r="G167" s="237"/>
      <c r="H167" s="237"/>
      <c r="I167" s="237"/>
      <c r="J167" s="237"/>
      <c r="K167" s="239" t="str">
        <f aca="false">Бюджет!K489</f>
        <v>ИМИТ</v>
      </c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7"/>
      <c r="AD167" s="237"/>
      <c r="AE167" s="237"/>
      <c r="AF167" s="237"/>
      <c r="AG167" s="237"/>
      <c r="AH167" s="237"/>
      <c r="AI167" s="237"/>
      <c r="AJ167" s="237"/>
      <c r="AK167" s="252"/>
    </row>
    <row r="168" customFormat="false" ht="15.75" hidden="false" customHeight="true" outlineLevel="0" collapsed="false">
      <c r="A168" s="253"/>
      <c r="B168" s="254"/>
      <c r="C168" s="253"/>
      <c r="D168" s="253"/>
      <c r="E168" s="253"/>
      <c r="F168" s="237"/>
      <c r="G168" s="237"/>
      <c r="H168" s="237"/>
      <c r="I168" s="255" t="str">
        <f aca="false">Бюджет!G490</f>
        <v>Направление 01.03.02 "Прикладная математика и информатика", профиль "Системы искусственного интеллекта"</v>
      </c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55"/>
      <c r="AE168" s="237"/>
      <c r="AF168" s="237"/>
      <c r="AG168" s="237"/>
      <c r="AH168" s="237"/>
      <c r="AI168" s="237"/>
      <c r="AJ168" s="237"/>
      <c r="AK168" s="253"/>
    </row>
    <row r="169" customFormat="false" ht="15" hidden="false" customHeight="false" outlineLevel="0" collapsed="false">
      <c r="A169" s="256" t="str">
        <f aca="false">Бюджет!A491</f>
        <v>Б1.O.29</v>
      </c>
      <c r="B169" s="257" t="str">
        <f aca="false">Бюджет!B491</f>
        <v>Вычислительные системы и компьютерные сети</v>
      </c>
      <c r="C169" s="256" t="str">
        <f aca="false">Бюджет!C491</f>
        <v>1/2</v>
      </c>
      <c r="D169" s="256" t="n">
        <f aca="false">Бюджет!D491</f>
        <v>26</v>
      </c>
      <c r="E169" s="256" t="n">
        <f aca="false">Бюджет!E491</f>
        <v>1</v>
      </c>
      <c r="F169" s="258" t="n">
        <f aca="false">Бюджет!F491</f>
        <v>18</v>
      </c>
      <c r="G169" s="258" t="n">
        <f aca="false">Бюджет!G491</f>
        <v>18</v>
      </c>
      <c r="H169" s="258" t="n">
        <f aca="false">Бюджет!H491</f>
        <v>0</v>
      </c>
      <c r="I169" s="258" t="n">
        <f aca="false">Бюджет!I491</f>
        <v>0</v>
      </c>
      <c r="J169" s="258" t="n">
        <f aca="false">Бюджет!J491</f>
        <v>108</v>
      </c>
      <c r="K169" s="258" t="n">
        <f aca="false">Бюджет!K491</f>
        <v>7.8</v>
      </c>
      <c r="L169" s="258" t="n">
        <f aca="false">Бюджет!L491</f>
        <v>0</v>
      </c>
      <c r="M169" s="258" t="n">
        <f aca="false">Бюджет!M491</f>
        <v>0</v>
      </c>
      <c r="N169" s="258" t="n">
        <f aca="false">Бюджет!N491</f>
        <v>0</v>
      </c>
      <c r="O169" s="258" t="n">
        <f aca="false">Бюджет!O491</f>
        <v>0</v>
      </c>
      <c r="P169" s="258" t="n">
        <f aca="false">Бюджет!P491</f>
        <v>0</v>
      </c>
      <c r="Q169" s="258" t="n">
        <f aca="false">Бюджет!Q491</f>
        <v>0.9</v>
      </c>
      <c r="R169" s="258" t="n">
        <f aca="false">Бюджет!R491</f>
        <v>0</v>
      </c>
      <c r="S169" s="258" t="n">
        <f aca="false">Бюджет!S491</f>
        <v>0</v>
      </c>
      <c r="T169" s="258" t="n">
        <f aca="false">Бюджет!T491</f>
        <v>0</v>
      </c>
      <c r="U169" s="258" t="n">
        <f aca="false">Бюджет!U491</f>
        <v>0</v>
      </c>
      <c r="V169" s="258" t="n">
        <f aca="false">Бюджет!V491</f>
        <v>0</v>
      </c>
      <c r="W169" s="258" t="n">
        <f aca="false">Бюджет!W491</f>
        <v>0</v>
      </c>
      <c r="X169" s="258" t="n">
        <f aca="false">Бюджет!X491</f>
        <v>0</v>
      </c>
      <c r="Y169" s="258" t="n">
        <f aca="false">Бюджет!Y491</f>
        <v>0</v>
      </c>
      <c r="Z169" s="258" t="n">
        <f aca="false">Бюджет!Z491</f>
        <v>0</v>
      </c>
      <c r="AA169" s="258" t="n">
        <f aca="false">Бюджет!AA491</f>
        <v>0</v>
      </c>
      <c r="AB169" s="258" t="n">
        <f aca="false">Бюджет!AB491</f>
        <v>0</v>
      </c>
      <c r="AC169" s="258" t="n">
        <f aca="false">Бюджет!AC491</f>
        <v>0</v>
      </c>
      <c r="AD169" s="258" t="n">
        <f aca="false">Бюджет!AD491</f>
        <v>0</v>
      </c>
      <c r="AE169" s="258" t="n">
        <f aca="false">Бюджет!AE491</f>
        <v>0</v>
      </c>
      <c r="AF169" s="258" t="n">
        <f aca="false">Бюджет!AF491</f>
        <v>0</v>
      </c>
      <c r="AG169" s="258" t="n">
        <f aca="false">Бюджет!AG491</f>
        <v>0</v>
      </c>
      <c r="AH169" s="258" t="n">
        <f aca="false">Бюджет!AH491</f>
        <v>0</v>
      </c>
      <c r="AI169" s="258" t="n">
        <f aca="false">Бюджет!AI491</f>
        <v>0</v>
      </c>
      <c r="AJ169" s="175" t="n">
        <f aca="false">SUM(G169,I169:AI169)</f>
        <v>134.7</v>
      </c>
      <c r="AK169" s="253"/>
    </row>
    <row r="170" customFormat="false" ht="15.75" hidden="false" customHeight="true" outlineLevel="0" collapsed="false">
      <c r="A170" s="256"/>
      <c r="B170" s="257"/>
      <c r="C170" s="256"/>
      <c r="D170" s="256"/>
      <c r="E170" s="256"/>
      <c r="F170" s="258"/>
      <c r="G170" s="258"/>
      <c r="H170" s="258"/>
      <c r="I170" s="255" t="str">
        <f aca="false">Бюджет!G492</f>
        <v>Направление 01.03.02 "Прикладная математика и информатика", профиль "Математическое моделирование и программирование систем управления"</v>
      </c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8"/>
      <c r="AF170" s="258"/>
      <c r="AG170" s="258"/>
      <c r="AH170" s="258"/>
      <c r="AI170" s="258"/>
      <c r="AJ170" s="175"/>
      <c r="AK170" s="253"/>
    </row>
    <row r="171" customFormat="false" ht="15" hidden="false" customHeight="false" outlineLevel="0" collapsed="false">
      <c r="A171" s="256" t="str">
        <f aca="false">Бюджет!A493</f>
        <v>Б1.O.29</v>
      </c>
      <c r="B171" s="257" t="str">
        <f aca="false">Бюджет!B493</f>
        <v>Вычислительные системы и компьютерные сети</v>
      </c>
      <c r="C171" s="256" t="str">
        <f aca="false">Бюджет!C493</f>
        <v>1/2</v>
      </c>
      <c r="D171" s="256" t="n">
        <f aca="false">Бюджет!D493</f>
        <v>25</v>
      </c>
      <c r="E171" s="256" t="n">
        <f aca="false">Бюджет!E493</f>
        <v>1</v>
      </c>
      <c r="F171" s="258" t="n">
        <f aca="false">Бюджет!F493</f>
        <v>18</v>
      </c>
      <c r="G171" s="258" t="n">
        <f aca="false">Бюджет!G493</f>
        <v>0</v>
      </c>
      <c r="H171" s="258" t="n">
        <f aca="false">Бюджет!H493</f>
        <v>0</v>
      </c>
      <c r="I171" s="258" t="n">
        <f aca="false">Бюджет!I493</f>
        <v>0</v>
      </c>
      <c r="J171" s="258" t="n">
        <f aca="false">Бюджет!J493</f>
        <v>108</v>
      </c>
      <c r="K171" s="258" t="n">
        <f aca="false">Бюджет!K493</f>
        <v>7.5</v>
      </c>
      <c r="L171" s="258" t="n">
        <f aca="false">Бюджет!L493</f>
        <v>0</v>
      </c>
      <c r="M171" s="258" t="n">
        <f aca="false">Бюджет!M493</f>
        <v>0</v>
      </c>
      <c r="N171" s="258" t="n">
        <f aca="false">Бюджет!N493</f>
        <v>0</v>
      </c>
      <c r="O171" s="258" t="n">
        <f aca="false">Бюджет!O493</f>
        <v>0</v>
      </c>
      <c r="P171" s="258" t="n">
        <f aca="false">Бюджет!P493</f>
        <v>0</v>
      </c>
      <c r="Q171" s="258" t="n">
        <f aca="false">Бюджет!Q493</f>
        <v>0</v>
      </c>
      <c r="R171" s="258" t="n">
        <f aca="false">Бюджет!R493</f>
        <v>0</v>
      </c>
      <c r="S171" s="258" t="n">
        <f aca="false">Бюджет!S493</f>
        <v>0</v>
      </c>
      <c r="T171" s="258" t="n">
        <f aca="false">Бюджет!T493</f>
        <v>0</v>
      </c>
      <c r="U171" s="258" t="n">
        <f aca="false">Бюджет!U493</f>
        <v>0</v>
      </c>
      <c r="V171" s="258" t="n">
        <f aca="false">Бюджет!V493</f>
        <v>0</v>
      </c>
      <c r="W171" s="258" t="n">
        <f aca="false">Бюджет!W493</f>
        <v>0</v>
      </c>
      <c r="X171" s="258" t="n">
        <f aca="false">Бюджет!X493</f>
        <v>0</v>
      </c>
      <c r="Y171" s="258" t="n">
        <f aca="false">Бюджет!Y493</f>
        <v>0</v>
      </c>
      <c r="Z171" s="258" t="n">
        <f aca="false">Бюджет!Z493</f>
        <v>0</v>
      </c>
      <c r="AA171" s="258" t="n">
        <f aca="false">Бюджет!AA493</f>
        <v>0</v>
      </c>
      <c r="AB171" s="258" t="n">
        <f aca="false">Бюджет!AB493</f>
        <v>0</v>
      </c>
      <c r="AC171" s="258" t="n">
        <f aca="false">Бюджет!AC493</f>
        <v>0</v>
      </c>
      <c r="AD171" s="258" t="n">
        <f aca="false">Бюджет!AD493</f>
        <v>0</v>
      </c>
      <c r="AE171" s="258" t="n">
        <f aca="false">Бюджет!AE493</f>
        <v>0</v>
      </c>
      <c r="AF171" s="258" t="n">
        <f aca="false">Бюджет!AF493</f>
        <v>0</v>
      </c>
      <c r="AG171" s="258" t="n">
        <f aca="false">Бюджет!AG493</f>
        <v>0</v>
      </c>
      <c r="AH171" s="258" t="n">
        <f aca="false">Бюджет!AH493</f>
        <v>0</v>
      </c>
      <c r="AI171" s="258" t="n">
        <f aca="false">Бюджет!AI493</f>
        <v>0</v>
      </c>
      <c r="AJ171" s="175" t="n">
        <f aca="false">SUM(G171,I171:AI171)</f>
        <v>115.5</v>
      </c>
      <c r="AK171" s="253"/>
    </row>
    <row r="172" customFormat="false" ht="15.75" hidden="false" customHeight="true" outlineLevel="0" collapsed="false">
      <c r="A172" s="256"/>
      <c r="B172" s="257"/>
      <c r="C172" s="256"/>
      <c r="D172" s="256"/>
      <c r="E172" s="256"/>
      <c r="F172" s="258"/>
      <c r="G172" s="258"/>
      <c r="H172" s="258"/>
      <c r="I172" s="255" t="str">
        <f aca="false">Бюджет!G494</f>
        <v>Направление 01.03.02 "Прикладная математика и информатика", профиль "Системная и бизнес-аналитика"</v>
      </c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55"/>
      <c r="AE172" s="258"/>
      <c r="AF172" s="258"/>
      <c r="AG172" s="258"/>
      <c r="AH172" s="258"/>
      <c r="AI172" s="258"/>
      <c r="AJ172" s="175"/>
      <c r="AK172" s="253"/>
    </row>
    <row r="173" customFormat="false" ht="15" hidden="false" customHeight="false" outlineLevel="0" collapsed="false">
      <c r="A173" s="256" t="str">
        <f aca="false">Бюджет!A495</f>
        <v>Б1.O.29</v>
      </c>
      <c r="B173" s="257" t="str">
        <f aca="false">Бюджет!B495</f>
        <v>Вычислительные системы и компьютерные сети</v>
      </c>
      <c r="C173" s="256" t="str">
        <f aca="false">Бюджет!C495</f>
        <v>1/2</v>
      </c>
      <c r="D173" s="256" t="n">
        <f aca="false">Бюджет!D495</f>
        <v>25</v>
      </c>
      <c r="E173" s="256" t="n">
        <f aca="false">Бюджет!E495</f>
        <v>1</v>
      </c>
      <c r="F173" s="258" t="n">
        <f aca="false">Бюджет!F495</f>
        <v>18</v>
      </c>
      <c r="G173" s="258" t="n">
        <f aca="false">Бюджет!G495</f>
        <v>0</v>
      </c>
      <c r="H173" s="258" t="n">
        <f aca="false">Бюджет!H495</f>
        <v>0</v>
      </c>
      <c r="I173" s="258" t="n">
        <f aca="false">Бюджет!I495</f>
        <v>0</v>
      </c>
      <c r="J173" s="258" t="n">
        <f aca="false">Бюджет!J495</f>
        <v>108</v>
      </c>
      <c r="K173" s="258" t="n">
        <f aca="false">Бюджет!K495</f>
        <v>7.5</v>
      </c>
      <c r="L173" s="258" t="n">
        <f aca="false">Бюджет!L495</f>
        <v>0</v>
      </c>
      <c r="M173" s="258" t="n">
        <f aca="false">Бюджет!M495</f>
        <v>0</v>
      </c>
      <c r="N173" s="258" t="n">
        <f aca="false">Бюджет!N495</f>
        <v>0</v>
      </c>
      <c r="O173" s="258" t="n">
        <f aca="false">Бюджет!O495</f>
        <v>0</v>
      </c>
      <c r="P173" s="258" t="n">
        <f aca="false">Бюджет!P495</f>
        <v>0</v>
      </c>
      <c r="Q173" s="258" t="n">
        <f aca="false">Бюджет!Q495</f>
        <v>0</v>
      </c>
      <c r="R173" s="258" t="n">
        <f aca="false">Бюджет!R495</f>
        <v>0</v>
      </c>
      <c r="S173" s="258" t="n">
        <f aca="false">Бюджет!S495</f>
        <v>0</v>
      </c>
      <c r="T173" s="258" t="n">
        <f aca="false">Бюджет!T495</f>
        <v>0</v>
      </c>
      <c r="U173" s="258" t="n">
        <f aca="false">Бюджет!U495</f>
        <v>0</v>
      </c>
      <c r="V173" s="258" t="n">
        <f aca="false">Бюджет!V495</f>
        <v>0</v>
      </c>
      <c r="W173" s="258" t="n">
        <f aca="false">Бюджет!W495</f>
        <v>0</v>
      </c>
      <c r="X173" s="258" t="n">
        <f aca="false">Бюджет!X495</f>
        <v>0</v>
      </c>
      <c r="Y173" s="258" t="n">
        <f aca="false">Бюджет!Y495</f>
        <v>0</v>
      </c>
      <c r="Z173" s="258" t="n">
        <f aca="false">Бюджет!Z495</f>
        <v>0</v>
      </c>
      <c r="AA173" s="258" t="n">
        <f aca="false">Бюджет!AA495</f>
        <v>0</v>
      </c>
      <c r="AB173" s="258" t="n">
        <f aca="false">Бюджет!AB495</f>
        <v>0</v>
      </c>
      <c r="AC173" s="258" t="n">
        <f aca="false">Бюджет!AC495</f>
        <v>0</v>
      </c>
      <c r="AD173" s="258" t="n">
        <f aca="false">Бюджет!AD495</f>
        <v>0</v>
      </c>
      <c r="AE173" s="258" t="n">
        <f aca="false">Бюджет!AE495</f>
        <v>0</v>
      </c>
      <c r="AF173" s="258" t="n">
        <f aca="false">Бюджет!AF495</f>
        <v>0</v>
      </c>
      <c r="AG173" s="258" t="n">
        <f aca="false">Бюджет!AG495</f>
        <v>0</v>
      </c>
      <c r="AH173" s="258" t="n">
        <f aca="false">Бюджет!AH495</f>
        <v>0</v>
      </c>
      <c r="AI173" s="258" t="n">
        <f aca="false">Бюджет!AI495</f>
        <v>0</v>
      </c>
      <c r="AJ173" s="175" t="n">
        <f aca="false">SUM(G173,I173:AI173)</f>
        <v>115.5</v>
      </c>
      <c r="AK173" s="253"/>
    </row>
    <row r="174" customFormat="false" ht="15" hidden="false" customHeight="false" outlineLevel="0" collapsed="false">
      <c r="A174" s="236"/>
      <c r="B174" s="259" t="s">
        <v>533</v>
      </c>
      <c r="C174" s="214"/>
      <c r="D174" s="215"/>
      <c r="E174" s="215"/>
      <c r="F174" s="178" t="n">
        <f aca="false">SUM(F168:F173)</f>
        <v>54</v>
      </c>
      <c r="G174" s="178" t="n">
        <f aca="false">SUM(G168:G173)</f>
        <v>18</v>
      </c>
      <c r="H174" s="178" t="n">
        <f aca="false">SUM(H168:H173)</f>
        <v>0</v>
      </c>
      <c r="I174" s="178" t="n">
        <f aca="false">SUM(I168:I173)</f>
        <v>0</v>
      </c>
      <c r="J174" s="178" t="n">
        <f aca="false">SUM(J168:J173)</f>
        <v>324</v>
      </c>
      <c r="K174" s="178" t="n">
        <f aca="false">SUM(K168:K173)</f>
        <v>22.8</v>
      </c>
      <c r="L174" s="178" t="n">
        <f aca="false">SUM(L168:L173)</f>
        <v>0</v>
      </c>
      <c r="M174" s="178" t="n">
        <f aca="false">SUM(M168:M173)</f>
        <v>0</v>
      </c>
      <c r="N174" s="178" t="n">
        <f aca="false">SUM(N168:N173)</f>
        <v>0</v>
      </c>
      <c r="O174" s="178" t="n">
        <f aca="false">SUM(O168:O173)</f>
        <v>0</v>
      </c>
      <c r="P174" s="178" t="n">
        <f aca="false">SUM(P168:P173)</f>
        <v>0</v>
      </c>
      <c r="Q174" s="178" t="n">
        <f aca="false">SUM(Q168:Q173)</f>
        <v>0.9</v>
      </c>
      <c r="R174" s="178" t="n">
        <f aca="false">SUM(R168:R173)</f>
        <v>0</v>
      </c>
      <c r="S174" s="178" t="n">
        <f aca="false">SUM(S168:S173)</f>
        <v>0</v>
      </c>
      <c r="T174" s="178" t="n">
        <f aca="false">SUM(T168:T173)</f>
        <v>0</v>
      </c>
      <c r="U174" s="178" t="n">
        <f aca="false">SUM(U168:U173)</f>
        <v>0</v>
      </c>
      <c r="V174" s="178" t="n">
        <f aca="false">SUM(V168:V173)</f>
        <v>0</v>
      </c>
      <c r="W174" s="178" t="n">
        <f aca="false">SUM(W168:W173)</f>
        <v>0</v>
      </c>
      <c r="X174" s="178" t="n">
        <f aca="false">SUM(X168:X173)</f>
        <v>0</v>
      </c>
      <c r="Y174" s="178" t="n">
        <f aca="false">SUM(Y168:Y173)</f>
        <v>0</v>
      </c>
      <c r="Z174" s="178" t="n">
        <f aca="false">SUM(Z168:Z173)</f>
        <v>0</v>
      </c>
      <c r="AA174" s="178" t="n">
        <f aca="false">SUM(AA168:AA173)</f>
        <v>0</v>
      </c>
      <c r="AB174" s="178" t="n">
        <f aca="false">SUM(AB168:AB173)</f>
        <v>0</v>
      </c>
      <c r="AC174" s="178" t="n">
        <f aca="false">SUM(AC168:AC173)</f>
        <v>0</v>
      </c>
      <c r="AD174" s="178" t="n">
        <f aca="false">SUM(AD168:AD173)</f>
        <v>0</v>
      </c>
      <c r="AE174" s="178" t="n">
        <f aca="false">SUM(AE168:AE173)</f>
        <v>0</v>
      </c>
      <c r="AF174" s="178" t="n">
        <f aca="false">SUM(AF168:AF173)</f>
        <v>0</v>
      </c>
      <c r="AG174" s="178" t="n">
        <f aca="false">SUM(AG168:AG173)</f>
        <v>0</v>
      </c>
      <c r="AH174" s="178" t="n">
        <f aca="false">SUM(AH168:AH173)</f>
        <v>0</v>
      </c>
      <c r="AI174" s="178" t="n">
        <f aca="false">SUM(AI168:AI173)</f>
        <v>0</v>
      </c>
      <c r="AJ174" s="178" t="n">
        <f aca="false">SUM(AJ168:AJ173)</f>
        <v>365.7</v>
      </c>
      <c r="AK174" s="252"/>
    </row>
    <row r="175" customFormat="false" ht="15" hidden="false" customHeight="false" outlineLevel="0" collapsed="false">
      <c r="A175" s="247"/>
      <c r="B175" s="245"/>
      <c r="C175" s="247"/>
      <c r="D175" s="247"/>
      <c r="E175" s="24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47"/>
    </row>
    <row r="176" customFormat="false" ht="15" hidden="false" customHeight="false" outlineLevel="0" collapsed="false">
      <c r="A176" s="247"/>
      <c r="B176" s="248" t="s">
        <v>555</v>
      </c>
      <c r="C176" s="249"/>
      <c r="D176" s="249"/>
      <c r="E176" s="249"/>
      <c r="F176" s="250" t="n">
        <f aca="false">SUM(F174)</f>
        <v>54</v>
      </c>
      <c r="G176" s="250" t="n">
        <f aca="false">SUM(G174)</f>
        <v>18</v>
      </c>
      <c r="H176" s="250" t="n">
        <f aca="false">SUM(H174)</f>
        <v>0</v>
      </c>
      <c r="I176" s="250" t="n">
        <f aca="false">SUM(I174)</f>
        <v>0</v>
      </c>
      <c r="J176" s="250" t="n">
        <f aca="false">SUM(J174)</f>
        <v>324</v>
      </c>
      <c r="K176" s="250" t="n">
        <f aca="false">SUM(K174)</f>
        <v>22.8</v>
      </c>
      <c r="L176" s="250" t="n">
        <f aca="false">SUM(L174)</f>
        <v>0</v>
      </c>
      <c r="M176" s="250" t="n">
        <f aca="false">SUM(M174)</f>
        <v>0</v>
      </c>
      <c r="N176" s="250" t="n">
        <f aca="false">SUM(N174)</f>
        <v>0</v>
      </c>
      <c r="O176" s="250" t="n">
        <f aca="false">SUM(O174)</f>
        <v>0</v>
      </c>
      <c r="P176" s="250" t="n">
        <f aca="false">SUM(P174)</f>
        <v>0</v>
      </c>
      <c r="Q176" s="250" t="n">
        <f aca="false">SUM(Q174)</f>
        <v>0.9</v>
      </c>
      <c r="R176" s="250" t="n">
        <f aca="false">SUM(R174)</f>
        <v>0</v>
      </c>
      <c r="S176" s="250" t="n">
        <f aca="false">SUM(S174)</f>
        <v>0</v>
      </c>
      <c r="T176" s="250" t="n">
        <f aca="false">SUM(T174)</f>
        <v>0</v>
      </c>
      <c r="U176" s="250" t="n">
        <f aca="false">SUM(U174)</f>
        <v>0</v>
      </c>
      <c r="V176" s="250" t="n">
        <f aca="false">SUM(V174)</f>
        <v>0</v>
      </c>
      <c r="W176" s="250" t="n">
        <f aca="false">SUM(W174)</f>
        <v>0</v>
      </c>
      <c r="X176" s="250" t="n">
        <f aca="false">SUM(X174)</f>
        <v>0</v>
      </c>
      <c r="Y176" s="250" t="n">
        <f aca="false">SUM(Y174)</f>
        <v>0</v>
      </c>
      <c r="Z176" s="250" t="n">
        <f aca="false">SUM(Z174)</f>
        <v>0</v>
      </c>
      <c r="AA176" s="250" t="n">
        <f aca="false">SUM(AA174)</f>
        <v>0</v>
      </c>
      <c r="AB176" s="250" t="n">
        <f aca="false">SUM(AB174)</f>
        <v>0</v>
      </c>
      <c r="AC176" s="250" t="n">
        <f aca="false">SUM(AC174)</f>
        <v>0</v>
      </c>
      <c r="AD176" s="250" t="n">
        <f aca="false">SUM(AD174)</f>
        <v>0</v>
      </c>
      <c r="AE176" s="250" t="n">
        <f aca="false">SUM(AE174)</f>
        <v>0</v>
      </c>
      <c r="AF176" s="250" t="n">
        <f aca="false">SUM(AF174)</f>
        <v>0</v>
      </c>
      <c r="AG176" s="250" t="n">
        <f aca="false">SUM(AG174)</f>
        <v>0</v>
      </c>
      <c r="AH176" s="250" t="n">
        <f aca="false">SUM(AH174)</f>
        <v>0</v>
      </c>
      <c r="AI176" s="250" t="n">
        <f aca="false">SUM(AI174)</f>
        <v>0</v>
      </c>
      <c r="AJ176" s="250" t="n">
        <f aca="false">SUM(AJ174)</f>
        <v>365.7</v>
      </c>
      <c r="AK176" s="247"/>
    </row>
    <row r="177" customFormat="false" ht="15" hidden="false" customHeight="false" outlineLevel="0" collapsed="false">
      <c r="A177" s="247"/>
      <c r="B177" s="247"/>
      <c r="C177" s="247"/>
      <c r="D177" s="247"/>
      <c r="E177" s="24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47"/>
    </row>
    <row r="178" customFormat="false" ht="15" hidden="false" customHeight="false" outlineLevel="0" collapsed="false">
      <c r="A178" s="260"/>
      <c r="B178" s="261" t="s">
        <v>556</v>
      </c>
      <c r="C178" s="262"/>
      <c r="D178" s="262"/>
      <c r="E178" s="262"/>
      <c r="F178" s="263" t="n">
        <f aca="false">SUM(F176,F165)</f>
        <v>2512</v>
      </c>
      <c r="G178" s="263" t="n">
        <f aca="false">SUM(G176,G165)</f>
        <v>2216</v>
      </c>
      <c r="H178" s="263" t="n">
        <f aca="false">SUM(H176,H165)</f>
        <v>1282</v>
      </c>
      <c r="I178" s="263" t="n">
        <f aca="false">SUM(I176,I165)</f>
        <v>1330</v>
      </c>
      <c r="J178" s="263" t="n">
        <f aca="false">SUM(J176,J165)</f>
        <v>4930</v>
      </c>
      <c r="K178" s="263" t="n">
        <f aca="false">SUM(K176,K165)</f>
        <v>478.8</v>
      </c>
      <c r="L178" s="263" t="n">
        <f aca="false">SUM(L176,L165)</f>
        <v>0</v>
      </c>
      <c r="M178" s="263" t="n">
        <f aca="false">SUM(M176,M165)</f>
        <v>140.8</v>
      </c>
      <c r="N178" s="263" t="n">
        <f aca="false">SUM(N176,N165)</f>
        <v>0</v>
      </c>
      <c r="O178" s="263" t="n">
        <f aca="false">SUM(O176,O165)</f>
        <v>0</v>
      </c>
      <c r="P178" s="263" t="n">
        <f aca="false">SUM(P176,P165)</f>
        <v>0</v>
      </c>
      <c r="Q178" s="263" t="n">
        <f aca="false">SUM(Q176,Q165)</f>
        <v>131.8</v>
      </c>
      <c r="R178" s="263" t="n">
        <f aca="false">SUM(R176,R165)</f>
        <v>0</v>
      </c>
      <c r="S178" s="263" t="n">
        <f aca="false">SUM(S176,S165)</f>
        <v>86</v>
      </c>
      <c r="T178" s="263" t="n">
        <f aca="false">SUM(T176,T165)</f>
        <v>570</v>
      </c>
      <c r="U178" s="263" t="n">
        <f aca="false">SUM(U176,U165)</f>
        <v>30.9</v>
      </c>
      <c r="V178" s="263" t="n">
        <f aca="false">SUM(V176,V165)</f>
        <v>15</v>
      </c>
      <c r="W178" s="263" t="n">
        <f aca="false">SUM(W176,W165)</f>
        <v>776</v>
      </c>
      <c r="X178" s="263" t="n">
        <f aca="false">SUM(X176,X165)</f>
        <v>20</v>
      </c>
      <c r="Y178" s="263" t="n">
        <f aca="false">SUM(Y176,Y165)</f>
        <v>0</v>
      </c>
      <c r="Z178" s="263" t="n">
        <f aca="false">SUM(Z176,Z165)</f>
        <v>0</v>
      </c>
      <c r="AA178" s="263" t="n">
        <f aca="false">SUM(AA176,AA165)</f>
        <v>0</v>
      </c>
      <c r="AB178" s="263" t="n">
        <f aca="false">SUM(AB176,AB165)</f>
        <v>161</v>
      </c>
      <c r="AC178" s="263" t="n">
        <f aca="false">SUM(AC176,AC165)</f>
        <v>0</v>
      </c>
      <c r="AD178" s="263" t="n">
        <f aca="false">SUM(AD176,AD165)</f>
        <v>0</v>
      </c>
      <c r="AE178" s="263" t="n">
        <f aca="false">SUM(AE176,AE165)</f>
        <v>30</v>
      </c>
      <c r="AF178" s="263" t="n">
        <f aca="false">SUM(AF176,AF165)</f>
        <v>0</v>
      </c>
      <c r="AG178" s="263" t="n">
        <f aca="false">SUM(AG176,AG165)</f>
        <v>0</v>
      </c>
      <c r="AH178" s="263" t="n">
        <f aca="false">SUM(AH176,AH165)</f>
        <v>0</v>
      </c>
      <c r="AI178" s="263" t="n">
        <f aca="false">SUM(AI176,AI165)</f>
        <v>89</v>
      </c>
      <c r="AJ178" s="263" t="n">
        <f aca="false">SUM(AJ176,AJ165)</f>
        <v>11005.3</v>
      </c>
      <c r="AK178" s="260"/>
    </row>
    <row r="179" customFormat="false" ht="15" hidden="false" customHeight="false" outlineLevel="0" collapsed="false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  <c r="AA179" s="264"/>
      <c r="AB179" s="264"/>
      <c r="AC179" s="264"/>
      <c r="AD179" s="264"/>
      <c r="AE179" s="264"/>
      <c r="AF179" s="264"/>
      <c r="AG179" s="264"/>
      <c r="AH179" s="264"/>
      <c r="AI179" s="264"/>
      <c r="AJ179" s="265" t="n">
        <f aca="false">SUM(G178,I178:AI178)-AJ178</f>
        <v>0</v>
      </c>
      <c r="AK179" s="264"/>
    </row>
    <row r="180" customFormat="false" ht="15" hidden="false" customHeight="false" outlineLevel="0" collapsed="false">
      <c r="A180" s="266" t="s">
        <v>564</v>
      </c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6"/>
      <c r="M180" s="266"/>
      <c r="N180" s="266"/>
      <c r="O180" s="266"/>
      <c r="P180" s="266"/>
      <c r="Q180" s="266"/>
      <c r="R180" s="266"/>
      <c r="S180" s="266"/>
      <c r="T180" s="266"/>
      <c r="U180" s="266"/>
      <c r="V180" s="266"/>
      <c r="W180" s="266"/>
      <c r="X180" s="266"/>
      <c r="Y180" s="266"/>
      <c r="Z180" s="266"/>
      <c r="AA180" s="266"/>
      <c r="AB180" s="266"/>
      <c r="AC180" s="264"/>
      <c r="AD180" s="264"/>
      <c r="AE180" s="264"/>
      <c r="AF180" s="264"/>
      <c r="AG180" s="264"/>
      <c r="AH180" s="264"/>
      <c r="AI180" s="264"/>
      <c r="AJ180" s="264"/>
      <c r="AK180" s="264"/>
    </row>
    <row r="181" customFormat="false" ht="15" hidden="false" customHeight="false" outlineLevel="0" collapsed="false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  <c r="AH181" s="264"/>
      <c r="AI181" s="264"/>
      <c r="AJ181" s="264"/>
      <c r="AK181" s="264"/>
    </row>
  </sheetData>
  <mergeCells count="66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N20:Y20"/>
    <mergeCell ref="J21:AC21"/>
    <mergeCell ref="J22:AC22"/>
    <mergeCell ref="J27:AC27"/>
    <mergeCell ref="J28:AC28"/>
    <mergeCell ref="J61:AC61"/>
    <mergeCell ref="J64:AC64"/>
    <mergeCell ref="J69:AC69"/>
    <mergeCell ref="J70:AC70"/>
    <mergeCell ref="L74:AA74"/>
    <mergeCell ref="J75:AC75"/>
    <mergeCell ref="J76:AC76"/>
    <mergeCell ref="K105:AB105"/>
    <mergeCell ref="K114:AB114"/>
    <mergeCell ref="L125:AA125"/>
    <mergeCell ref="K126:AB126"/>
    <mergeCell ref="L131:AA131"/>
    <mergeCell ref="K132:AB132"/>
    <mergeCell ref="L144:AA144"/>
    <mergeCell ref="K145:AB145"/>
    <mergeCell ref="K167:AB167"/>
    <mergeCell ref="I168:AD168"/>
    <mergeCell ref="I170:AD170"/>
    <mergeCell ref="I172:AD172"/>
    <mergeCell ref="A180:AB180"/>
  </mergeCells>
  <conditionalFormatting sqref="A172:I172 A73:AI74 AJ73:AK122 A75:J76 AD75:AI76 A77:AI104 A105:K105 AC105:AI105 A114:K114 AC114:AI114 A168:I168 AE168:AK168 A169:AK169 A170:I170 AE170:AK170 AE172:AK172 A173:AK65551 A106:AI113 A115:AI122 A1:AK72 A123:AK167 A171:AK171">
    <cfRule type="cellIs" priority="2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K1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56.15"/>
    <col collapsed="false" customWidth="true" hidden="false" outlineLevel="0" max="5" min="3" style="1" width="5.57"/>
    <col collapsed="false" customWidth="true" hidden="false" outlineLevel="0" max="6" min="6" style="1" width="11.14"/>
    <col collapsed="false" customWidth="true" hidden="false" outlineLevel="0" max="7" min="7" style="1" width="11.29"/>
    <col collapsed="false" customWidth="true" hidden="false" outlineLevel="0" max="8" min="8" style="1" width="11"/>
    <col collapsed="false" customWidth="true" hidden="false" outlineLevel="0" max="9" min="9" style="1" width="11.43"/>
    <col collapsed="false" customWidth="true" hidden="false" outlineLevel="0" max="10" min="10" style="1" width="9.42"/>
    <col collapsed="false" customWidth="true" hidden="false" outlineLevel="0" max="12" min="11" style="1" width="8.15"/>
    <col collapsed="false" customWidth="true" hidden="false" outlineLevel="0" max="13" min="13" style="1" width="9.57"/>
    <col collapsed="false" customWidth="true" hidden="false" outlineLevel="0" max="14" min="14" style="1" width="8.86"/>
    <col collapsed="false" customWidth="true" hidden="false" outlineLevel="0" max="15" min="15" style="1" width="6.43"/>
    <col collapsed="false" customWidth="true" hidden="false" outlineLevel="0" max="16" min="16" style="1" width="7.29"/>
    <col collapsed="false" customWidth="true" hidden="false" outlineLevel="0" max="17" min="17" style="1" width="9"/>
    <col collapsed="false" customWidth="true" hidden="false" outlineLevel="0" max="18" min="18" style="1" width="8.29"/>
    <col collapsed="false" customWidth="true" hidden="false" outlineLevel="0" max="19" min="19" style="1" width="8.57"/>
    <col collapsed="false" customWidth="true" hidden="false" outlineLevel="0" max="20" min="20" style="1" width="9.57"/>
    <col collapsed="false" customWidth="true" hidden="false" outlineLevel="0" max="21" min="21" style="1" width="10.42"/>
    <col collapsed="false" customWidth="true" hidden="false" outlineLevel="0" max="22" min="22" style="1" width="9.42"/>
    <col collapsed="false" customWidth="true" hidden="false" outlineLevel="0" max="23" min="23" style="1" width="10"/>
    <col collapsed="false" customWidth="true" hidden="false" outlineLevel="0" max="24" min="24" style="1" width="7.42"/>
    <col collapsed="false" customWidth="true" hidden="false" outlineLevel="0" max="27" min="25" style="1" width="5.57"/>
    <col collapsed="false" customWidth="true" hidden="false" outlineLevel="0" max="28" min="28" style="1" width="8.57"/>
    <col collapsed="false" customWidth="true" hidden="false" outlineLevel="0" max="30" min="29" style="1" width="6.14"/>
    <col collapsed="false" customWidth="true" hidden="false" outlineLevel="0" max="31" min="31" style="1" width="6"/>
    <col collapsed="false" customWidth="true" hidden="false" outlineLevel="0" max="32" min="32" style="1" width="8"/>
    <col collapsed="false" customWidth="true" hidden="false" outlineLevel="0" max="33" min="33" style="1" width="7.57"/>
    <col collapsed="false" customWidth="true" hidden="false" outlineLevel="0" max="34" min="34" style="1" width="10.29"/>
    <col collapsed="false" customWidth="true" hidden="false" outlineLevel="0" max="35" min="35" style="1" width="9.57"/>
    <col collapsed="false" customWidth="true" hidden="false" outlineLevel="0" max="36" min="36" style="1" width="10.57"/>
    <col collapsed="false" customWidth="true" hidden="false" outlineLevel="0" max="37" min="37" style="1" width="15.85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1" t="s">
        <v>537</v>
      </c>
      <c r="AG1" s="11"/>
      <c r="AH1" s="11"/>
      <c r="AI1" s="11"/>
      <c r="AJ1" s="11"/>
      <c r="AK1" s="11"/>
    </row>
    <row r="2" customFormat="false" ht="15" hidden="false" customHeight="false" outlineLevel="0" collapsed="false">
      <c r="A2" s="3"/>
      <c r="B2" s="11" t="s">
        <v>1</v>
      </c>
      <c r="C2" s="11"/>
      <c r="D2" s="11"/>
      <c r="E2" s="11"/>
      <c r="F2" s="11"/>
      <c r="G2" s="11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</row>
    <row r="3" customFormat="false" ht="15" hidden="false" customHeight="true" outlineLevel="0" collapsed="false">
      <c r="A3" s="3"/>
      <c r="B3" s="11" t="s">
        <v>2</v>
      </c>
      <c r="C3" s="11"/>
      <c r="D3" s="11"/>
      <c r="E3" s="11"/>
      <c r="F3" s="11"/>
      <c r="G3" s="11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</row>
    <row r="4" customFormat="false" ht="15" hidden="false" customHeight="false" outlineLevel="0" collapsed="false">
      <c r="A4" s="3"/>
      <c r="B4" s="11" t="s">
        <v>538</v>
      </c>
      <c r="C4" s="11"/>
      <c r="D4" s="11"/>
      <c r="E4" s="11"/>
      <c r="F4" s="11"/>
      <c r="G4" s="6"/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customFormat="false" ht="15" hidden="false" customHeight="true" outlineLevel="0" collapsed="false">
      <c r="A5" s="3"/>
      <c r="B5" s="11" t="s">
        <v>6</v>
      </c>
      <c r="C5" s="11"/>
      <c r="D5" s="11"/>
      <c r="E5" s="11"/>
      <c r="F5" s="11"/>
      <c r="G5" s="11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539</v>
      </c>
      <c r="AD5" s="8"/>
      <c r="AE5" s="8"/>
      <c r="AF5" s="8"/>
      <c r="AG5" s="8"/>
      <c r="AH5" s="8"/>
      <c r="AI5" s="8"/>
      <c r="AJ5" s="8"/>
      <c r="AK5" s="8"/>
    </row>
    <row r="6" customFormat="false" ht="15" hidden="false" customHeight="true" outlineLevel="0" collapsed="false">
      <c r="A6" s="3"/>
      <c r="B6" s="11" t="s">
        <v>7</v>
      </c>
      <c r="C6" s="11"/>
      <c r="D6" s="11"/>
      <c r="E6" s="11"/>
      <c r="F6" s="11"/>
      <c r="G6" s="11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561</v>
      </c>
      <c r="AD6" s="8"/>
      <c r="AE6" s="8"/>
      <c r="AF6" s="8"/>
      <c r="AG6" s="8"/>
      <c r="AH6" s="8"/>
      <c r="AI6" s="8"/>
      <c r="AJ6" s="8"/>
      <c r="AK6" s="8"/>
    </row>
    <row r="7" customFormat="false" ht="1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565</v>
      </c>
      <c r="AD7" s="8"/>
      <c r="AE7" s="8"/>
      <c r="AF7" s="8"/>
      <c r="AG7" s="8"/>
      <c r="AH7" s="8"/>
      <c r="AI7" s="8"/>
      <c r="AJ7" s="8"/>
      <c r="AK7" s="8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customFormat="false" ht="15" hidden="false" customHeight="true" outlineLevel="0" collapsed="false">
      <c r="A9" s="3"/>
      <c r="B9" s="153" t="s">
        <v>542</v>
      </c>
      <c r="C9" s="6"/>
      <c r="D9" s="6"/>
      <c r="E9" s="6"/>
      <c r="F9" s="6"/>
      <c r="G9" s="6"/>
      <c r="H9" s="6"/>
      <c r="I9" s="154" t="s">
        <v>566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customFormat="false" ht="15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54" t="str">
        <f aca="false">Бюджет!K10</f>
        <v>на 2025 - 2026 учебный год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7"/>
      <c r="Z10" s="7"/>
      <c r="AA10" s="7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156"/>
      <c r="AA11" s="156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customFormat="false" ht="57.95" hidden="false" customHeight="true" outlineLevel="0" collapsed="false">
      <c r="A12" s="157" t="s">
        <v>14</v>
      </c>
      <c r="B12" s="158" t="s">
        <v>15</v>
      </c>
      <c r="C12" s="159" t="s">
        <v>16</v>
      </c>
      <c r="D12" s="160" t="s">
        <v>17</v>
      </c>
      <c r="E12" s="159" t="s">
        <v>18</v>
      </c>
      <c r="F12" s="161" t="s">
        <v>19</v>
      </c>
      <c r="G12" s="161"/>
      <c r="H12" s="161" t="s">
        <v>20</v>
      </c>
      <c r="I12" s="161"/>
      <c r="J12" s="157" t="s">
        <v>21</v>
      </c>
      <c r="K12" s="157" t="s">
        <v>22</v>
      </c>
      <c r="L12" s="161" t="s">
        <v>23</v>
      </c>
      <c r="M12" s="161"/>
      <c r="N12" s="161"/>
      <c r="O12" s="161"/>
      <c r="P12" s="157" t="s">
        <v>24</v>
      </c>
      <c r="Q12" s="161" t="s">
        <v>25</v>
      </c>
      <c r="R12" s="161"/>
      <c r="S12" s="161" t="s">
        <v>26</v>
      </c>
      <c r="T12" s="161"/>
      <c r="U12" s="157" t="s">
        <v>27</v>
      </c>
      <c r="V12" s="157" t="s">
        <v>28</v>
      </c>
      <c r="W12" s="161" t="s">
        <v>29</v>
      </c>
      <c r="X12" s="161"/>
      <c r="Y12" s="157" t="s">
        <v>30</v>
      </c>
      <c r="Z12" s="157" t="s">
        <v>31</v>
      </c>
      <c r="AA12" s="157" t="s">
        <v>32</v>
      </c>
      <c r="AB12" s="157" t="s">
        <v>33</v>
      </c>
      <c r="AC12" s="161" t="s">
        <v>34</v>
      </c>
      <c r="AD12" s="161"/>
      <c r="AE12" s="161" t="s">
        <v>35</v>
      </c>
      <c r="AF12" s="161"/>
      <c r="AG12" s="161" t="s">
        <v>36</v>
      </c>
      <c r="AH12" s="161"/>
      <c r="AI12" s="157" t="s">
        <v>37</v>
      </c>
      <c r="AJ12" s="157" t="s">
        <v>38</v>
      </c>
      <c r="AK12" s="157" t="s">
        <v>544</v>
      </c>
    </row>
    <row r="13" customFormat="false" ht="225" hidden="false" customHeight="false" outlineLevel="0" collapsed="false">
      <c r="A13" s="157"/>
      <c r="B13" s="158"/>
      <c r="C13" s="159"/>
      <c r="D13" s="160"/>
      <c r="E13" s="159"/>
      <c r="F13" s="162" t="s">
        <v>40</v>
      </c>
      <c r="G13" s="160" t="s">
        <v>41</v>
      </c>
      <c r="H13" s="160" t="s">
        <v>40</v>
      </c>
      <c r="I13" s="160" t="s">
        <v>41</v>
      </c>
      <c r="J13" s="157"/>
      <c r="K13" s="157"/>
      <c r="L13" s="157" t="s">
        <v>42</v>
      </c>
      <c r="M13" s="157" t="s">
        <v>43</v>
      </c>
      <c r="N13" s="157" t="s">
        <v>44</v>
      </c>
      <c r="O13" s="157" t="s">
        <v>45</v>
      </c>
      <c r="P13" s="157"/>
      <c r="Q13" s="157" t="s">
        <v>46</v>
      </c>
      <c r="R13" s="157" t="s">
        <v>47</v>
      </c>
      <c r="S13" s="157" t="s">
        <v>48</v>
      </c>
      <c r="T13" s="157" t="s">
        <v>49</v>
      </c>
      <c r="U13" s="157"/>
      <c r="V13" s="157"/>
      <c r="W13" s="157" t="s">
        <v>35</v>
      </c>
      <c r="X13" s="157" t="s">
        <v>50</v>
      </c>
      <c r="Y13" s="157"/>
      <c r="Z13" s="157"/>
      <c r="AA13" s="157"/>
      <c r="AB13" s="157"/>
      <c r="AC13" s="157" t="s">
        <v>51</v>
      </c>
      <c r="AD13" s="157" t="s">
        <v>52</v>
      </c>
      <c r="AE13" s="157" t="s">
        <v>53</v>
      </c>
      <c r="AF13" s="157" t="s">
        <v>54</v>
      </c>
      <c r="AG13" s="157" t="s">
        <v>55</v>
      </c>
      <c r="AH13" s="157" t="s">
        <v>545</v>
      </c>
      <c r="AI13" s="157"/>
      <c r="AJ13" s="157"/>
      <c r="AK13" s="157"/>
    </row>
    <row r="14" customFormat="false" ht="12.75" hidden="false" customHeight="false" outlineLevel="0" collapsed="false">
      <c r="A14" s="23" t="n">
        <v>1</v>
      </c>
      <c r="B14" s="23" t="n">
        <v>2</v>
      </c>
      <c r="C14" s="23" t="n">
        <v>3</v>
      </c>
      <c r="D14" s="23" t="n">
        <v>4</v>
      </c>
      <c r="E14" s="23" t="n">
        <v>5</v>
      </c>
      <c r="F14" s="23" t="n">
        <v>6</v>
      </c>
      <c r="G14" s="23" t="n">
        <v>7</v>
      </c>
      <c r="H14" s="23" t="n">
        <v>8</v>
      </c>
      <c r="I14" s="23" t="n">
        <v>9</v>
      </c>
      <c r="J14" s="23" t="n">
        <v>10</v>
      </c>
      <c r="K14" s="23" t="n">
        <v>11</v>
      </c>
      <c r="L14" s="23" t="n">
        <v>12</v>
      </c>
      <c r="M14" s="23" t="n">
        <v>13</v>
      </c>
      <c r="N14" s="23" t="n">
        <v>14</v>
      </c>
      <c r="O14" s="23" t="n">
        <v>15</v>
      </c>
      <c r="P14" s="23" t="n">
        <v>16</v>
      </c>
      <c r="Q14" s="23" t="n">
        <v>17</v>
      </c>
      <c r="R14" s="23" t="n">
        <v>18</v>
      </c>
      <c r="S14" s="23" t="n">
        <v>19</v>
      </c>
      <c r="T14" s="23" t="n">
        <v>20</v>
      </c>
      <c r="U14" s="23" t="n">
        <v>21</v>
      </c>
      <c r="V14" s="23" t="n">
        <v>22</v>
      </c>
      <c r="W14" s="23" t="n">
        <v>23</v>
      </c>
      <c r="X14" s="23" t="n">
        <v>24</v>
      </c>
      <c r="Y14" s="23" t="n">
        <v>25</v>
      </c>
      <c r="Z14" s="23" t="n">
        <v>26</v>
      </c>
      <c r="AA14" s="23" t="n">
        <v>27</v>
      </c>
      <c r="AB14" s="23" t="n">
        <v>28</v>
      </c>
      <c r="AC14" s="23" t="n">
        <v>29</v>
      </c>
      <c r="AD14" s="23" t="n">
        <v>30</v>
      </c>
      <c r="AE14" s="23" t="n">
        <v>31</v>
      </c>
      <c r="AF14" s="23" t="n">
        <v>32</v>
      </c>
      <c r="AG14" s="23" t="n">
        <v>33</v>
      </c>
      <c r="AH14" s="23" t="n">
        <v>34</v>
      </c>
      <c r="AI14" s="23" t="n">
        <v>35</v>
      </c>
      <c r="AJ14" s="23" t="n">
        <v>36</v>
      </c>
      <c r="AK14" s="23" t="n">
        <v>37</v>
      </c>
    </row>
    <row r="15" customFormat="false" ht="15" hidden="false" customHeight="false" outlineLevel="0" collapsed="false">
      <c r="A15" s="163"/>
      <c r="B15" s="164" t="s">
        <v>57</v>
      </c>
      <c r="C15" s="164"/>
      <c r="D15" s="164"/>
      <c r="E15" s="164"/>
      <c r="F15" s="165" t="n">
        <f aca="false">F141</f>
        <v>2284</v>
      </c>
      <c r="G15" s="165" t="n">
        <f aca="false">G135</f>
        <v>1412</v>
      </c>
      <c r="H15" s="165" t="n">
        <f aca="false">H135</f>
        <v>2442</v>
      </c>
      <c r="I15" s="165" t="n">
        <f aca="false">I135</f>
        <v>2318</v>
      </c>
      <c r="J15" s="165" t="n">
        <f aca="false">J135</f>
        <v>150</v>
      </c>
      <c r="K15" s="165" t="n">
        <f aca="false">K135</f>
        <v>63.6</v>
      </c>
      <c r="L15" s="165" t="n">
        <f aca="false">L135</f>
        <v>0</v>
      </c>
      <c r="M15" s="165" t="n">
        <f aca="false">M135</f>
        <v>343.2</v>
      </c>
      <c r="N15" s="165" t="n">
        <f aca="false">N135</f>
        <v>0</v>
      </c>
      <c r="O15" s="165" t="n">
        <f aca="false">O135</f>
        <v>0</v>
      </c>
      <c r="P15" s="165" t="n">
        <f aca="false">P135</f>
        <v>0</v>
      </c>
      <c r="Q15" s="165" t="n">
        <f aca="false">Q135</f>
        <v>94.6</v>
      </c>
      <c r="R15" s="165" t="n">
        <f aca="false">R135</f>
        <v>0</v>
      </c>
      <c r="S15" s="165" t="n">
        <f aca="false">S135</f>
        <v>0</v>
      </c>
      <c r="T15" s="165" t="n">
        <f aca="false">T135</f>
        <v>57.3333333333333</v>
      </c>
      <c r="U15" s="165" t="n">
        <f aca="false">U135</f>
        <v>254.7</v>
      </c>
      <c r="V15" s="165" t="n">
        <f aca="false">V135</f>
        <v>24</v>
      </c>
      <c r="W15" s="165" t="n">
        <f aca="false">W135</f>
        <v>112</v>
      </c>
      <c r="X15" s="165" t="n">
        <f aca="false">X135</f>
        <v>0</v>
      </c>
      <c r="Y15" s="165" t="n">
        <f aca="false">Y135</f>
        <v>0</v>
      </c>
      <c r="Z15" s="165" t="n">
        <f aca="false">Z135</f>
        <v>0</v>
      </c>
      <c r="AA15" s="165" t="n">
        <f aca="false">AA135</f>
        <v>0</v>
      </c>
      <c r="AB15" s="165" t="n">
        <f aca="false">AB135</f>
        <v>13.5</v>
      </c>
      <c r="AC15" s="165" t="n">
        <f aca="false">AC135</f>
        <v>0</v>
      </c>
      <c r="AD15" s="165" t="n">
        <f aca="false">AD135</f>
        <v>0</v>
      </c>
      <c r="AE15" s="165" t="n">
        <f aca="false">AE135</f>
        <v>0</v>
      </c>
      <c r="AF15" s="165" t="n">
        <f aca="false">AF135</f>
        <v>0</v>
      </c>
      <c r="AG15" s="165" t="n">
        <f aca="false">AG135</f>
        <v>0</v>
      </c>
      <c r="AH15" s="165" t="n">
        <f aca="false">AH135</f>
        <v>0</v>
      </c>
      <c r="AI15" s="165" t="n">
        <f aca="false">AI135</f>
        <v>314</v>
      </c>
      <c r="AJ15" s="165" t="n">
        <f aca="false">AJ135</f>
        <v>5156.93333333333</v>
      </c>
      <c r="AK15" s="163"/>
    </row>
    <row r="16" customFormat="false" ht="15" hidden="false" customHeight="false" outlineLevel="0" collapsed="false">
      <c r="A16" s="163"/>
      <c r="B16" s="164" t="s">
        <v>58</v>
      </c>
      <c r="C16" s="164"/>
      <c r="D16" s="164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3"/>
    </row>
    <row r="17" customFormat="false" ht="15" hidden="false" customHeight="false" outlineLevel="0" collapsed="false">
      <c r="A17" s="163"/>
      <c r="B17" s="164" t="s">
        <v>59</v>
      </c>
      <c r="C17" s="164"/>
      <c r="D17" s="164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3"/>
    </row>
    <row r="18" customFormat="false" ht="15" hidden="false" customHeight="false" outlineLevel="0" collapsed="false">
      <c r="A18" s="163"/>
      <c r="B18" s="164" t="s">
        <v>60</v>
      </c>
      <c r="C18" s="164"/>
      <c r="D18" s="164"/>
      <c r="E18" s="164"/>
      <c r="F18" s="165" t="n">
        <f aca="false">G18</f>
        <v>0</v>
      </c>
      <c r="G18" s="165" t="n">
        <f aca="false">G139</f>
        <v>0</v>
      </c>
      <c r="H18" s="165" t="n">
        <f aca="false">H139</f>
        <v>0</v>
      </c>
      <c r="I18" s="165" t="n">
        <f aca="false">I139</f>
        <v>0</v>
      </c>
      <c r="J18" s="165" t="n">
        <f aca="false">J139</f>
        <v>0</v>
      </c>
      <c r="K18" s="165" t="n">
        <f aca="false">K139</f>
        <v>0</v>
      </c>
      <c r="L18" s="165" t="n">
        <f aca="false">L139</f>
        <v>0</v>
      </c>
      <c r="M18" s="165" t="n">
        <f aca="false">M139</f>
        <v>0</v>
      </c>
      <c r="N18" s="165" t="n">
        <f aca="false">N139</f>
        <v>0</v>
      </c>
      <c r="O18" s="165" t="n">
        <f aca="false">O139</f>
        <v>0</v>
      </c>
      <c r="P18" s="165" t="n">
        <f aca="false">P139</f>
        <v>0</v>
      </c>
      <c r="Q18" s="165" t="n">
        <f aca="false">Q139</f>
        <v>0</v>
      </c>
      <c r="R18" s="165" t="n">
        <f aca="false">R139</f>
        <v>0</v>
      </c>
      <c r="S18" s="165" t="n">
        <f aca="false">S139</f>
        <v>0</v>
      </c>
      <c r="T18" s="165" t="n">
        <f aca="false">T139</f>
        <v>0</v>
      </c>
      <c r="U18" s="165" t="n">
        <f aca="false">U139</f>
        <v>0</v>
      </c>
      <c r="V18" s="165" t="n">
        <f aca="false">V139</f>
        <v>0</v>
      </c>
      <c r="W18" s="165" t="n">
        <f aca="false">W139</f>
        <v>0</v>
      </c>
      <c r="X18" s="165" t="n">
        <f aca="false">X139</f>
        <v>0</v>
      </c>
      <c r="Y18" s="165" t="n">
        <f aca="false">Y139</f>
        <v>0</v>
      </c>
      <c r="Z18" s="165" t="n">
        <f aca="false">Z139</f>
        <v>0</v>
      </c>
      <c r="AA18" s="165" t="n">
        <f aca="false">AA139</f>
        <v>0</v>
      </c>
      <c r="AB18" s="165" t="n">
        <f aca="false">AB139</f>
        <v>0</v>
      </c>
      <c r="AC18" s="165" t="n">
        <f aca="false">AC139</f>
        <v>0</v>
      </c>
      <c r="AD18" s="165" t="n">
        <f aca="false">AD139</f>
        <v>0</v>
      </c>
      <c r="AE18" s="165" t="n">
        <f aca="false">AE139</f>
        <v>0</v>
      </c>
      <c r="AF18" s="165" t="n">
        <f aca="false">AF139</f>
        <v>0</v>
      </c>
      <c r="AG18" s="165" t="n">
        <f aca="false">AG139</f>
        <v>0</v>
      </c>
      <c r="AH18" s="165" t="n">
        <f aca="false">AH139</f>
        <v>0</v>
      </c>
      <c r="AI18" s="165" t="n">
        <f aca="false">AI139</f>
        <v>0</v>
      </c>
      <c r="AJ18" s="165" t="n">
        <f aca="false">AJ139</f>
        <v>0</v>
      </c>
      <c r="AK18" s="163"/>
    </row>
    <row r="19" customFormat="false" ht="15" hidden="false" customHeight="false" outlineLevel="0" collapsed="false">
      <c r="A19" s="166"/>
      <c r="B19" s="166" t="s">
        <v>61</v>
      </c>
      <c r="C19" s="166"/>
      <c r="D19" s="166"/>
      <c r="E19" s="166"/>
      <c r="F19" s="167" t="n">
        <f aca="false">SUM(F15:F18)</f>
        <v>2284</v>
      </c>
      <c r="G19" s="167" t="n">
        <f aca="false">SUM(G15:G18)</f>
        <v>1412</v>
      </c>
      <c r="H19" s="167" t="n">
        <f aca="false">SUM(H15:H18)</f>
        <v>2442</v>
      </c>
      <c r="I19" s="167" t="n">
        <f aca="false">SUM(I15:I18)</f>
        <v>2318</v>
      </c>
      <c r="J19" s="167" t="n">
        <f aca="false">SUM(J15:J18)</f>
        <v>150</v>
      </c>
      <c r="K19" s="167" t="n">
        <f aca="false">SUM(K15:K18)</f>
        <v>63.6</v>
      </c>
      <c r="L19" s="167" t="n">
        <f aca="false">SUM(L15:L18)</f>
        <v>0</v>
      </c>
      <c r="M19" s="167" t="n">
        <f aca="false">SUM(M15:M18)</f>
        <v>343.2</v>
      </c>
      <c r="N19" s="167" t="n">
        <f aca="false">SUM(N15:N18)</f>
        <v>0</v>
      </c>
      <c r="O19" s="167" t="n">
        <f aca="false">SUM(O15:O18)</f>
        <v>0</v>
      </c>
      <c r="P19" s="167" t="n">
        <f aca="false">SUM(P15:P18)</f>
        <v>0</v>
      </c>
      <c r="Q19" s="167" t="n">
        <f aca="false">SUM(Q15:Q18)</f>
        <v>94.6</v>
      </c>
      <c r="R19" s="167" t="n">
        <f aca="false">SUM(R15:R18)</f>
        <v>0</v>
      </c>
      <c r="S19" s="167" t="n">
        <f aca="false">SUM(S15:S18)</f>
        <v>0</v>
      </c>
      <c r="T19" s="167" t="n">
        <f aca="false">SUM(T15:T18)</f>
        <v>57.3333333333333</v>
      </c>
      <c r="U19" s="167" t="n">
        <f aca="false">SUM(U15:U18)</f>
        <v>254.7</v>
      </c>
      <c r="V19" s="167" t="n">
        <f aca="false">SUM(V15:V18)</f>
        <v>24</v>
      </c>
      <c r="W19" s="167" t="n">
        <f aca="false">SUM(W15:W18)</f>
        <v>112</v>
      </c>
      <c r="X19" s="167" t="n">
        <f aca="false">SUM(X15:X18)</f>
        <v>0</v>
      </c>
      <c r="Y19" s="167" t="n">
        <f aca="false">SUM(Y15:Y18)</f>
        <v>0</v>
      </c>
      <c r="Z19" s="167" t="n">
        <f aca="false">SUM(Z15:Z18)</f>
        <v>0</v>
      </c>
      <c r="AA19" s="167" t="n">
        <f aca="false">SUM(AA15:AA18)</f>
        <v>0</v>
      </c>
      <c r="AB19" s="167" t="n">
        <f aca="false">SUM(AB15:AB18)</f>
        <v>13.5</v>
      </c>
      <c r="AC19" s="167" t="n">
        <f aca="false">SUM(AC15:AC18)</f>
        <v>0</v>
      </c>
      <c r="AD19" s="167" t="n">
        <f aca="false">SUM(AD15:AD18)</f>
        <v>0</v>
      </c>
      <c r="AE19" s="167" t="n">
        <f aca="false">SUM(AE15:AE18)</f>
        <v>0</v>
      </c>
      <c r="AF19" s="167" t="n">
        <f aca="false">SUM(AF15:AF18)</f>
        <v>0</v>
      </c>
      <c r="AG19" s="167" t="n">
        <f aca="false">SUM(AG15:AG18)</f>
        <v>0</v>
      </c>
      <c r="AH19" s="167" t="n">
        <f aca="false">SUM(AH15:AH18)</f>
        <v>0</v>
      </c>
      <c r="AI19" s="167" t="n">
        <f aca="false">SUM(AI15:AI18)</f>
        <v>314</v>
      </c>
      <c r="AJ19" s="167" t="n">
        <f aca="false">SUM(AJ15:AJ18)</f>
        <v>5156.93333333333</v>
      </c>
      <c r="AK19" s="166"/>
    </row>
    <row r="20" customFormat="false" ht="15" hidden="false" customHeight="false" outlineLevel="0" collapsed="false">
      <c r="A20" s="168"/>
      <c r="B20" s="168"/>
      <c r="C20" s="168"/>
      <c r="D20" s="168"/>
      <c r="E20" s="168"/>
      <c r="F20" s="175"/>
      <c r="G20" s="175"/>
      <c r="H20" s="175"/>
      <c r="I20" s="175"/>
      <c r="J20" s="175"/>
      <c r="K20" s="175"/>
      <c r="L20" s="175"/>
      <c r="M20" s="175"/>
      <c r="N20" s="180" t="s">
        <v>57</v>
      </c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68"/>
    </row>
    <row r="21" customFormat="false" ht="15" hidden="false" customHeight="false" outlineLevel="0" collapsed="false">
      <c r="A21" s="168"/>
      <c r="B21" s="168"/>
      <c r="C21" s="168"/>
      <c r="D21" s="168"/>
      <c r="E21" s="168"/>
      <c r="F21" s="175"/>
      <c r="G21" s="175"/>
      <c r="H21" s="175"/>
      <c r="I21" s="175"/>
      <c r="J21" s="170" t="str">
        <f aca="false">Бюджет!L23</f>
        <v>03.03.03 Радиофизика</v>
      </c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5"/>
      <c r="AE21" s="175"/>
      <c r="AF21" s="175"/>
      <c r="AG21" s="175"/>
      <c r="AH21" s="175"/>
      <c r="AI21" s="175"/>
      <c r="AJ21" s="172" t="n">
        <f aca="false">SUM(G21,I21:AI21)</f>
        <v>0</v>
      </c>
      <c r="AK21" s="168"/>
    </row>
    <row r="22" customFormat="false" ht="15" hidden="false" customHeight="false" outlineLevel="0" collapsed="false">
      <c r="A22" s="168"/>
      <c r="B22" s="168"/>
      <c r="C22" s="168"/>
      <c r="D22" s="168"/>
      <c r="E22" s="168"/>
      <c r="F22" s="175"/>
      <c r="G22" s="175"/>
      <c r="H22" s="175"/>
      <c r="I22" s="175"/>
      <c r="J22" s="171" t="str">
        <f aca="false">Бюджет!K24</f>
        <v>профиль "Радиоинжиниринг и телекоммуникации" </v>
      </c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5"/>
      <c r="AE22" s="175"/>
      <c r="AF22" s="175"/>
      <c r="AG22" s="175"/>
      <c r="AH22" s="175"/>
      <c r="AI22" s="175"/>
      <c r="AJ22" s="172" t="n">
        <f aca="false">SUM(G22,I22:AI22)</f>
        <v>0</v>
      </c>
      <c r="AK22" s="168"/>
    </row>
    <row r="23" customFormat="false" ht="15" hidden="false" customHeight="false" outlineLevel="0" collapsed="false">
      <c r="A23" s="174" t="str">
        <f aca="false">Бюджет!A28</f>
        <v>Б1.О.13.01</v>
      </c>
      <c r="B23" s="174" t="str">
        <f aca="false">Бюджет!B28</f>
        <v>Математический анализ (поток РФ, ИБ, НЭ, ИСТ)</v>
      </c>
      <c r="C23" s="181" t="str">
        <f aca="false">Бюджет!C28</f>
        <v>1\1</v>
      </c>
      <c r="D23" s="181" t="n">
        <f aca="false">Бюджет!D28</f>
        <v>21</v>
      </c>
      <c r="E23" s="181" t="n">
        <f aca="false">Бюджет!E28</f>
        <v>1</v>
      </c>
      <c r="F23" s="172" t="n">
        <f aca="false">Бюджет!F28</f>
        <v>50</v>
      </c>
      <c r="G23" s="172" t="n">
        <f aca="false">Бюджет!G28</f>
        <v>50</v>
      </c>
      <c r="H23" s="172" t="n">
        <f aca="false">Бюджет!H28</f>
        <v>68</v>
      </c>
      <c r="I23" s="172" t="n">
        <f aca="false">Бюджет!I28</f>
        <v>68</v>
      </c>
      <c r="J23" s="172" t="n">
        <f aca="false">Бюджет!J28</f>
        <v>0</v>
      </c>
      <c r="K23" s="172" t="n">
        <f aca="false">Бюджет!K28</f>
        <v>0</v>
      </c>
      <c r="L23" s="172" t="n">
        <f aca="false">Бюджет!L28</f>
        <v>0</v>
      </c>
      <c r="M23" s="172" t="n">
        <f aca="false">Бюджет!M28</f>
        <v>8.4</v>
      </c>
      <c r="N23" s="172" t="n">
        <f aca="false">Бюджет!N28</f>
        <v>0</v>
      </c>
      <c r="O23" s="172" t="n">
        <f aca="false">Бюджет!O28</f>
        <v>0</v>
      </c>
      <c r="P23" s="172" t="n">
        <f aca="false">Бюджет!P28</f>
        <v>0</v>
      </c>
      <c r="Q23" s="172" t="n">
        <f aca="false">Бюджет!Q28</f>
        <v>3.5</v>
      </c>
      <c r="R23" s="172" t="n">
        <f aca="false">Бюджет!R28</f>
        <v>0</v>
      </c>
      <c r="S23" s="172" t="n">
        <f aca="false">Бюджет!S28</f>
        <v>0</v>
      </c>
      <c r="T23" s="172" t="n">
        <f aca="false">Бюджет!T28</f>
        <v>0</v>
      </c>
      <c r="U23" s="172" t="n">
        <f aca="false">Бюджет!U28</f>
        <v>6.3</v>
      </c>
      <c r="V23" s="172" t="n">
        <f aca="false">Бюджет!V28</f>
        <v>0</v>
      </c>
      <c r="W23" s="172" t="n">
        <f aca="false">Бюджет!W28</f>
        <v>0</v>
      </c>
      <c r="X23" s="172" t="n">
        <f aca="false">Бюджет!X28</f>
        <v>0</v>
      </c>
      <c r="Y23" s="172" t="n">
        <f aca="false">Бюджет!Y28</f>
        <v>0</v>
      </c>
      <c r="Z23" s="172" t="n">
        <f aca="false">Бюджет!Z28</f>
        <v>0</v>
      </c>
      <c r="AA23" s="172" t="n">
        <f aca="false">Бюджет!AA28</f>
        <v>0</v>
      </c>
      <c r="AB23" s="172" t="n">
        <f aca="false">Бюджет!AB28</f>
        <v>0</v>
      </c>
      <c r="AC23" s="172" t="n">
        <f aca="false">Бюджет!AC28</f>
        <v>0</v>
      </c>
      <c r="AD23" s="172" t="n">
        <f aca="false">Бюджет!AD28</f>
        <v>0</v>
      </c>
      <c r="AE23" s="172" t="n">
        <f aca="false">Бюджет!AE28</f>
        <v>0</v>
      </c>
      <c r="AF23" s="172" t="n">
        <f aca="false">Бюджет!AF28</f>
        <v>0</v>
      </c>
      <c r="AG23" s="172" t="n">
        <f aca="false">Бюджет!AG28</f>
        <v>0</v>
      </c>
      <c r="AH23" s="172" t="n">
        <f aca="false">Бюджет!AH28</f>
        <v>0</v>
      </c>
      <c r="AI23" s="172" t="n">
        <f aca="false">Бюджет!AI28</f>
        <v>8</v>
      </c>
      <c r="AJ23" s="172" t="n">
        <f aca="false">SUM(G23,I23:AI23)</f>
        <v>144.2</v>
      </c>
      <c r="AK23" s="168"/>
    </row>
    <row r="24" customFormat="false" ht="15" hidden="false" customHeight="false" outlineLevel="0" collapsed="false">
      <c r="A24" s="174" t="str">
        <f aca="false">Бюджет!A29</f>
        <v>Б1.О.13.01</v>
      </c>
      <c r="B24" s="174" t="str">
        <f aca="false">Бюджет!B29</f>
        <v>Математический анализ (поток РФ, ИБ, НЭ, ИСТ)</v>
      </c>
      <c r="C24" s="181" t="str">
        <f aca="false">Бюджет!C29</f>
        <v>1\2</v>
      </c>
      <c r="D24" s="181" t="n">
        <f aca="false">Бюджет!D29</f>
        <v>21</v>
      </c>
      <c r="E24" s="181" t="n">
        <f aca="false">Бюджет!E29</f>
        <v>1</v>
      </c>
      <c r="F24" s="172" t="n">
        <f aca="false">Бюджет!F29</f>
        <v>40</v>
      </c>
      <c r="G24" s="172" t="n">
        <f aca="false">Бюджет!G29</f>
        <v>40</v>
      </c>
      <c r="H24" s="172" t="n">
        <f aca="false">Бюджет!H29</f>
        <v>60</v>
      </c>
      <c r="I24" s="172" t="n">
        <f aca="false">Бюджет!I29</f>
        <v>60</v>
      </c>
      <c r="J24" s="172" t="n">
        <f aca="false">Бюджет!J29</f>
        <v>0</v>
      </c>
      <c r="K24" s="172" t="n">
        <f aca="false">Бюджет!K29</f>
        <v>0</v>
      </c>
      <c r="L24" s="172" t="n">
        <f aca="false">Бюджет!L29</f>
        <v>0</v>
      </c>
      <c r="M24" s="172" t="n">
        <f aca="false">Бюджет!M29</f>
        <v>8.4</v>
      </c>
      <c r="N24" s="172" t="n">
        <f aca="false">Бюджет!N29</f>
        <v>0</v>
      </c>
      <c r="O24" s="172" t="n">
        <f aca="false">Бюджет!O29</f>
        <v>0</v>
      </c>
      <c r="P24" s="172" t="n">
        <f aca="false">Бюджет!P29</f>
        <v>0</v>
      </c>
      <c r="Q24" s="172" t="n">
        <f aca="false">Бюджет!Q29</f>
        <v>3</v>
      </c>
      <c r="R24" s="172" t="n">
        <f aca="false">Бюджет!R29</f>
        <v>0</v>
      </c>
      <c r="S24" s="172" t="n">
        <f aca="false">Бюджет!S29</f>
        <v>0</v>
      </c>
      <c r="T24" s="172" t="n">
        <f aca="false">Бюджет!T29</f>
        <v>0</v>
      </c>
      <c r="U24" s="172" t="n">
        <f aca="false">Бюджет!U29</f>
        <v>6.3</v>
      </c>
      <c r="V24" s="172" t="n">
        <f aca="false">Бюджет!V29</f>
        <v>0</v>
      </c>
      <c r="W24" s="172" t="n">
        <f aca="false">Бюджет!W29</f>
        <v>0</v>
      </c>
      <c r="X24" s="172" t="n">
        <f aca="false">Бюджет!X29</f>
        <v>0</v>
      </c>
      <c r="Y24" s="172" t="n">
        <f aca="false">Бюджет!Y29</f>
        <v>0</v>
      </c>
      <c r="Z24" s="172" t="n">
        <f aca="false">Бюджет!Z29</f>
        <v>0</v>
      </c>
      <c r="AA24" s="172" t="n">
        <f aca="false">Бюджет!AA29</f>
        <v>0</v>
      </c>
      <c r="AB24" s="172" t="n">
        <f aca="false">Бюджет!AB29</f>
        <v>0</v>
      </c>
      <c r="AC24" s="172" t="n">
        <f aca="false">Бюджет!AC29</f>
        <v>0</v>
      </c>
      <c r="AD24" s="172" t="n">
        <f aca="false">Бюджет!AD29</f>
        <v>0</v>
      </c>
      <c r="AE24" s="172" t="n">
        <f aca="false">Бюджет!AE29</f>
        <v>0</v>
      </c>
      <c r="AF24" s="172" t="n">
        <f aca="false">Бюджет!AF29</f>
        <v>0</v>
      </c>
      <c r="AG24" s="172" t="n">
        <f aca="false">Бюджет!AG29</f>
        <v>0</v>
      </c>
      <c r="AH24" s="172" t="n">
        <f aca="false">Бюджет!AH29</f>
        <v>0</v>
      </c>
      <c r="AI24" s="172" t="n">
        <f aca="false">Бюджет!AI29</f>
        <v>8</v>
      </c>
      <c r="AJ24" s="172" t="n">
        <f aca="false">SUM(G24,I24:AI24)</f>
        <v>125.7</v>
      </c>
      <c r="AK24" s="168"/>
    </row>
    <row r="25" customFormat="false" ht="27.25" hidden="false" customHeight="false" outlineLevel="0" collapsed="false">
      <c r="A25" s="174" t="str">
        <f aca="false">Бюджет!A30</f>
        <v>Б1.О.13.02</v>
      </c>
      <c r="B25" s="174" t="str">
        <f aca="false">Бюджет!B30</f>
        <v>Аналитическая геометрия и линейная алгебра (поток РФ, НЭ, ИСТ)</v>
      </c>
      <c r="C25" s="181" t="str">
        <f aca="false">Бюджет!C30</f>
        <v>1\1</v>
      </c>
      <c r="D25" s="181" t="n">
        <f aca="false">Бюджет!D30</f>
        <v>21</v>
      </c>
      <c r="E25" s="181" t="n">
        <f aca="false">Бюджет!E30</f>
        <v>1</v>
      </c>
      <c r="F25" s="172" t="n">
        <f aca="false">Бюджет!F30</f>
        <v>34</v>
      </c>
      <c r="G25" s="172" t="n">
        <f aca="false">Бюджет!G30</f>
        <v>34</v>
      </c>
      <c r="H25" s="172" t="n">
        <f aca="false">Бюджет!H30</f>
        <v>34</v>
      </c>
      <c r="I25" s="172" t="n">
        <f aca="false">Бюджет!I30</f>
        <v>34</v>
      </c>
      <c r="J25" s="172" t="n">
        <f aca="false">Бюджет!J30</f>
        <v>0</v>
      </c>
      <c r="K25" s="172" t="n">
        <f aca="false">Бюджет!K30</f>
        <v>6.3</v>
      </c>
      <c r="L25" s="172" t="n">
        <f aca="false">Бюджет!L30</f>
        <v>0</v>
      </c>
      <c r="M25" s="172" t="n">
        <f aca="false">Бюджет!M30</f>
        <v>0</v>
      </c>
      <c r="N25" s="172" t="n">
        <f aca="false">Бюджет!N30</f>
        <v>0</v>
      </c>
      <c r="O25" s="172" t="n">
        <f aca="false">Бюджет!O30</f>
        <v>0</v>
      </c>
      <c r="P25" s="172" t="n">
        <f aca="false">Бюджет!P30</f>
        <v>0</v>
      </c>
      <c r="Q25" s="172" t="n">
        <f aca="false">Бюджет!Q30</f>
        <v>1.7</v>
      </c>
      <c r="R25" s="172" t="n">
        <f aca="false">Бюджет!R30</f>
        <v>0</v>
      </c>
      <c r="S25" s="172" t="n">
        <f aca="false">Бюджет!S30</f>
        <v>0</v>
      </c>
      <c r="T25" s="172" t="n">
        <f aca="false">Бюджет!T30</f>
        <v>0</v>
      </c>
      <c r="U25" s="172" t="n">
        <f aca="false">Бюджет!U30</f>
        <v>6.3</v>
      </c>
      <c r="V25" s="172" t="n">
        <f aca="false">Бюджет!V30</f>
        <v>0</v>
      </c>
      <c r="W25" s="172" t="n">
        <f aca="false">Бюджет!W30</f>
        <v>0</v>
      </c>
      <c r="X25" s="172" t="n">
        <f aca="false">Бюджет!X30</f>
        <v>0</v>
      </c>
      <c r="Y25" s="172" t="n">
        <f aca="false">Бюджет!Y30</f>
        <v>0</v>
      </c>
      <c r="Z25" s="172" t="n">
        <f aca="false">Бюджет!Z30</f>
        <v>0</v>
      </c>
      <c r="AA25" s="172" t="n">
        <f aca="false">Бюджет!AA30</f>
        <v>0</v>
      </c>
      <c r="AB25" s="172" t="n">
        <f aca="false">Бюджет!AB30</f>
        <v>0</v>
      </c>
      <c r="AC25" s="172" t="n">
        <f aca="false">Бюджет!AC30</f>
        <v>0</v>
      </c>
      <c r="AD25" s="172" t="n">
        <f aca="false">Бюджет!AD30</f>
        <v>0</v>
      </c>
      <c r="AE25" s="172" t="n">
        <f aca="false">Бюджет!AE30</f>
        <v>0</v>
      </c>
      <c r="AF25" s="172" t="n">
        <f aca="false">Бюджет!AF30</f>
        <v>0</v>
      </c>
      <c r="AG25" s="172" t="n">
        <f aca="false">Бюджет!AG30</f>
        <v>0</v>
      </c>
      <c r="AH25" s="172" t="n">
        <f aca="false">Бюджет!AH30</f>
        <v>0</v>
      </c>
      <c r="AI25" s="172" t="n">
        <f aca="false">Бюджет!AI30</f>
        <v>8</v>
      </c>
      <c r="AJ25" s="172" t="n">
        <f aca="false">SUM(G25,I25:AI25)</f>
        <v>90.3</v>
      </c>
      <c r="AK25" s="168"/>
    </row>
    <row r="26" customFormat="false" ht="15" hidden="false" customHeight="false" outlineLevel="0" collapsed="false">
      <c r="A26" s="168"/>
      <c r="B26" s="168"/>
      <c r="C26" s="168"/>
      <c r="D26" s="168"/>
      <c r="E26" s="168"/>
      <c r="F26" s="175"/>
      <c r="G26" s="175"/>
      <c r="H26" s="175"/>
      <c r="I26" s="175"/>
      <c r="J26" s="171" t="str">
        <f aca="false">Бюджет!K35</f>
        <v>профиль "Радиофизика в области связи, информационных и телекоммуникационных технологий"</v>
      </c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5"/>
      <c r="AE26" s="175"/>
      <c r="AF26" s="175"/>
      <c r="AG26" s="175"/>
      <c r="AH26" s="175"/>
      <c r="AI26" s="175"/>
      <c r="AJ26" s="172" t="n">
        <f aca="false">SUM(G26,I26:AI26)</f>
        <v>0</v>
      </c>
      <c r="AK26" s="168"/>
    </row>
    <row r="27" customFormat="false" ht="15" hidden="false" customHeight="false" outlineLevel="0" collapsed="false">
      <c r="A27" s="168"/>
      <c r="B27" s="168"/>
      <c r="C27" s="168"/>
      <c r="D27" s="168"/>
      <c r="E27" s="168"/>
      <c r="F27" s="175"/>
      <c r="G27" s="175"/>
      <c r="H27" s="175"/>
      <c r="I27" s="175"/>
      <c r="J27" s="171" t="str">
        <f aca="false">Бюджет!K36</f>
        <v>профиль "Радиофизика: радиоэлектронные устройства, обработка сигналов и автоматизация" 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5"/>
      <c r="AE27" s="175"/>
      <c r="AF27" s="175"/>
      <c r="AG27" s="175"/>
      <c r="AH27" s="175"/>
      <c r="AI27" s="175"/>
      <c r="AJ27" s="172" t="n">
        <f aca="false">SUM(G27,I27:AI27)</f>
        <v>0</v>
      </c>
      <c r="AK27" s="168"/>
    </row>
    <row r="28" customFormat="false" ht="15" hidden="false" customHeight="false" outlineLevel="0" collapsed="false">
      <c r="A28" s="174" t="str">
        <f aca="false">Бюджет!A39</f>
        <v>Б1.О.13.01</v>
      </c>
      <c r="B28" s="174" t="str">
        <f aca="false">Бюджет!B39</f>
        <v>Математический анализ (поток РФ, НЭ, ИБ, ИСТ)</v>
      </c>
      <c r="C28" s="181" t="str">
        <f aca="false">Бюджет!C39</f>
        <v>2\3</v>
      </c>
      <c r="D28" s="181" t="n">
        <f aca="false">Бюджет!D39</f>
        <v>12</v>
      </c>
      <c r="E28" s="181" t="n">
        <f aca="false">Бюджет!E39</f>
        <v>1</v>
      </c>
      <c r="F28" s="172" t="n">
        <f aca="false">Бюджет!F39</f>
        <v>32</v>
      </c>
      <c r="G28" s="172" t="n">
        <f aca="false">Бюджет!G39</f>
        <v>32</v>
      </c>
      <c r="H28" s="172" t="n">
        <f aca="false">Бюджет!H39</f>
        <v>32</v>
      </c>
      <c r="I28" s="172" t="n">
        <f aca="false">Бюджет!I39</f>
        <v>32</v>
      </c>
      <c r="J28" s="172" t="n">
        <f aca="false">Бюджет!J39</f>
        <v>0</v>
      </c>
      <c r="K28" s="172" t="n">
        <f aca="false">Бюджет!K39</f>
        <v>0</v>
      </c>
      <c r="L28" s="172" t="n">
        <f aca="false">Бюджет!L39</f>
        <v>0</v>
      </c>
      <c r="M28" s="172" t="n">
        <f aca="false">Бюджет!M39</f>
        <v>4.8</v>
      </c>
      <c r="N28" s="172" t="n">
        <f aca="false">Бюджет!N39</f>
        <v>0</v>
      </c>
      <c r="O28" s="172" t="n">
        <f aca="false">Бюджет!O39</f>
        <v>0</v>
      </c>
      <c r="P28" s="172" t="n">
        <f aca="false">Бюджет!P39</f>
        <v>0</v>
      </c>
      <c r="Q28" s="172" t="n">
        <f aca="false">Бюджет!Q39</f>
        <v>2.6</v>
      </c>
      <c r="R28" s="172" t="n">
        <f aca="false">Бюджет!R39</f>
        <v>0</v>
      </c>
      <c r="S28" s="172" t="n">
        <f aca="false">Бюджет!S39</f>
        <v>0</v>
      </c>
      <c r="T28" s="172" t="n">
        <f aca="false">Бюджет!T39</f>
        <v>0</v>
      </c>
      <c r="U28" s="172" t="n">
        <f aca="false">Бюджет!U39</f>
        <v>3.6</v>
      </c>
      <c r="V28" s="172" t="n">
        <f aca="false">Бюджет!V39</f>
        <v>0</v>
      </c>
      <c r="W28" s="172" t="n">
        <f aca="false">Бюджет!W39</f>
        <v>0</v>
      </c>
      <c r="X28" s="172" t="n">
        <f aca="false">Бюджет!X39</f>
        <v>0</v>
      </c>
      <c r="Y28" s="172" t="n">
        <f aca="false">Бюджет!Y39</f>
        <v>0</v>
      </c>
      <c r="Z28" s="172" t="n">
        <f aca="false">Бюджет!Z39</f>
        <v>0</v>
      </c>
      <c r="AA28" s="172" t="n">
        <f aca="false">Бюджет!AA39</f>
        <v>0</v>
      </c>
      <c r="AB28" s="172" t="n">
        <f aca="false">Бюджет!AB39</f>
        <v>0</v>
      </c>
      <c r="AC28" s="172" t="n">
        <f aca="false">Бюджет!AC39</f>
        <v>0</v>
      </c>
      <c r="AD28" s="172" t="n">
        <f aca="false">Бюджет!AD39</f>
        <v>0</v>
      </c>
      <c r="AE28" s="172" t="n">
        <f aca="false">Бюджет!AE39</f>
        <v>0</v>
      </c>
      <c r="AF28" s="172" t="n">
        <f aca="false">Бюджет!AF39</f>
        <v>0</v>
      </c>
      <c r="AG28" s="172" t="n">
        <f aca="false">Бюджет!AG39</f>
        <v>0</v>
      </c>
      <c r="AH28" s="172" t="n">
        <f aca="false">Бюджет!AH39</f>
        <v>0</v>
      </c>
      <c r="AI28" s="172" t="n">
        <f aca="false">Бюджет!AI39</f>
        <v>12</v>
      </c>
      <c r="AJ28" s="172" t="n">
        <f aca="false">SUM(G28,I28:AI28)</f>
        <v>87</v>
      </c>
      <c r="AK28" s="168"/>
    </row>
    <row r="29" customFormat="false" ht="27.25" hidden="false" customHeight="false" outlineLevel="0" collapsed="false">
      <c r="A29" s="174" t="str">
        <f aca="false">Бюджет!A40</f>
        <v>Б1.О.13.03</v>
      </c>
      <c r="B29" s="174" t="str">
        <f aca="false">Бюджет!B40</f>
        <v>Дифференциальные уравнения (поток РФ, ФИЗ, НЭ, ИСТ лекц, поток РФ, ФИЗ пз)</v>
      </c>
      <c r="C29" s="181" t="str">
        <f aca="false">Бюджет!C40</f>
        <v>2\3</v>
      </c>
      <c r="D29" s="181" t="n">
        <f aca="false">Бюджет!D40</f>
        <v>12</v>
      </c>
      <c r="E29" s="181" t="n">
        <f aca="false">Бюджет!E40</f>
        <v>1</v>
      </c>
      <c r="F29" s="172" t="n">
        <f aca="false">Бюджет!F40</f>
        <v>32</v>
      </c>
      <c r="G29" s="172" t="n">
        <f aca="false">Бюджет!G40</f>
        <v>32</v>
      </c>
      <c r="H29" s="172" t="n">
        <f aca="false">Бюджет!H40</f>
        <v>32</v>
      </c>
      <c r="I29" s="172" t="n">
        <f aca="false">Бюджет!I40</f>
        <v>32</v>
      </c>
      <c r="J29" s="172" t="n">
        <f aca="false">Бюджет!J40</f>
        <v>0</v>
      </c>
      <c r="K29" s="172" t="n">
        <f aca="false">Бюджет!K40</f>
        <v>3.6</v>
      </c>
      <c r="L29" s="172" t="n">
        <f aca="false">Бюджет!L40</f>
        <v>0</v>
      </c>
      <c r="M29" s="172" t="n">
        <f aca="false">Бюджет!M40</f>
        <v>0</v>
      </c>
      <c r="N29" s="172" t="n">
        <f aca="false">Бюджет!N40</f>
        <v>0</v>
      </c>
      <c r="O29" s="172" t="n">
        <f aca="false">Бюджет!O40</f>
        <v>0</v>
      </c>
      <c r="P29" s="172" t="n">
        <f aca="false">Бюджет!P40</f>
        <v>0</v>
      </c>
      <c r="Q29" s="172" t="n">
        <f aca="false">Бюджет!Q40</f>
        <v>1.6</v>
      </c>
      <c r="R29" s="172" t="n">
        <f aca="false">Бюджет!R40</f>
        <v>0</v>
      </c>
      <c r="S29" s="172" t="n">
        <f aca="false">Бюджет!S40</f>
        <v>0</v>
      </c>
      <c r="T29" s="172" t="n">
        <f aca="false">Бюджет!T40</f>
        <v>0</v>
      </c>
      <c r="U29" s="172" t="n">
        <f aca="false">Бюджет!U40</f>
        <v>3.6</v>
      </c>
      <c r="V29" s="172" t="n">
        <f aca="false">Бюджет!V40</f>
        <v>0</v>
      </c>
      <c r="W29" s="172" t="n">
        <f aca="false">Бюджет!W40</f>
        <v>0</v>
      </c>
      <c r="X29" s="172" t="n">
        <f aca="false">Бюджет!X40</f>
        <v>0</v>
      </c>
      <c r="Y29" s="172" t="n">
        <f aca="false">Бюджет!Y40</f>
        <v>0</v>
      </c>
      <c r="Z29" s="172" t="n">
        <f aca="false">Бюджет!Z40</f>
        <v>0</v>
      </c>
      <c r="AA29" s="172" t="n">
        <f aca="false">Бюджет!AA40</f>
        <v>0</v>
      </c>
      <c r="AB29" s="172" t="n">
        <f aca="false">Бюджет!AB40</f>
        <v>0</v>
      </c>
      <c r="AC29" s="172" t="n">
        <f aca="false">Бюджет!AC40</f>
        <v>0</v>
      </c>
      <c r="AD29" s="172" t="n">
        <f aca="false">Бюджет!AD40</f>
        <v>0</v>
      </c>
      <c r="AE29" s="172" t="n">
        <f aca="false">Бюджет!AE40</f>
        <v>0</v>
      </c>
      <c r="AF29" s="172" t="n">
        <f aca="false">Бюджет!AF40</f>
        <v>0</v>
      </c>
      <c r="AG29" s="172" t="n">
        <f aca="false">Бюджет!AG40</f>
        <v>0</v>
      </c>
      <c r="AH29" s="172" t="n">
        <f aca="false">Бюджет!AH40</f>
        <v>0</v>
      </c>
      <c r="AI29" s="172" t="n">
        <f aca="false">Бюджет!AI40</f>
        <v>12</v>
      </c>
      <c r="AJ29" s="172" t="n">
        <f aca="false">SUM(G29,I29:AI29)</f>
        <v>84.8</v>
      </c>
      <c r="AK29" s="168"/>
    </row>
    <row r="30" customFormat="false" ht="15" hidden="false" customHeight="false" outlineLevel="0" collapsed="false">
      <c r="A30" s="174" t="str">
        <f aca="false">Бюджет!A41</f>
        <v>Б1.О.13.04</v>
      </c>
      <c r="B30" s="174" t="str">
        <f aca="false">Бюджет!B41</f>
        <v>Методы математической физики</v>
      </c>
      <c r="C30" s="181" t="str">
        <f aca="false">Бюджет!C41</f>
        <v>2\4</v>
      </c>
      <c r="D30" s="181" t="n">
        <f aca="false">Бюджет!D41</f>
        <v>12</v>
      </c>
      <c r="E30" s="181" t="n">
        <f aca="false">Бюджет!E41</f>
        <v>1</v>
      </c>
      <c r="F30" s="172" t="n">
        <f aca="false">Бюджет!F41</f>
        <v>40</v>
      </c>
      <c r="G30" s="172" t="n">
        <f aca="false">Бюджет!G41</f>
        <v>40</v>
      </c>
      <c r="H30" s="172" t="n">
        <f aca="false">Бюджет!H41</f>
        <v>40</v>
      </c>
      <c r="I30" s="172" t="n">
        <f aca="false">Бюджет!I41</f>
        <v>40</v>
      </c>
      <c r="J30" s="172" t="n">
        <f aca="false">Бюджет!J41</f>
        <v>0</v>
      </c>
      <c r="K30" s="172" t="n">
        <f aca="false">Бюджет!K41</f>
        <v>0</v>
      </c>
      <c r="L30" s="172" t="n">
        <f aca="false">Бюджет!L41</f>
        <v>0</v>
      </c>
      <c r="M30" s="172" t="n">
        <f aca="false">Бюджет!M41</f>
        <v>4.8</v>
      </c>
      <c r="N30" s="172" t="n">
        <f aca="false">Бюджет!N41</f>
        <v>0</v>
      </c>
      <c r="O30" s="172" t="n">
        <f aca="false">Бюджет!O41</f>
        <v>0</v>
      </c>
      <c r="P30" s="172" t="n">
        <f aca="false">Бюджет!P41</f>
        <v>0</v>
      </c>
      <c r="Q30" s="172" t="n">
        <f aca="false">Бюджет!Q41</f>
        <v>3</v>
      </c>
      <c r="R30" s="172" t="n">
        <f aca="false">Бюджет!R41</f>
        <v>0</v>
      </c>
      <c r="S30" s="172" t="n">
        <f aca="false">Бюджет!S41</f>
        <v>0</v>
      </c>
      <c r="T30" s="172" t="n">
        <f aca="false">Бюджет!T41</f>
        <v>0</v>
      </c>
      <c r="U30" s="172" t="n">
        <f aca="false">Бюджет!U41</f>
        <v>3.6</v>
      </c>
      <c r="V30" s="172" t="n">
        <f aca="false">Бюджет!V41</f>
        <v>0</v>
      </c>
      <c r="W30" s="172" t="n">
        <f aca="false">Бюджет!W41</f>
        <v>0</v>
      </c>
      <c r="X30" s="172" t="n">
        <f aca="false">Бюджет!X41</f>
        <v>0</v>
      </c>
      <c r="Y30" s="172" t="n">
        <f aca="false">Бюджет!Y41</f>
        <v>0</v>
      </c>
      <c r="Z30" s="172" t="n">
        <f aca="false">Бюджет!Z41</f>
        <v>0</v>
      </c>
      <c r="AA30" s="172" t="n">
        <f aca="false">Бюджет!AA41</f>
        <v>0</v>
      </c>
      <c r="AB30" s="172" t="n">
        <f aca="false">Бюджет!AB41</f>
        <v>0</v>
      </c>
      <c r="AC30" s="172" t="n">
        <f aca="false">Бюджет!AC41</f>
        <v>0</v>
      </c>
      <c r="AD30" s="172" t="n">
        <f aca="false">Бюджет!AD41</f>
        <v>0</v>
      </c>
      <c r="AE30" s="172" t="n">
        <f aca="false">Бюджет!AE41</f>
        <v>0</v>
      </c>
      <c r="AF30" s="172" t="n">
        <f aca="false">Бюджет!AF41</f>
        <v>0</v>
      </c>
      <c r="AG30" s="172" t="n">
        <f aca="false">Бюджет!AG41</f>
        <v>0</v>
      </c>
      <c r="AH30" s="172" t="n">
        <f aca="false">Бюджет!AH41</f>
        <v>0</v>
      </c>
      <c r="AI30" s="172" t="n">
        <f aca="false">Бюджет!AI41</f>
        <v>0</v>
      </c>
      <c r="AJ30" s="172" t="n">
        <f aca="false">SUM(G30,I30:AI30)</f>
        <v>91.4</v>
      </c>
      <c r="AK30" s="168"/>
    </row>
    <row r="31" customFormat="false" ht="15" hidden="false" customHeight="false" outlineLevel="0" collapsed="false">
      <c r="A31" s="174" t="str">
        <f aca="false">Бюджет!A42</f>
        <v>Б1.О.15.01</v>
      </c>
      <c r="B31" s="174" t="str">
        <f aca="false">Бюджет!B42</f>
        <v>Теоретическая механика (поток РФ, ФИЗ лекц+пз)</v>
      </c>
      <c r="C31" s="181" t="str">
        <f aca="false">Бюджет!C42</f>
        <v>2\3</v>
      </c>
      <c r="D31" s="181" t="n">
        <f aca="false">Бюджет!D42</f>
        <v>12</v>
      </c>
      <c r="E31" s="181" t="n">
        <f aca="false">Бюджет!E42</f>
        <v>1</v>
      </c>
      <c r="F31" s="172" t="n">
        <f aca="false">Бюджет!F42</f>
        <v>32</v>
      </c>
      <c r="G31" s="172" t="n">
        <f aca="false">Бюджет!G42</f>
        <v>32</v>
      </c>
      <c r="H31" s="172" t="n">
        <f aca="false">Бюджет!H42</f>
        <v>32</v>
      </c>
      <c r="I31" s="172" t="n">
        <f aca="false">Бюджет!I42</f>
        <v>32</v>
      </c>
      <c r="J31" s="172" t="n">
        <f aca="false">Бюджет!J42</f>
        <v>0</v>
      </c>
      <c r="K31" s="172" t="n">
        <f aca="false">Бюджет!K42</f>
        <v>3.6</v>
      </c>
      <c r="L31" s="172" t="n">
        <f aca="false">Бюджет!L42</f>
        <v>0</v>
      </c>
      <c r="M31" s="172" t="n">
        <f aca="false">Бюджет!M42</f>
        <v>0</v>
      </c>
      <c r="N31" s="172" t="n">
        <f aca="false">Бюджет!N42</f>
        <v>0</v>
      </c>
      <c r="O31" s="172" t="n">
        <f aca="false">Бюджет!O42</f>
        <v>0</v>
      </c>
      <c r="P31" s="172" t="n">
        <f aca="false">Бюджет!P42</f>
        <v>0</v>
      </c>
      <c r="Q31" s="172" t="n">
        <f aca="false">Бюджет!Q42</f>
        <v>1.6</v>
      </c>
      <c r="R31" s="172" t="n">
        <f aca="false">Бюджет!R42</f>
        <v>0</v>
      </c>
      <c r="S31" s="172" t="n">
        <f aca="false">Бюджет!S42</f>
        <v>0</v>
      </c>
      <c r="T31" s="172" t="n">
        <f aca="false">Бюджет!T42</f>
        <v>0</v>
      </c>
      <c r="U31" s="172" t="n">
        <f aca="false">Бюджет!U42</f>
        <v>3.6</v>
      </c>
      <c r="V31" s="172" t="n">
        <f aca="false">Бюджет!V42</f>
        <v>0</v>
      </c>
      <c r="W31" s="172" t="n">
        <f aca="false">Бюджет!W42</f>
        <v>0</v>
      </c>
      <c r="X31" s="172" t="n">
        <f aca="false">Бюджет!X42</f>
        <v>0</v>
      </c>
      <c r="Y31" s="172" t="n">
        <f aca="false">Бюджет!Y42</f>
        <v>0</v>
      </c>
      <c r="Z31" s="172" t="n">
        <f aca="false">Бюджет!Z42</f>
        <v>0</v>
      </c>
      <c r="AA31" s="172" t="n">
        <f aca="false">Бюджет!AA42</f>
        <v>0</v>
      </c>
      <c r="AB31" s="172" t="n">
        <f aca="false">Бюджет!AB42</f>
        <v>0</v>
      </c>
      <c r="AC31" s="172" t="n">
        <f aca="false">Бюджет!AC42</f>
        <v>0</v>
      </c>
      <c r="AD31" s="172" t="n">
        <f aca="false">Бюджет!AD42</f>
        <v>0</v>
      </c>
      <c r="AE31" s="172" t="n">
        <f aca="false">Бюджет!AE42</f>
        <v>0</v>
      </c>
      <c r="AF31" s="172" t="n">
        <f aca="false">Бюджет!AF42</f>
        <v>0</v>
      </c>
      <c r="AG31" s="172" t="n">
        <f aca="false">Бюджет!AG42</f>
        <v>0</v>
      </c>
      <c r="AH31" s="172" t="n">
        <f aca="false">Бюджет!AH42</f>
        <v>0</v>
      </c>
      <c r="AI31" s="172" t="n">
        <f aca="false">Бюджет!AI42</f>
        <v>2</v>
      </c>
      <c r="AJ31" s="172" t="n">
        <f aca="false">SUM(G31,I31:AI31)</f>
        <v>74.8</v>
      </c>
      <c r="AK31" s="168"/>
    </row>
    <row r="32" customFormat="false" ht="27.25" hidden="false" customHeight="false" outlineLevel="0" collapsed="false">
      <c r="A32" s="174" t="str">
        <f aca="false">Бюджет!A43</f>
        <v>Б1.О.15.02</v>
      </c>
      <c r="B32" s="174" t="str">
        <f aca="false">Бюджет!B43</f>
        <v>Электродинамика (поток РФ, НЭ, ИСТ лекц, поток РФ и НЭ пз)</v>
      </c>
      <c r="C32" s="181" t="str">
        <f aca="false">Бюджет!C43</f>
        <v>2\4</v>
      </c>
      <c r="D32" s="181" t="n">
        <f aca="false">Бюджет!D43</f>
        <v>12</v>
      </c>
      <c r="E32" s="181" t="n">
        <f aca="false">Бюджет!E43</f>
        <v>1</v>
      </c>
      <c r="F32" s="172" t="n">
        <f aca="false">Бюджет!F43</f>
        <v>40</v>
      </c>
      <c r="G32" s="172" t="n">
        <f aca="false">Бюджет!G43</f>
        <v>40</v>
      </c>
      <c r="H32" s="172" t="n">
        <f aca="false">Бюджет!H43</f>
        <v>40</v>
      </c>
      <c r="I32" s="172" t="n">
        <f aca="false">Бюджет!I43</f>
        <v>40</v>
      </c>
      <c r="J32" s="172" t="n">
        <f aca="false">Бюджет!J43</f>
        <v>0</v>
      </c>
      <c r="K32" s="172" t="n">
        <f aca="false">Бюджет!K43</f>
        <v>3.6</v>
      </c>
      <c r="L32" s="172" t="n">
        <f aca="false">Бюджет!L43</f>
        <v>0</v>
      </c>
      <c r="M32" s="172" t="n">
        <f aca="false">Бюджет!M43</f>
        <v>0</v>
      </c>
      <c r="N32" s="172" t="n">
        <f aca="false">Бюджет!N43</f>
        <v>0</v>
      </c>
      <c r="O32" s="172" t="n">
        <f aca="false">Бюджет!O43</f>
        <v>0</v>
      </c>
      <c r="P32" s="172" t="n">
        <f aca="false">Бюджет!P43</f>
        <v>0</v>
      </c>
      <c r="Q32" s="172" t="n">
        <f aca="false">Бюджет!Q43</f>
        <v>2</v>
      </c>
      <c r="R32" s="172" t="n">
        <f aca="false">Бюджет!R43</f>
        <v>0</v>
      </c>
      <c r="S32" s="172" t="n">
        <f aca="false">Бюджет!S43</f>
        <v>0</v>
      </c>
      <c r="T32" s="172" t="n">
        <f aca="false">Бюджет!T43</f>
        <v>0</v>
      </c>
      <c r="U32" s="172" t="n">
        <f aca="false">Бюджет!U43</f>
        <v>3.6</v>
      </c>
      <c r="V32" s="172" t="n">
        <f aca="false">Бюджет!V43</f>
        <v>0</v>
      </c>
      <c r="W32" s="172" t="n">
        <f aca="false">Бюджет!W43</f>
        <v>0</v>
      </c>
      <c r="X32" s="172" t="n">
        <f aca="false">Бюджет!X43</f>
        <v>0</v>
      </c>
      <c r="Y32" s="172" t="n">
        <f aca="false">Бюджет!Y43</f>
        <v>0</v>
      </c>
      <c r="Z32" s="172" t="n">
        <f aca="false">Бюджет!Z43</f>
        <v>0</v>
      </c>
      <c r="AA32" s="172" t="n">
        <f aca="false">Бюджет!AA43</f>
        <v>0</v>
      </c>
      <c r="AB32" s="172" t="n">
        <f aca="false">Бюджет!AB43</f>
        <v>0</v>
      </c>
      <c r="AC32" s="172" t="n">
        <f aca="false">Бюджет!AC43</f>
        <v>0</v>
      </c>
      <c r="AD32" s="172" t="n">
        <f aca="false">Бюджет!AD43</f>
        <v>0</v>
      </c>
      <c r="AE32" s="172" t="n">
        <f aca="false">Бюджет!AE43</f>
        <v>0</v>
      </c>
      <c r="AF32" s="172" t="n">
        <f aca="false">Бюджет!AF43</f>
        <v>0</v>
      </c>
      <c r="AG32" s="172" t="n">
        <f aca="false">Бюджет!AG43</f>
        <v>0</v>
      </c>
      <c r="AH32" s="172" t="n">
        <f aca="false">Бюджет!AH43</f>
        <v>0</v>
      </c>
      <c r="AI32" s="172" t="n">
        <f aca="false">Бюджет!AI43</f>
        <v>0</v>
      </c>
      <c r="AJ32" s="172" t="n">
        <f aca="false">SUM(G32,I32:AI32)</f>
        <v>89.2</v>
      </c>
      <c r="AK32" s="168"/>
    </row>
    <row r="33" customFormat="false" ht="27.25" hidden="false" customHeight="false" outlineLevel="0" collapsed="false">
      <c r="A33" s="174" t="str">
        <f aca="false">Бюджет!A46</f>
        <v>Б1.О.20</v>
      </c>
      <c r="B33" s="174" t="str">
        <f aca="false">Бюджет!B46</f>
        <v>Теория функций комплексного переменного (поток РФ, НЭ лекц+пз)</v>
      </c>
      <c r="C33" s="181" t="str">
        <f aca="false">Бюджет!C46</f>
        <v>2\4</v>
      </c>
      <c r="D33" s="181" t="n">
        <f aca="false">Бюджет!D46</f>
        <v>12</v>
      </c>
      <c r="E33" s="181" t="n">
        <f aca="false">Бюджет!E46</f>
        <v>1</v>
      </c>
      <c r="F33" s="172" t="n">
        <f aca="false">Бюджет!F46</f>
        <v>20</v>
      </c>
      <c r="G33" s="172" t="n">
        <f aca="false">Бюджет!G46</f>
        <v>20</v>
      </c>
      <c r="H33" s="172" t="n">
        <f aca="false">Бюджет!H46</f>
        <v>20</v>
      </c>
      <c r="I33" s="172" t="n">
        <f aca="false">Бюджет!I46</f>
        <v>20</v>
      </c>
      <c r="J33" s="172" t="n">
        <f aca="false">Бюджет!J46</f>
        <v>0</v>
      </c>
      <c r="K33" s="172" t="n">
        <f aca="false">Бюджет!K46</f>
        <v>3.6</v>
      </c>
      <c r="L33" s="172" t="n">
        <f aca="false">Бюджет!L46</f>
        <v>0</v>
      </c>
      <c r="M33" s="172" t="n">
        <f aca="false">Бюджет!M46</f>
        <v>0</v>
      </c>
      <c r="N33" s="172" t="n">
        <f aca="false">Бюджет!N46</f>
        <v>0</v>
      </c>
      <c r="O33" s="172" t="n">
        <f aca="false">Бюджет!O46</f>
        <v>0</v>
      </c>
      <c r="P33" s="172" t="n">
        <f aca="false">Бюджет!P46</f>
        <v>0</v>
      </c>
      <c r="Q33" s="172" t="n">
        <f aca="false">Бюджет!Q46</f>
        <v>1</v>
      </c>
      <c r="R33" s="172" t="n">
        <f aca="false">Бюджет!R46</f>
        <v>0</v>
      </c>
      <c r="S33" s="172" t="n">
        <f aca="false">Бюджет!S46</f>
        <v>0</v>
      </c>
      <c r="T33" s="172" t="n">
        <f aca="false">Бюджет!T46</f>
        <v>0</v>
      </c>
      <c r="U33" s="172" t="n">
        <f aca="false">Бюджет!U46</f>
        <v>0</v>
      </c>
      <c r="V33" s="172" t="n">
        <f aca="false">Бюджет!V46</f>
        <v>0</v>
      </c>
      <c r="W33" s="172" t="n">
        <f aca="false">Бюджет!W46</f>
        <v>0</v>
      </c>
      <c r="X33" s="172" t="n">
        <f aca="false">Бюджет!X46</f>
        <v>0</v>
      </c>
      <c r="Y33" s="172" t="n">
        <f aca="false">Бюджет!Y46</f>
        <v>0</v>
      </c>
      <c r="Z33" s="172" t="n">
        <f aca="false">Бюджет!Z46</f>
        <v>0</v>
      </c>
      <c r="AA33" s="172" t="n">
        <f aca="false">Бюджет!AA46</f>
        <v>0</v>
      </c>
      <c r="AB33" s="172" t="n">
        <f aca="false">Бюджет!AB46</f>
        <v>0</v>
      </c>
      <c r="AC33" s="172" t="n">
        <f aca="false">Бюджет!AC46</f>
        <v>0</v>
      </c>
      <c r="AD33" s="172" t="n">
        <f aca="false">Бюджет!AD46</f>
        <v>0</v>
      </c>
      <c r="AE33" s="172" t="n">
        <f aca="false">Бюджет!AE46</f>
        <v>0</v>
      </c>
      <c r="AF33" s="172" t="n">
        <f aca="false">Бюджет!AF46</f>
        <v>0</v>
      </c>
      <c r="AG33" s="172" t="n">
        <f aca="false">Бюджет!AG46</f>
        <v>0</v>
      </c>
      <c r="AH33" s="172" t="n">
        <f aca="false">Бюджет!AH46</f>
        <v>0</v>
      </c>
      <c r="AI33" s="172" t="n">
        <f aca="false">Бюджет!AI46</f>
        <v>0</v>
      </c>
      <c r="AJ33" s="172" t="n">
        <f aca="false">SUM(G33,I33:AI33)</f>
        <v>44.6</v>
      </c>
      <c r="AK33" s="168"/>
    </row>
    <row r="34" customFormat="false" ht="15" hidden="false" customHeight="false" outlineLevel="0" collapsed="false">
      <c r="A34" s="174" t="str">
        <f aca="false">Бюджет!A53</f>
        <v>Б1.О.15.03</v>
      </c>
      <c r="B34" s="174" t="str">
        <f aca="false">Бюджет!B53</f>
        <v>Квантовая механика</v>
      </c>
      <c r="C34" s="181" t="str">
        <f aca="false">Бюджет!C53</f>
        <v>3\5</v>
      </c>
      <c r="D34" s="181" t="n">
        <f aca="false">Бюджет!D53</f>
        <v>15</v>
      </c>
      <c r="E34" s="181" t="n">
        <f aca="false">Бюджет!E53</f>
        <v>1</v>
      </c>
      <c r="F34" s="172" t="n">
        <f aca="false">Бюджет!F53</f>
        <v>34</v>
      </c>
      <c r="G34" s="172" t="n">
        <f aca="false">Бюджет!G53</f>
        <v>34</v>
      </c>
      <c r="H34" s="172" t="n">
        <f aca="false">Бюджет!H53</f>
        <v>34</v>
      </c>
      <c r="I34" s="172" t="n">
        <f aca="false">Бюджет!I53</f>
        <v>34</v>
      </c>
      <c r="J34" s="172" t="n">
        <f aca="false">Бюджет!J53</f>
        <v>0</v>
      </c>
      <c r="K34" s="172" t="n">
        <f aca="false">Бюджет!K53</f>
        <v>0</v>
      </c>
      <c r="L34" s="172" t="n">
        <f aca="false">Бюджет!L53</f>
        <v>0</v>
      </c>
      <c r="M34" s="172" t="n">
        <f aca="false">Бюджет!M53</f>
        <v>6</v>
      </c>
      <c r="N34" s="172" t="n">
        <f aca="false">Бюджет!N53</f>
        <v>0</v>
      </c>
      <c r="O34" s="172" t="n">
        <f aca="false">Бюджет!O53</f>
        <v>0</v>
      </c>
      <c r="P34" s="172" t="n">
        <f aca="false">Бюджет!P53</f>
        <v>0</v>
      </c>
      <c r="Q34" s="172" t="n">
        <f aca="false">Бюджет!Q53</f>
        <v>2.7</v>
      </c>
      <c r="R34" s="172" t="n">
        <f aca="false">Бюджет!R53</f>
        <v>0</v>
      </c>
      <c r="S34" s="172" t="n">
        <f aca="false">Бюджет!S53</f>
        <v>0</v>
      </c>
      <c r="T34" s="172" t="n">
        <f aca="false">Бюджет!T53</f>
        <v>0</v>
      </c>
      <c r="U34" s="172" t="n">
        <f aca="false">Бюджет!U53</f>
        <v>4.5</v>
      </c>
      <c r="V34" s="172" t="n">
        <f aca="false">Бюджет!V53</f>
        <v>0</v>
      </c>
      <c r="W34" s="172" t="n">
        <f aca="false">Бюджет!W53</f>
        <v>0</v>
      </c>
      <c r="X34" s="172" t="n">
        <f aca="false">Бюджет!X53</f>
        <v>0</v>
      </c>
      <c r="Y34" s="172" t="n">
        <f aca="false">Бюджет!Y53</f>
        <v>0</v>
      </c>
      <c r="Z34" s="172" t="n">
        <f aca="false">Бюджет!Z53</f>
        <v>0</v>
      </c>
      <c r="AA34" s="172" t="n">
        <f aca="false">Бюджет!AA53</f>
        <v>0</v>
      </c>
      <c r="AB34" s="172" t="n">
        <f aca="false">Бюджет!AB53</f>
        <v>0</v>
      </c>
      <c r="AC34" s="172" t="n">
        <f aca="false">Бюджет!AC53</f>
        <v>0</v>
      </c>
      <c r="AD34" s="172" t="n">
        <f aca="false">Бюджет!AD53</f>
        <v>0</v>
      </c>
      <c r="AE34" s="172" t="n">
        <f aca="false">Бюджет!AE53</f>
        <v>0</v>
      </c>
      <c r="AF34" s="172" t="n">
        <f aca="false">Бюджет!AF53</f>
        <v>0</v>
      </c>
      <c r="AG34" s="172" t="n">
        <f aca="false">Бюджет!AG53</f>
        <v>0</v>
      </c>
      <c r="AH34" s="172" t="n">
        <f aca="false">Бюджет!AH53</f>
        <v>0</v>
      </c>
      <c r="AI34" s="172" t="n">
        <f aca="false">Бюджет!AI53</f>
        <v>4</v>
      </c>
      <c r="AJ34" s="172" t="n">
        <f aca="false">SUM(G34,I34:AI34)</f>
        <v>85.2</v>
      </c>
      <c r="AK34" s="168"/>
    </row>
    <row r="35" customFormat="false" ht="27.25" hidden="false" customHeight="false" outlineLevel="0" collapsed="false">
      <c r="A35" s="174" t="str">
        <f aca="false">Бюджет!A54</f>
        <v>Б1.О.15.04</v>
      </c>
      <c r="B35" s="174" t="str">
        <f aca="false">Бюджет!B54</f>
        <v>Термодинамика и статистическая физика (поток РФ, НЭ)</v>
      </c>
      <c r="C35" s="181" t="str">
        <f aca="false">Бюджет!C54</f>
        <v>3\6</v>
      </c>
      <c r="D35" s="181" t="n">
        <f aca="false">Бюджет!D54</f>
        <v>15</v>
      </c>
      <c r="E35" s="181" t="n">
        <f aca="false">Бюджет!E54</f>
        <v>1</v>
      </c>
      <c r="F35" s="172" t="n">
        <f aca="false">Бюджет!F54</f>
        <v>36</v>
      </c>
      <c r="G35" s="172" t="n">
        <f aca="false">Бюджет!G54</f>
        <v>36</v>
      </c>
      <c r="H35" s="172" t="n">
        <f aca="false">Бюджет!H54</f>
        <v>36</v>
      </c>
      <c r="I35" s="172" t="n">
        <f aca="false">Бюджет!I54</f>
        <v>36</v>
      </c>
      <c r="J35" s="172" t="n">
        <f aca="false">Бюджет!J54</f>
        <v>0</v>
      </c>
      <c r="K35" s="172" t="n">
        <f aca="false">Бюджет!K54</f>
        <v>0</v>
      </c>
      <c r="L35" s="172" t="n">
        <f aca="false">Бюджет!L54</f>
        <v>0</v>
      </c>
      <c r="M35" s="172" t="n">
        <f aca="false">Бюджет!M54</f>
        <v>6</v>
      </c>
      <c r="N35" s="172" t="n">
        <f aca="false">Бюджет!N54</f>
        <v>0</v>
      </c>
      <c r="O35" s="172" t="n">
        <f aca="false">Бюджет!O54</f>
        <v>0</v>
      </c>
      <c r="P35" s="172" t="n">
        <f aca="false">Бюджет!P54</f>
        <v>0</v>
      </c>
      <c r="Q35" s="172" t="n">
        <f aca="false">Бюджет!Q54</f>
        <v>2.8</v>
      </c>
      <c r="R35" s="172" t="n">
        <f aca="false">Бюджет!R54</f>
        <v>0</v>
      </c>
      <c r="S35" s="172" t="n">
        <f aca="false">Бюджет!S54</f>
        <v>0</v>
      </c>
      <c r="T35" s="172" t="n">
        <f aca="false">Бюджет!T54</f>
        <v>0</v>
      </c>
      <c r="U35" s="172" t="n">
        <f aca="false">Бюджет!U54</f>
        <v>4.5</v>
      </c>
      <c r="V35" s="172" t="n">
        <f aca="false">Бюджет!V54</f>
        <v>0</v>
      </c>
      <c r="W35" s="172" t="n">
        <f aca="false">Бюджет!W54</f>
        <v>0</v>
      </c>
      <c r="X35" s="172" t="n">
        <f aca="false">Бюджет!X54</f>
        <v>0</v>
      </c>
      <c r="Y35" s="172" t="n">
        <f aca="false">Бюджет!Y54</f>
        <v>0</v>
      </c>
      <c r="Z35" s="172" t="n">
        <f aca="false">Бюджет!Z54</f>
        <v>0</v>
      </c>
      <c r="AA35" s="172" t="n">
        <f aca="false">Бюджет!AA54</f>
        <v>0</v>
      </c>
      <c r="AB35" s="172" t="n">
        <f aca="false">Бюджет!AB54</f>
        <v>0</v>
      </c>
      <c r="AC35" s="172" t="n">
        <f aca="false">Бюджет!AC54</f>
        <v>0</v>
      </c>
      <c r="AD35" s="172" t="n">
        <f aca="false">Бюджет!AD54</f>
        <v>0</v>
      </c>
      <c r="AE35" s="172" t="n">
        <f aca="false">Бюджет!AE54</f>
        <v>0</v>
      </c>
      <c r="AF35" s="172" t="n">
        <f aca="false">Бюджет!AF54</f>
        <v>0</v>
      </c>
      <c r="AG35" s="172" t="n">
        <f aca="false">Бюджет!AG54</f>
        <v>0</v>
      </c>
      <c r="AH35" s="172" t="n">
        <f aca="false">Бюджет!AH54</f>
        <v>0</v>
      </c>
      <c r="AI35" s="172" t="n">
        <f aca="false">Бюджет!AI54</f>
        <v>14</v>
      </c>
      <c r="AJ35" s="172" t="n">
        <f aca="false">SUM(G35,I35:AI35)</f>
        <v>99.3</v>
      </c>
      <c r="AK35" s="168"/>
    </row>
    <row r="36" customFormat="false" ht="15" hidden="false" customHeight="false" outlineLevel="0" collapsed="false">
      <c r="A36" s="168"/>
      <c r="B36" s="267" t="s">
        <v>180</v>
      </c>
      <c r="C36" s="177"/>
      <c r="D36" s="177"/>
      <c r="E36" s="177"/>
      <c r="F36" s="178" t="n">
        <f aca="false">SUM(F23:F35)</f>
        <v>390</v>
      </c>
      <c r="G36" s="178" t="n">
        <f aca="false">SUM(G23:G35)</f>
        <v>390</v>
      </c>
      <c r="H36" s="178" t="n">
        <f aca="false">SUM(H23:H35)</f>
        <v>428</v>
      </c>
      <c r="I36" s="178" t="n">
        <f aca="false">SUM(I23:I35)</f>
        <v>428</v>
      </c>
      <c r="J36" s="178" t="n">
        <f aca="false">SUM(J23:J35)</f>
        <v>0</v>
      </c>
      <c r="K36" s="178" t="n">
        <f aca="false">SUM(K23:K35)</f>
        <v>20.7</v>
      </c>
      <c r="L36" s="178" t="n">
        <f aca="false">SUM(L23:L35)</f>
        <v>0</v>
      </c>
      <c r="M36" s="178" t="n">
        <f aca="false">SUM(M23:M35)</f>
        <v>38.4</v>
      </c>
      <c r="N36" s="178" t="n">
        <f aca="false">SUM(N23:N35)</f>
        <v>0</v>
      </c>
      <c r="O36" s="178" t="n">
        <f aca="false">SUM(O23:O35)</f>
        <v>0</v>
      </c>
      <c r="P36" s="178" t="n">
        <f aca="false">SUM(P23:P35)</f>
        <v>0</v>
      </c>
      <c r="Q36" s="178" t="n">
        <f aca="false">SUM(Q23:Q35)</f>
        <v>25.5</v>
      </c>
      <c r="R36" s="178" t="n">
        <f aca="false">SUM(R23:R35)</f>
        <v>0</v>
      </c>
      <c r="S36" s="178" t="n">
        <f aca="false">SUM(S23:S35)</f>
        <v>0</v>
      </c>
      <c r="T36" s="178" t="n">
        <f aca="false">SUM(T23:T35)</f>
        <v>0</v>
      </c>
      <c r="U36" s="178" t="n">
        <f aca="false">SUM(U23:U35)</f>
        <v>45.9</v>
      </c>
      <c r="V36" s="178" t="n">
        <f aca="false">SUM(V23:V35)</f>
        <v>0</v>
      </c>
      <c r="W36" s="178" t="n">
        <f aca="false">SUM(W23:W35)</f>
        <v>0</v>
      </c>
      <c r="X36" s="178" t="n">
        <f aca="false">SUM(X23:X35)</f>
        <v>0</v>
      </c>
      <c r="Y36" s="178" t="n">
        <f aca="false">SUM(Y23:Y35)</f>
        <v>0</v>
      </c>
      <c r="Z36" s="178" t="n">
        <f aca="false">SUM(Z23:Z35)</f>
        <v>0</v>
      </c>
      <c r="AA36" s="178" t="n">
        <f aca="false">SUM(AA23:AA35)</f>
        <v>0</v>
      </c>
      <c r="AB36" s="178" t="n">
        <f aca="false">SUM(AB23:AB35)</f>
        <v>0</v>
      </c>
      <c r="AC36" s="178" t="n">
        <f aca="false">SUM(AC23:AC35)</f>
        <v>0</v>
      </c>
      <c r="AD36" s="178" t="n">
        <f aca="false">SUM(AD23:AD35)</f>
        <v>0</v>
      </c>
      <c r="AE36" s="178" t="n">
        <f aca="false">SUM(AE23:AE35)</f>
        <v>0</v>
      </c>
      <c r="AF36" s="178" t="n">
        <f aca="false">SUM(AF23:AF35)</f>
        <v>0</v>
      </c>
      <c r="AG36" s="178" t="n">
        <f aca="false">SUM(AG23:AG35)</f>
        <v>0</v>
      </c>
      <c r="AH36" s="178" t="n">
        <f aca="false">SUM(AH23:AH35)</f>
        <v>0</v>
      </c>
      <c r="AI36" s="178" t="n">
        <f aca="false">SUM(AI23:AI35)</f>
        <v>68</v>
      </c>
      <c r="AJ36" s="178" t="n">
        <f aca="false">SUM(AJ23:AJ35)</f>
        <v>1016.5</v>
      </c>
      <c r="AK36" s="175"/>
    </row>
    <row r="37" customFormat="false" ht="15" hidden="false" customHeight="false" outlineLevel="0" collapsed="false">
      <c r="A37" s="168"/>
      <c r="B37" s="209"/>
      <c r="C37" s="169"/>
      <c r="D37" s="169"/>
      <c r="E37" s="16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72" t="n">
        <f aca="false">SUM(G37,I37:AI37)</f>
        <v>0</v>
      </c>
      <c r="AK37" s="175"/>
    </row>
    <row r="38" customFormat="false" ht="15" hidden="false" customHeight="false" outlineLevel="0" collapsed="false">
      <c r="A38" s="168"/>
      <c r="B38" s="174"/>
      <c r="C38" s="168"/>
      <c r="D38" s="168"/>
      <c r="E38" s="168"/>
      <c r="F38" s="175"/>
      <c r="G38" s="175"/>
      <c r="H38" s="175"/>
      <c r="I38" s="175"/>
      <c r="J38" s="170" t="str">
        <f aca="false">Бюджет!L90</f>
        <v>03.03.02 Физика</v>
      </c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5"/>
      <c r="AE38" s="175"/>
      <c r="AF38" s="175"/>
      <c r="AG38" s="175"/>
      <c r="AH38" s="175"/>
      <c r="AI38" s="175"/>
      <c r="AJ38" s="172" t="n">
        <f aca="false">SUM(G38,I38:AI38)</f>
        <v>0</v>
      </c>
      <c r="AK38" s="175"/>
    </row>
    <row r="39" customFormat="false" ht="15" hidden="false" customHeight="false" outlineLevel="0" collapsed="false">
      <c r="A39" s="168"/>
      <c r="B39" s="174"/>
      <c r="C39" s="168"/>
      <c r="D39" s="168"/>
      <c r="E39" s="168"/>
      <c r="F39" s="175"/>
      <c r="G39" s="175"/>
      <c r="H39" s="175"/>
      <c r="I39" s="175"/>
      <c r="J39" s="171" t="str">
        <f aca="false">Бюджет!K91</f>
        <v>профиль "Фундаментальная физика и физика Космоса"</v>
      </c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5"/>
      <c r="AE39" s="175"/>
      <c r="AF39" s="175"/>
      <c r="AG39" s="175"/>
      <c r="AH39" s="175"/>
      <c r="AI39" s="175"/>
      <c r="AJ39" s="172" t="n">
        <f aca="false">SUM(G39,I39:AI39)</f>
        <v>0</v>
      </c>
      <c r="AK39" s="175"/>
    </row>
    <row r="40" customFormat="false" ht="15" hidden="false" customHeight="false" outlineLevel="0" collapsed="false">
      <c r="A40" s="168"/>
      <c r="B40" s="174"/>
      <c r="C40" s="168"/>
      <c r="D40" s="168"/>
      <c r="E40" s="168"/>
      <c r="F40" s="175"/>
      <c r="G40" s="175"/>
      <c r="H40" s="175"/>
      <c r="I40" s="175"/>
      <c r="J40" s="171" t="str">
        <f aca="false">Бюджет!K92</f>
        <v>профиль "Экспериментальная физика"</v>
      </c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5"/>
      <c r="AE40" s="175"/>
      <c r="AF40" s="175"/>
      <c r="AG40" s="175"/>
      <c r="AH40" s="175"/>
      <c r="AI40" s="175"/>
      <c r="AJ40" s="172" t="n">
        <f aca="false">SUM(G40,I40:AI40)</f>
        <v>0</v>
      </c>
      <c r="AK40" s="175"/>
    </row>
    <row r="41" customFormat="false" ht="15" hidden="false" customHeight="false" outlineLevel="0" collapsed="false">
      <c r="A41" s="174" t="str">
        <f aca="false">Бюджет!A93</f>
        <v>Б1.О.01</v>
      </c>
      <c r="B41" s="174" t="str">
        <f aca="false">Бюджет!B93</f>
        <v>Основы высшей математики</v>
      </c>
      <c r="C41" s="181" t="str">
        <f aca="false">Бюджет!C93</f>
        <v>1\1</v>
      </c>
      <c r="D41" s="181" t="n">
        <f aca="false">Бюджет!D93</f>
        <v>23</v>
      </c>
      <c r="E41" s="181" t="n">
        <f aca="false">Бюджет!E93</f>
        <v>1</v>
      </c>
      <c r="F41" s="172" t="n">
        <f aca="false">Бюджет!F93</f>
        <v>0</v>
      </c>
      <c r="G41" s="172" t="n">
        <f aca="false">Бюджет!G93</f>
        <v>0</v>
      </c>
      <c r="H41" s="172" t="n">
        <f aca="false">Бюджет!H93</f>
        <v>34</v>
      </c>
      <c r="I41" s="172" t="n">
        <f aca="false">Бюджет!I93</f>
        <v>34</v>
      </c>
      <c r="J41" s="172" t="n">
        <f aca="false">Бюджет!J93</f>
        <v>0</v>
      </c>
      <c r="K41" s="172" t="n">
        <f aca="false">Бюджет!K93</f>
        <v>6.9</v>
      </c>
      <c r="L41" s="172" t="n">
        <f aca="false">Бюджет!L93</f>
        <v>0</v>
      </c>
      <c r="M41" s="172" t="n">
        <f aca="false">Бюджет!M93</f>
        <v>0</v>
      </c>
      <c r="N41" s="172" t="n">
        <f aca="false">Бюджет!N93</f>
        <v>0</v>
      </c>
      <c r="O41" s="172" t="n">
        <f aca="false">Бюджет!O93</f>
        <v>0</v>
      </c>
      <c r="P41" s="172" t="n">
        <f aca="false">Бюджет!P93</f>
        <v>0</v>
      </c>
      <c r="Q41" s="172" t="n">
        <f aca="false">Бюджет!Q93</f>
        <v>0</v>
      </c>
      <c r="R41" s="172" t="n">
        <f aca="false">Бюджет!R93</f>
        <v>0</v>
      </c>
      <c r="S41" s="172" t="n">
        <f aca="false">Бюджет!S93</f>
        <v>0</v>
      </c>
      <c r="T41" s="172" t="n">
        <f aca="false">Бюджет!T93</f>
        <v>0</v>
      </c>
      <c r="U41" s="172" t="n">
        <f aca="false">Бюджет!U93</f>
        <v>0</v>
      </c>
      <c r="V41" s="172" t="n">
        <f aca="false">Бюджет!V93</f>
        <v>0</v>
      </c>
      <c r="W41" s="172" t="n">
        <f aca="false">Бюджет!W93</f>
        <v>0</v>
      </c>
      <c r="X41" s="172" t="n">
        <f aca="false">Бюджет!X93</f>
        <v>0</v>
      </c>
      <c r="Y41" s="172" t="n">
        <f aca="false">Бюджет!Y93</f>
        <v>0</v>
      </c>
      <c r="Z41" s="172" t="n">
        <f aca="false">Бюджет!Z93</f>
        <v>0</v>
      </c>
      <c r="AA41" s="172" t="n">
        <f aca="false">Бюджет!AA93</f>
        <v>0</v>
      </c>
      <c r="AB41" s="172" t="n">
        <f aca="false">Бюджет!AB93</f>
        <v>0</v>
      </c>
      <c r="AC41" s="172" t="n">
        <f aca="false">Бюджет!AC93</f>
        <v>0</v>
      </c>
      <c r="AD41" s="172" t="n">
        <f aca="false">Бюджет!AD93</f>
        <v>0</v>
      </c>
      <c r="AE41" s="172" t="n">
        <f aca="false">Бюджет!AE93</f>
        <v>0</v>
      </c>
      <c r="AF41" s="172" t="n">
        <f aca="false">Бюджет!AF93</f>
        <v>0</v>
      </c>
      <c r="AG41" s="172" t="n">
        <f aca="false">Бюджет!AG93</f>
        <v>0</v>
      </c>
      <c r="AH41" s="172" t="n">
        <f aca="false">Бюджет!AH93</f>
        <v>0</v>
      </c>
      <c r="AI41" s="172" t="n">
        <f aca="false">Бюджет!AI93</f>
        <v>0</v>
      </c>
      <c r="AJ41" s="172" t="n">
        <f aca="false">SUM(G41,I41:AI41)</f>
        <v>40.9</v>
      </c>
      <c r="AK41" s="175"/>
    </row>
    <row r="42" customFormat="false" ht="15" hidden="false" customHeight="false" outlineLevel="0" collapsed="false">
      <c r="A42" s="174" t="str">
        <f aca="false">Бюджет!A97</f>
        <v>Б1.О.13.01</v>
      </c>
      <c r="B42" s="174" t="str">
        <f aca="false">Бюджет!B97</f>
        <v>Математический анализ</v>
      </c>
      <c r="C42" s="181" t="str">
        <f aca="false">Бюджет!C97</f>
        <v>1\1</v>
      </c>
      <c r="D42" s="181" t="n">
        <f aca="false">Бюджет!D97</f>
        <v>23</v>
      </c>
      <c r="E42" s="181" t="n">
        <f aca="false">Бюджет!E97</f>
        <v>1</v>
      </c>
      <c r="F42" s="172" t="n">
        <f aca="false">Бюджет!F97</f>
        <v>60</v>
      </c>
      <c r="G42" s="172" t="n">
        <f aca="false">Бюджет!G97</f>
        <v>60</v>
      </c>
      <c r="H42" s="172" t="n">
        <f aca="false">Бюджет!H97</f>
        <v>60</v>
      </c>
      <c r="I42" s="172" t="n">
        <f aca="false">Бюджет!I97</f>
        <v>60</v>
      </c>
      <c r="J42" s="172" t="n">
        <f aca="false">Бюджет!J97</f>
        <v>0</v>
      </c>
      <c r="K42" s="172" t="n">
        <f aca="false">Бюджет!K97</f>
        <v>0</v>
      </c>
      <c r="L42" s="172" t="n">
        <f aca="false">Бюджет!L97</f>
        <v>0</v>
      </c>
      <c r="M42" s="172" t="n">
        <f aca="false">Бюджет!M97</f>
        <v>9.2</v>
      </c>
      <c r="N42" s="172" t="n">
        <f aca="false">Бюджет!N97</f>
        <v>0</v>
      </c>
      <c r="O42" s="172" t="n">
        <f aca="false">Бюджет!O97</f>
        <v>0</v>
      </c>
      <c r="P42" s="172" t="n">
        <f aca="false">Бюджет!P97</f>
        <v>0</v>
      </c>
      <c r="Q42" s="172" t="n">
        <f aca="false">Бюджет!Q97</f>
        <v>4</v>
      </c>
      <c r="R42" s="172" t="n">
        <f aca="false">Бюджет!R97</f>
        <v>0</v>
      </c>
      <c r="S42" s="172" t="n">
        <f aca="false">Бюджет!S97</f>
        <v>0</v>
      </c>
      <c r="T42" s="172" t="n">
        <f aca="false">Бюджет!T97</f>
        <v>0</v>
      </c>
      <c r="U42" s="172" t="n">
        <f aca="false">Бюджет!U97</f>
        <v>6.9</v>
      </c>
      <c r="V42" s="172" t="n">
        <f aca="false">Бюджет!V97</f>
        <v>0</v>
      </c>
      <c r="W42" s="172" t="n">
        <f aca="false">Бюджет!W97</f>
        <v>0</v>
      </c>
      <c r="X42" s="172" t="n">
        <f aca="false">Бюджет!X97</f>
        <v>0</v>
      </c>
      <c r="Y42" s="172" t="n">
        <f aca="false">Бюджет!Y97</f>
        <v>0</v>
      </c>
      <c r="Z42" s="172" t="n">
        <f aca="false">Бюджет!Z97</f>
        <v>0</v>
      </c>
      <c r="AA42" s="172" t="n">
        <f aca="false">Бюджет!AA97</f>
        <v>0</v>
      </c>
      <c r="AB42" s="172" t="n">
        <f aca="false">Бюджет!AB97</f>
        <v>0</v>
      </c>
      <c r="AC42" s="172" t="n">
        <f aca="false">Бюджет!AC97</f>
        <v>0</v>
      </c>
      <c r="AD42" s="172" t="n">
        <f aca="false">Бюджет!AD97</f>
        <v>0</v>
      </c>
      <c r="AE42" s="172" t="n">
        <f aca="false">Бюджет!AE97</f>
        <v>0</v>
      </c>
      <c r="AF42" s="172" t="n">
        <f aca="false">Бюджет!AF97</f>
        <v>0</v>
      </c>
      <c r="AG42" s="172" t="n">
        <f aca="false">Бюджет!AG97</f>
        <v>0</v>
      </c>
      <c r="AH42" s="172" t="n">
        <f aca="false">Бюджет!AH97</f>
        <v>0</v>
      </c>
      <c r="AI42" s="172" t="n">
        <f aca="false">Бюджет!AI97</f>
        <v>12</v>
      </c>
      <c r="AJ42" s="172" t="n">
        <f aca="false">SUM(G42,I42:AI42)</f>
        <v>152.1</v>
      </c>
      <c r="AK42" s="175"/>
    </row>
    <row r="43" customFormat="false" ht="15" hidden="false" customHeight="false" outlineLevel="0" collapsed="false">
      <c r="A43" s="174" t="str">
        <f aca="false">Бюджет!A98</f>
        <v>Б1.О.13.01</v>
      </c>
      <c r="B43" s="174" t="str">
        <f aca="false">Бюджет!B98</f>
        <v>Математический анализ</v>
      </c>
      <c r="C43" s="181" t="str">
        <f aca="false">Бюджет!C98</f>
        <v>1\2</v>
      </c>
      <c r="D43" s="181" t="n">
        <f aca="false">Бюджет!D98</f>
        <v>23</v>
      </c>
      <c r="E43" s="181" t="n">
        <f aca="false">Бюджет!E98</f>
        <v>1</v>
      </c>
      <c r="F43" s="172" t="n">
        <f aca="false">Бюджет!F98</f>
        <v>60</v>
      </c>
      <c r="G43" s="172" t="n">
        <f aca="false">Бюджет!G98</f>
        <v>60</v>
      </c>
      <c r="H43" s="172" t="n">
        <f aca="false">Бюджет!H98</f>
        <v>60</v>
      </c>
      <c r="I43" s="172" t="n">
        <f aca="false">Бюджет!I98</f>
        <v>60</v>
      </c>
      <c r="J43" s="172" t="n">
        <f aca="false">Бюджет!J98</f>
        <v>0</v>
      </c>
      <c r="K43" s="172" t="n">
        <f aca="false">Бюджет!K98</f>
        <v>0</v>
      </c>
      <c r="L43" s="172" t="n">
        <f aca="false">Бюджет!L98</f>
        <v>0</v>
      </c>
      <c r="M43" s="172" t="n">
        <f aca="false">Бюджет!M98</f>
        <v>9.2</v>
      </c>
      <c r="N43" s="172" t="n">
        <f aca="false">Бюджет!N98</f>
        <v>0</v>
      </c>
      <c r="O43" s="172" t="n">
        <f aca="false">Бюджет!O98</f>
        <v>0</v>
      </c>
      <c r="P43" s="172" t="n">
        <f aca="false">Бюджет!P98</f>
        <v>0</v>
      </c>
      <c r="Q43" s="172" t="n">
        <f aca="false">Бюджет!Q98</f>
        <v>4</v>
      </c>
      <c r="R43" s="172" t="n">
        <f aca="false">Бюджет!R98</f>
        <v>0</v>
      </c>
      <c r="S43" s="172" t="n">
        <f aca="false">Бюджет!S98</f>
        <v>0</v>
      </c>
      <c r="T43" s="172" t="n">
        <f aca="false">Бюджет!T98</f>
        <v>0</v>
      </c>
      <c r="U43" s="172" t="n">
        <f aca="false">Бюджет!U98</f>
        <v>6.9</v>
      </c>
      <c r="V43" s="172" t="n">
        <f aca="false">Бюджет!V98</f>
        <v>0</v>
      </c>
      <c r="W43" s="172" t="n">
        <f aca="false">Бюджет!W98</f>
        <v>0</v>
      </c>
      <c r="X43" s="172" t="n">
        <f aca="false">Бюджет!X98</f>
        <v>0</v>
      </c>
      <c r="Y43" s="172" t="n">
        <f aca="false">Бюджет!Y98</f>
        <v>0</v>
      </c>
      <c r="Z43" s="172" t="n">
        <f aca="false">Бюджет!Z98</f>
        <v>0</v>
      </c>
      <c r="AA43" s="172" t="n">
        <f aca="false">Бюджет!AA98</f>
        <v>0</v>
      </c>
      <c r="AB43" s="172" t="n">
        <f aca="false">Бюджет!AB98</f>
        <v>0</v>
      </c>
      <c r="AC43" s="172" t="n">
        <f aca="false">Бюджет!AC98</f>
        <v>0</v>
      </c>
      <c r="AD43" s="172" t="n">
        <f aca="false">Бюджет!AD98</f>
        <v>0</v>
      </c>
      <c r="AE43" s="172" t="n">
        <f aca="false">Бюджет!AE98</f>
        <v>0</v>
      </c>
      <c r="AF43" s="172" t="n">
        <f aca="false">Бюджет!AF98</f>
        <v>0</v>
      </c>
      <c r="AG43" s="172" t="n">
        <f aca="false">Бюджет!AG98</f>
        <v>0</v>
      </c>
      <c r="AH43" s="172" t="n">
        <f aca="false">Бюджет!AH98</f>
        <v>0</v>
      </c>
      <c r="AI43" s="172" t="n">
        <f aca="false">Бюджет!AI98</f>
        <v>4</v>
      </c>
      <c r="AJ43" s="172" t="n">
        <f aca="false">SUM(G43,I43:AI43)</f>
        <v>144.1</v>
      </c>
      <c r="AK43" s="175"/>
    </row>
    <row r="44" customFormat="false" ht="15" hidden="false" customHeight="false" outlineLevel="0" collapsed="false">
      <c r="A44" s="174" t="str">
        <f aca="false">Бюджет!A99</f>
        <v>Б1.О.13.02</v>
      </c>
      <c r="B44" s="174" t="str">
        <f aca="false">Бюджет!B99</f>
        <v>Аналитическая геометрия</v>
      </c>
      <c r="C44" s="181" t="str">
        <f aca="false">Бюджет!C99</f>
        <v>1\1</v>
      </c>
      <c r="D44" s="181" t="n">
        <f aca="false">Бюджет!D99</f>
        <v>23</v>
      </c>
      <c r="E44" s="181" t="n">
        <f aca="false">Бюджет!E99</f>
        <v>1</v>
      </c>
      <c r="F44" s="172" t="n">
        <f aca="false">Бюджет!F99</f>
        <v>14</v>
      </c>
      <c r="G44" s="172" t="n">
        <f aca="false">Бюджет!G99</f>
        <v>14</v>
      </c>
      <c r="H44" s="172" t="n">
        <f aca="false">Бюджет!H99</f>
        <v>30</v>
      </c>
      <c r="I44" s="172" t="n">
        <f aca="false">Бюджет!I99</f>
        <v>30</v>
      </c>
      <c r="J44" s="172" t="n">
        <f aca="false">Бюджет!J99</f>
        <v>0</v>
      </c>
      <c r="K44" s="172" t="n">
        <f aca="false">Бюджет!K99</f>
        <v>0</v>
      </c>
      <c r="L44" s="172" t="n">
        <f aca="false">Бюджет!L99</f>
        <v>0</v>
      </c>
      <c r="M44" s="172" t="n">
        <f aca="false">Бюджет!M99</f>
        <v>9.2</v>
      </c>
      <c r="N44" s="172" t="n">
        <f aca="false">Бюджет!N99</f>
        <v>0</v>
      </c>
      <c r="O44" s="172" t="n">
        <f aca="false">Бюджет!O99</f>
        <v>0</v>
      </c>
      <c r="P44" s="172" t="n">
        <f aca="false">Бюджет!P99</f>
        <v>0</v>
      </c>
      <c r="Q44" s="172" t="n">
        <f aca="false">Бюджет!Q99</f>
        <v>1.7</v>
      </c>
      <c r="R44" s="172" t="n">
        <f aca="false">Бюджет!R99</f>
        <v>0</v>
      </c>
      <c r="S44" s="172" t="n">
        <f aca="false">Бюджет!S99</f>
        <v>0</v>
      </c>
      <c r="T44" s="172" t="n">
        <f aca="false">Бюджет!T99</f>
        <v>0</v>
      </c>
      <c r="U44" s="172" t="n">
        <f aca="false">Бюджет!U99</f>
        <v>6.9</v>
      </c>
      <c r="V44" s="172" t="n">
        <f aca="false">Бюджет!V99</f>
        <v>0</v>
      </c>
      <c r="W44" s="172" t="n">
        <f aca="false">Бюджет!W99</f>
        <v>0</v>
      </c>
      <c r="X44" s="172" t="n">
        <f aca="false">Бюджет!X99</f>
        <v>0</v>
      </c>
      <c r="Y44" s="172" t="n">
        <f aca="false">Бюджет!Y99</f>
        <v>0</v>
      </c>
      <c r="Z44" s="172" t="n">
        <f aca="false">Бюджет!Z99</f>
        <v>0</v>
      </c>
      <c r="AA44" s="172" t="n">
        <f aca="false">Бюджет!AA99</f>
        <v>0</v>
      </c>
      <c r="AB44" s="172" t="n">
        <f aca="false">Бюджет!AB99</f>
        <v>0</v>
      </c>
      <c r="AC44" s="172" t="n">
        <f aca="false">Бюджет!AC99</f>
        <v>0</v>
      </c>
      <c r="AD44" s="172" t="n">
        <f aca="false">Бюджет!AD99</f>
        <v>0</v>
      </c>
      <c r="AE44" s="172" t="n">
        <f aca="false">Бюджет!AE99</f>
        <v>0</v>
      </c>
      <c r="AF44" s="172" t="n">
        <f aca="false">Бюджет!AF99</f>
        <v>0</v>
      </c>
      <c r="AG44" s="172" t="n">
        <f aca="false">Бюджет!AG99</f>
        <v>0</v>
      </c>
      <c r="AH44" s="172" t="n">
        <f aca="false">Бюджет!AH99</f>
        <v>0</v>
      </c>
      <c r="AI44" s="172" t="n">
        <f aca="false">Бюджет!AI99</f>
        <v>6</v>
      </c>
      <c r="AJ44" s="172" t="n">
        <f aca="false">SUM(G44,I44:AI44)</f>
        <v>67.8</v>
      </c>
      <c r="AK44" s="175"/>
    </row>
    <row r="45" customFormat="false" ht="15" hidden="false" customHeight="false" outlineLevel="0" collapsed="false">
      <c r="A45" s="174" t="str">
        <f aca="false">Бюджет!A100</f>
        <v>Б1.О.13.03</v>
      </c>
      <c r="B45" s="174" t="str">
        <f aca="false">Бюджет!B100</f>
        <v>Линейная алгебра</v>
      </c>
      <c r="C45" s="181" t="str">
        <f aca="false">Бюджет!C100</f>
        <v>1\2</v>
      </c>
      <c r="D45" s="181" t="n">
        <f aca="false">Бюджет!D100</f>
        <v>23</v>
      </c>
      <c r="E45" s="181" t="n">
        <f aca="false">Бюджет!E100</f>
        <v>1</v>
      </c>
      <c r="F45" s="172" t="n">
        <f aca="false">Бюджет!F100</f>
        <v>40</v>
      </c>
      <c r="G45" s="172" t="n">
        <f aca="false">Бюджет!G100</f>
        <v>40</v>
      </c>
      <c r="H45" s="172" t="n">
        <f aca="false">Бюджет!H100</f>
        <v>40</v>
      </c>
      <c r="I45" s="172" t="n">
        <f aca="false">Бюджет!I100</f>
        <v>40</v>
      </c>
      <c r="J45" s="172" t="n">
        <f aca="false">Бюджет!J100</f>
        <v>0</v>
      </c>
      <c r="K45" s="172" t="n">
        <f aca="false">Бюджет!K100</f>
        <v>0</v>
      </c>
      <c r="L45" s="172" t="n">
        <f aca="false">Бюджет!L100</f>
        <v>0</v>
      </c>
      <c r="M45" s="172" t="n">
        <f aca="false">Бюджет!M100</f>
        <v>9.2</v>
      </c>
      <c r="N45" s="172" t="n">
        <f aca="false">Бюджет!N100</f>
        <v>0</v>
      </c>
      <c r="O45" s="172" t="n">
        <f aca="false">Бюджет!O100</f>
        <v>0</v>
      </c>
      <c r="P45" s="172" t="n">
        <f aca="false">Бюджет!P100</f>
        <v>0</v>
      </c>
      <c r="Q45" s="172" t="n">
        <f aca="false">Бюджет!Q100</f>
        <v>3</v>
      </c>
      <c r="R45" s="172" t="n">
        <f aca="false">Бюджет!R100</f>
        <v>0</v>
      </c>
      <c r="S45" s="172" t="n">
        <f aca="false">Бюджет!S100</f>
        <v>0</v>
      </c>
      <c r="T45" s="172" t="n">
        <f aca="false">Бюджет!T100</f>
        <v>0</v>
      </c>
      <c r="U45" s="172" t="n">
        <f aca="false">Бюджет!U100</f>
        <v>6.9</v>
      </c>
      <c r="V45" s="172" t="n">
        <f aca="false">Бюджет!V100</f>
        <v>0</v>
      </c>
      <c r="W45" s="172" t="n">
        <f aca="false">Бюджет!W100</f>
        <v>0</v>
      </c>
      <c r="X45" s="172" t="n">
        <f aca="false">Бюджет!X100</f>
        <v>0</v>
      </c>
      <c r="Y45" s="172" t="n">
        <f aca="false">Бюджет!Y100</f>
        <v>0</v>
      </c>
      <c r="Z45" s="172" t="n">
        <f aca="false">Бюджет!Z100</f>
        <v>0</v>
      </c>
      <c r="AA45" s="172" t="n">
        <f aca="false">Бюджет!AA100</f>
        <v>0</v>
      </c>
      <c r="AB45" s="172" t="n">
        <f aca="false">Бюджет!AB100</f>
        <v>0</v>
      </c>
      <c r="AC45" s="172" t="n">
        <f aca="false">Бюджет!AC100</f>
        <v>0</v>
      </c>
      <c r="AD45" s="172" t="n">
        <f aca="false">Бюджет!AD100</f>
        <v>0</v>
      </c>
      <c r="AE45" s="172" t="n">
        <f aca="false">Бюджет!AE100</f>
        <v>0</v>
      </c>
      <c r="AF45" s="172" t="n">
        <f aca="false">Бюджет!AF100</f>
        <v>0</v>
      </c>
      <c r="AG45" s="172" t="n">
        <f aca="false">Бюджет!AG100</f>
        <v>0</v>
      </c>
      <c r="AH45" s="172" t="n">
        <f aca="false">Бюджет!AH100</f>
        <v>0</v>
      </c>
      <c r="AI45" s="172" t="n">
        <f aca="false">Бюджет!AI100</f>
        <v>4</v>
      </c>
      <c r="AJ45" s="172" t="n">
        <f aca="false">SUM(G45,I45:AI45)</f>
        <v>103.1</v>
      </c>
      <c r="AK45" s="175"/>
    </row>
    <row r="46" customFormat="false" ht="15" hidden="false" customHeight="false" outlineLevel="0" collapsed="false">
      <c r="A46" s="168"/>
      <c r="B46" s="174"/>
      <c r="C46" s="168"/>
      <c r="D46" s="168"/>
      <c r="E46" s="168"/>
      <c r="F46" s="175"/>
      <c r="G46" s="175"/>
      <c r="H46" s="175"/>
      <c r="I46" s="175"/>
      <c r="J46" s="171" t="str">
        <f aca="false">Бюджет!K103</f>
        <v>профиль "Солнечно-земная физика"</v>
      </c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5"/>
      <c r="AE46" s="175"/>
      <c r="AF46" s="175"/>
      <c r="AG46" s="175"/>
      <c r="AH46" s="175"/>
      <c r="AI46" s="175"/>
      <c r="AJ46" s="172" t="n">
        <f aca="false">SUM(G46,I46:AI46)</f>
        <v>0</v>
      </c>
      <c r="AK46" s="175"/>
    </row>
    <row r="47" customFormat="false" ht="15" hidden="false" customHeight="false" outlineLevel="0" collapsed="false">
      <c r="A47" s="168"/>
      <c r="B47" s="174"/>
      <c r="C47" s="168"/>
      <c r="D47" s="168"/>
      <c r="E47" s="168"/>
      <c r="F47" s="175"/>
      <c r="G47" s="175"/>
      <c r="H47" s="175"/>
      <c r="I47" s="175"/>
      <c r="J47" s="171" t="str">
        <f aca="false">Бюджет!K104</f>
        <v>профиль "Физика материалов твердотельной электроники и фотоники"</v>
      </c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5"/>
      <c r="AE47" s="175"/>
      <c r="AF47" s="175"/>
      <c r="AG47" s="175"/>
      <c r="AH47" s="175"/>
      <c r="AI47" s="175"/>
      <c r="AJ47" s="172" t="n">
        <f aca="false">SUM(G47,I47:AI47)</f>
        <v>0</v>
      </c>
      <c r="AK47" s="175"/>
    </row>
    <row r="48" customFormat="false" ht="15" hidden="false" customHeight="false" outlineLevel="0" collapsed="false">
      <c r="A48" s="168"/>
      <c r="B48" s="174"/>
      <c r="C48" s="168"/>
      <c r="D48" s="168"/>
      <c r="E48" s="168"/>
      <c r="F48" s="175"/>
      <c r="G48" s="175"/>
      <c r="H48" s="175"/>
      <c r="I48" s="175"/>
      <c r="J48" s="171" t="str">
        <f aca="false">Бюджет!K105</f>
        <v>профиль "Фундаментальная физика"</v>
      </c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5"/>
      <c r="AE48" s="175"/>
      <c r="AF48" s="175"/>
      <c r="AG48" s="175"/>
      <c r="AH48" s="175"/>
      <c r="AI48" s="175"/>
      <c r="AJ48" s="172" t="n">
        <f aca="false">SUM(G48,I48:AI48)</f>
        <v>0</v>
      </c>
      <c r="AK48" s="175"/>
    </row>
    <row r="49" customFormat="false" ht="15" hidden="false" customHeight="false" outlineLevel="0" collapsed="false">
      <c r="A49" s="174" t="str">
        <f aca="false">Бюджет!A108</f>
        <v>Б1.Б.13.01</v>
      </c>
      <c r="B49" s="174" t="str">
        <f aca="false">Бюджет!B108</f>
        <v>Математический анализ</v>
      </c>
      <c r="C49" s="181" t="str">
        <f aca="false">Бюджет!C108</f>
        <v>2\3</v>
      </c>
      <c r="D49" s="181" t="n">
        <f aca="false">Бюджет!D108</f>
        <v>18</v>
      </c>
      <c r="E49" s="181" t="n">
        <f aca="false">Бюджет!E108</f>
        <v>1</v>
      </c>
      <c r="F49" s="172" t="n">
        <f aca="false">Бюджет!F108</f>
        <v>48</v>
      </c>
      <c r="G49" s="172" t="n">
        <f aca="false">Бюджет!G108</f>
        <v>48</v>
      </c>
      <c r="H49" s="172" t="n">
        <f aca="false">Бюджет!H108</f>
        <v>64</v>
      </c>
      <c r="I49" s="172" t="n">
        <f aca="false">Бюджет!I108</f>
        <v>64</v>
      </c>
      <c r="J49" s="172" t="n">
        <f aca="false">Бюджет!J108</f>
        <v>0</v>
      </c>
      <c r="K49" s="172" t="n">
        <f aca="false">Бюджет!K108</f>
        <v>0</v>
      </c>
      <c r="L49" s="172" t="n">
        <f aca="false">Бюджет!L108</f>
        <v>0</v>
      </c>
      <c r="M49" s="172" t="n">
        <f aca="false">Бюджет!M108</f>
        <v>7.2</v>
      </c>
      <c r="N49" s="172" t="n">
        <f aca="false">Бюджет!N108</f>
        <v>0</v>
      </c>
      <c r="O49" s="172" t="n">
        <f aca="false">Бюджет!O108</f>
        <v>0</v>
      </c>
      <c r="P49" s="172" t="n">
        <f aca="false">Бюджет!P108</f>
        <v>0</v>
      </c>
      <c r="Q49" s="172" t="n">
        <f aca="false">Бюджет!Q108</f>
        <v>3.4</v>
      </c>
      <c r="R49" s="172" t="n">
        <f aca="false">Бюджет!R108</f>
        <v>0</v>
      </c>
      <c r="S49" s="172" t="n">
        <f aca="false">Бюджет!S108</f>
        <v>0</v>
      </c>
      <c r="T49" s="172" t="n">
        <f aca="false">Бюджет!T108</f>
        <v>0</v>
      </c>
      <c r="U49" s="172" t="n">
        <f aca="false">Бюджет!U108</f>
        <v>5.4</v>
      </c>
      <c r="V49" s="172" t="n">
        <f aca="false">Бюджет!V108</f>
        <v>0</v>
      </c>
      <c r="W49" s="172" t="n">
        <f aca="false">Бюджет!W108</f>
        <v>0</v>
      </c>
      <c r="X49" s="172" t="n">
        <f aca="false">Бюджет!X108</f>
        <v>0</v>
      </c>
      <c r="Y49" s="172" t="n">
        <f aca="false">Бюджет!Y108</f>
        <v>0</v>
      </c>
      <c r="Z49" s="172" t="n">
        <f aca="false">Бюджет!Z108</f>
        <v>0</v>
      </c>
      <c r="AA49" s="172" t="n">
        <f aca="false">Бюджет!AA108</f>
        <v>0</v>
      </c>
      <c r="AB49" s="172" t="n">
        <f aca="false">Бюджет!AB108</f>
        <v>0</v>
      </c>
      <c r="AC49" s="172" t="n">
        <f aca="false">Бюджет!AC108</f>
        <v>0</v>
      </c>
      <c r="AD49" s="172" t="n">
        <f aca="false">Бюджет!AD108</f>
        <v>0</v>
      </c>
      <c r="AE49" s="172" t="n">
        <f aca="false">Бюджет!AE108</f>
        <v>0</v>
      </c>
      <c r="AF49" s="172" t="n">
        <f aca="false">Бюджет!AF108</f>
        <v>0</v>
      </c>
      <c r="AG49" s="172" t="n">
        <f aca="false">Бюджет!AG108</f>
        <v>0</v>
      </c>
      <c r="AH49" s="172" t="n">
        <f aca="false">Бюджет!AH108</f>
        <v>0</v>
      </c>
      <c r="AI49" s="172" t="n">
        <f aca="false">Бюджет!AI108</f>
        <v>12</v>
      </c>
      <c r="AJ49" s="172" t="n">
        <f aca="false">SUM(G49,I49:AI49)</f>
        <v>140</v>
      </c>
      <c r="AK49" s="175"/>
    </row>
    <row r="50" customFormat="false" ht="27.25" hidden="false" customHeight="false" outlineLevel="0" collapsed="false">
      <c r="A50" s="174" t="str">
        <f aca="false">Бюджет!A109</f>
        <v>Б1.О.13.04</v>
      </c>
      <c r="B50" s="174" t="str">
        <f aca="false">Бюджет!B109</f>
        <v>Дифференциальные уравнения (поток РФ, ФИЗ, НЭ, ИСТ лекц, поток РФ, ФИЗ пз)</v>
      </c>
      <c r="C50" s="181" t="str">
        <f aca="false">Бюджет!C109</f>
        <v>2\3</v>
      </c>
      <c r="D50" s="181" t="n">
        <f aca="false">Бюджет!D109</f>
        <v>18</v>
      </c>
      <c r="E50" s="181" t="n">
        <f aca="false">Бюджет!E109</f>
        <v>1</v>
      </c>
      <c r="F50" s="172" t="n">
        <f aca="false">Бюджет!F109</f>
        <v>32</v>
      </c>
      <c r="G50" s="172" t="n">
        <f aca="false">Бюджет!G109</f>
        <v>0</v>
      </c>
      <c r="H50" s="172" t="n">
        <f aca="false">Бюджет!H109</f>
        <v>32</v>
      </c>
      <c r="I50" s="172" t="n">
        <f aca="false">Бюджет!I109</f>
        <v>0</v>
      </c>
      <c r="J50" s="172" t="n">
        <f aca="false">Бюджет!J109</f>
        <v>0</v>
      </c>
      <c r="K50" s="172" t="n">
        <f aca="false">Бюджет!K109</f>
        <v>0</v>
      </c>
      <c r="L50" s="172" t="n">
        <f aca="false">Бюджет!L109</f>
        <v>0</v>
      </c>
      <c r="M50" s="172" t="n">
        <f aca="false">Бюджет!M109</f>
        <v>7.2</v>
      </c>
      <c r="N50" s="172" t="n">
        <f aca="false">Бюджет!N109</f>
        <v>0</v>
      </c>
      <c r="O50" s="172" t="n">
        <f aca="false">Бюджет!O109</f>
        <v>0</v>
      </c>
      <c r="P50" s="172" t="n">
        <f aca="false">Бюджет!P109</f>
        <v>0</v>
      </c>
      <c r="Q50" s="172" t="n">
        <f aca="false">Бюджет!Q109</f>
        <v>0</v>
      </c>
      <c r="R50" s="172" t="n">
        <f aca="false">Бюджет!R109</f>
        <v>0</v>
      </c>
      <c r="S50" s="172" t="n">
        <f aca="false">Бюджет!S109</f>
        <v>0</v>
      </c>
      <c r="T50" s="172" t="n">
        <f aca="false">Бюджет!T109</f>
        <v>0</v>
      </c>
      <c r="U50" s="172" t="n">
        <f aca="false">Бюджет!U109</f>
        <v>5.4</v>
      </c>
      <c r="V50" s="172" t="n">
        <f aca="false">Бюджет!V109</f>
        <v>0</v>
      </c>
      <c r="W50" s="172" t="n">
        <f aca="false">Бюджет!W109</f>
        <v>0</v>
      </c>
      <c r="X50" s="172" t="n">
        <f aca="false">Бюджет!X109</f>
        <v>0</v>
      </c>
      <c r="Y50" s="172" t="n">
        <f aca="false">Бюджет!Y109</f>
        <v>0</v>
      </c>
      <c r="Z50" s="172" t="n">
        <f aca="false">Бюджет!Z109</f>
        <v>0</v>
      </c>
      <c r="AA50" s="172" t="n">
        <f aca="false">Бюджет!AA109</f>
        <v>0</v>
      </c>
      <c r="AB50" s="172" t="n">
        <f aca="false">Бюджет!AB109</f>
        <v>0</v>
      </c>
      <c r="AC50" s="172" t="n">
        <f aca="false">Бюджет!AC109</f>
        <v>0</v>
      </c>
      <c r="AD50" s="172" t="n">
        <f aca="false">Бюджет!AD109</f>
        <v>0</v>
      </c>
      <c r="AE50" s="172" t="n">
        <f aca="false">Бюджет!AE109</f>
        <v>0</v>
      </c>
      <c r="AF50" s="172" t="n">
        <f aca="false">Бюджет!AF109</f>
        <v>0</v>
      </c>
      <c r="AG50" s="172" t="n">
        <f aca="false">Бюджет!AG109</f>
        <v>0</v>
      </c>
      <c r="AH50" s="172" t="n">
        <f aca="false">Бюджет!AH109</f>
        <v>0</v>
      </c>
      <c r="AI50" s="172" t="n">
        <f aca="false">Бюджет!AI109</f>
        <v>0</v>
      </c>
      <c r="AJ50" s="172" t="n">
        <f aca="false">SUM(G50,I50:AI50)</f>
        <v>12.6</v>
      </c>
      <c r="AK50" s="175"/>
    </row>
    <row r="51" customFormat="false" ht="15" hidden="false" customHeight="false" outlineLevel="0" collapsed="false">
      <c r="A51" s="174" t="str">
        <f aca="false">Бюджет!A110</f>
        <v>Б1.Б.13.05</v>
      </c>
      <c r="B51" s="174" t="str">
        <f aca="false">Бюджет!B110</f>
        <v>Теория функций комплексного переменного</v>
      </c>
      <c r="C51" s="181" t="str">
        <f aca="false">Бюджет!C110</f>
        <v>2\4</v>
      </c>
      <c r="D51" s="181" t="n">
        <f aca="false">Бюджет!D110</f>
        <v>18</v>
      </c>
      <c r="E51" s="181" t="n">
        <f aca="false">Бюджет!E110</f>
        <v>1</v>
      </c>
      <c r="F51" s="172" t="n">
        <f aca="false">Бюджет!F110</f>
        <v>40</v>
      </c>
      <c r="G51" s="172" t="n">
        <f aca="false">Бюджет!G110</f>
        <v>40</v>
      </c>
      <c r="H51" s="172" t="n">
        <f aca="false">Бюджет!H110</f>
        <v>60</v>
      </c>
      <c r="I51" s="172" t="n">
        <f aca="false">Бюджет!I110</f>
        <v>60</v>
      </c>
      <c r="J51" s="172" t="n">
        <f aca="false">Бюджет!J110</f>
        <v>0</v>
      </c>
      <c r="K51" s="172" t="n">
        <f aca="false">Бюджет!K110</f>
        <v>0</v>
      </c>
      <c r="L51" s="172" t="n">
        <f aca="false">Бюджет!L110</f>
        <v>0</v>
      </c>
      <c r="M51" s="172" t="n">
        <f aca="false">Бюджет!M110</f>
        <v>7.2</v>
      </c>
      <c r="N51" s="172" t="n">
        <f aca="false">Бюджет!N110</f>
        <v>0</v>
      </c>
      <c r="O51" s="172" t="n">
        <f aca="false">Бюджет!O110</f>
        <v>0</v>
      </c>
      <c r="P51" s="172" t="n">
        <f aca="false">Бюджет!P110</f>
        <v>0</v>
      </c>
      <c r="Q51" s="172" t="n">
        <f aca="false">Бюджет!Q110</f>
        <v>3</v>
      </c>
      <c r="R51" s="172" t="n">
        <f aca="false">Бюджет!R110</f>
        <v>0</v>
      </c>
      <c r="S51" s="172" t="n">
        <f aca="false">Бюджет!S110</f>
        <v>0</v>
      </c>
      <c r="T51" s="172" t="n">
        <f aca="false">Бюджет!T110</f>
        <v>0</v>
      </c>
      <c r="U51" s="172" t="n">
        <f aca="false">Бюджет!U110</f>
        <v>5.4</v>
      </c>
      <c r="V51" s="172" t="n">
        <f aca="false">Бюджет!V110</f>
        <v>0</v>
      </c>
      <c r="W51" s="172" t="n">
        <f aca="false">Бюджет!W110</f>
        <v>0</v>
      </c>
      <c r="X51" s="172" t="n">
        <f aca="false">Бюджет!X110</f>
        <v>0</v>
      </c>
      <c r="Y51" s="172" t="n">
        <f aca="false">Бюджет!Y110</f>
        <v>0</v>
      </c>
      <c r="Z51" s="172" t="n">
        <f aca="false">Бюджет!Z110</f>
        <v>0</v>
      </c>
      <c r="AA51" s="172" t="n">
        <f aca="false">Бюджет!AA110</f>
        <v>0</v>
      </c>
      <c r="AB51" s="172" t="n">
        <f aca="false">Бюджет!AB110</f>
        <v>0</v>
      </c>
      <c r="AC51" s="172" t="n">
        <f aca="false">Бюджет!AC110</f>
        <v>0</v>
      </c>
      <c r="AD51" s="172" t="n">
        <f aca="false">Бюджет!AD110</f>
        <v>0</v>
      </c>
      <c r="AE51" s="172" t="n">
        <f aca="false">Бюджет!AE110</f>
        <v>0</v>
      </c>
      <c r="AF51" s="172" t="n">
        <f aca="false">Бюджет!AF110</f>
        <v>0</v>
      </c>
      <c r="AG51" s="172" t="n">
        <f aca="false">Бюджет!AG110</f>
        <v>0</v>
      </c>
      <c r="AH51" s="172" t="n">
        <f aca="false">Бюджет!AH110</f>
        <v>0</v>
      </c>
      <c r="AI51" s="172" t="n">
        <f aca="false">Бюджет!AI110</f>
        <v>0</v>
      </c>
      <c r="AJ51" s="172" t="n">
        <f aca="false">SUM(G51,I51:AI51)</f>
        <v>115.6</v>
      </c>
      <c r="AK51" s="175"/>
    </row>
    <row r="52" customFormat="false" ht="15" hidden="false" customHeight="false" outlineLevel="0" collapsed="false">
      <c r="A52" s="174" t="str">
        <f aca="false">Бюджет!A113</f>
        <v>Б1.О.15.01</v>
      </c>
      <c r="B52" s="174" t="str">
        <f aca="false">Бюджет!B113</f>
        <v>Теоретическая механика (поток РФ, ФИЗ лекц+пз)</v>
      </c>
      <c r="C52" s="181" t="str">
        <f aca="false">Бюджет!C113</f>
        <v>2\3</v>
      </c>
      <c r="D52" s="181" t="n">
        <f aca="false">Бюджет!D113</f>
        <v>18</v>
      </c>
      <c r="E52" s="181" t="n">
        <f aca="false">Бюджет!E113</f>
        <v>1</v>
      </c>
      <c r="F52" s="172" t="n">
        <f aca="false">Бюджет!F113</f>
        <v>32</v>
      </c>
      <c r="G52" s="172" t="n">
        <f aca="false">Бюджет!G113</f>
        <v>0</v>
      </c>
      <c r="H52" s="172" t="n">
        <f aca="false">Бюджет!H113</f>
        <v>32</v>
      </c>
      <c r="I52" s="172" t="n">
        <f aca="false">Бюджет!I113</f>
        <v>0</v>
      </c>
      <c r="J52" s="172" t="n">
        <f aca="false">Бюджет!J113</f>
        <v>0</v>
      </c>
      <c r="K52" s="172" t="n">
        <f aca="false">Бюджет!K113</f>
        <v>0</v>
      </c>
      <c r="L52" s="172" t="n">
        <f aca="false">Бюджет!L113</f>
        <v>0</v>
      </c>
      <c r="M52" s="172" t="n">
        <f aca="false">Бюджет!M113</f>
        <v>7.2</v>
      </c>
      <c r="N52" s="172" t="n">
        <f aca="false">Бюджет!N113</f>
        <v>0</v>
      </c>
      <c r="O52" s="172" t="n">
        <f aca="false">Бюджет!O113</f>
        <v>0</v>
      </c>
      <c r="P52" s="172" t="n">
        <f aca="false">Бюджет!P113</f>
        <v>0</v>
      </c>
      <c r="Q52" s="172" t="n">
        <f aca="false">Бюджет!Q113</f>
        <v>0</v>
      </c>
      <c r="R52" s="172" t="n">
        <f aca="false">Бюджет!R113</f>
        <v>0</v>
      </c>
      <c r="S52" s="172" t="n">
        <f aca="false">Бюджет!S113</f>
        <v>0</v>
      </c>
      <c r="T52" s="172" t="n">
        <f aca="false">Бюджет!T113</f>
        <v>0</v>
      </c>
      <c r="U52" s="172" t="n">
        <f aca="false">Бюджет!U113</f>
        <v>5.4</v>
      </c>
      <c r="V52" s="172" t="n">
        <f aca="false">Бюджет!V113</f>
        <v>0</v>
      </c>
      <c r="W52" s="172" t="n">
        <f aca="false">Бюджет!W113</f>
        <v>0</v>
      </c>
      <c r="X52" s="172" t="n">
        <f aca="false">Бюджет!X113</f>
        <v>0</v>
      </c>
      <c r="Y52" s="172" t="n">
        <f aca="false">Бюджет!Y113</f>
        <v>0</v>
      </c>
      <c r="Z52" s="172" t="n">
        <f aca="false">Бюджет!Z113</f>
        <v>0</v>
      </c>
      <c r="AA52" s="172" t="n">
        <f aca="false">Бюджет!AA113</f>
        <v>0</v>
      </c>
      <c r="AB52" s="172" t="n">
        <f aca="false">Бюджет!AB113</f>
        <v>0</v>
      </c>
      <c r="AC52" s="172" t="n">
        <f aca="false">Бюджет!AC113</f>
        <v>0</v>
      </c>
      <c r="AD52" s="172" t="n">
        <f aca="false">Бюджет!AD113</f>
        <v>0</v>
      </c>
      <c r="AE52" s="172" t="n">
        <f aca="false">Бюджет!AE113</f>
        <v>0</v>
      </c>
      <c r="AF52" s="172" t="n">
        <f aca="false">Бюджет!AF113</f>
        <v>0</v>
      </c>
      <c r="AG52" s="172" t="n">
        <f aca="false">Бюджет!AG113</f>
        <v>0</v>
      </c>
      <c r="AH52" s="172" t="n">
        <f aca="false">Бюджет!AH113</f>
        <v>0</v>
      </c>
      <c r="AI52" s="172" t="n">
        <f aca="false">Бюджет!AI113</f>
        <v>0</v>
      </c>
      <c r="AJ52" s="172" t="n">
        <f aca="false">SUM(G52,I52:AI52)</f>
        <v>12.6</v>
      </c>
      <c r="AK52" s="175"/>
    </row>
    <row r="53" customFormat="false" ht="15" hidden="false" customHeight="false" outlineLevel="0" collapsed="false">
      <c r="A53" s="174" t="str">
        <f aca="false">Бюджет!A114</f>
        <v>Б1.О.15.02</v>
      </c>
      <c r="B53" s="174" t="str">
        <f aca="false">Бюджет!B114</f>
        <v>Электродинамика</v>
      </c>
      <c r="C53" s="181" t="str">
        <f aca="false">Бюджет!C114</f>
        <v>2\4</v>
      </c>
      <c r="D53" s="181" t="n">
        <f aca="false">Бюджет!D114</f>
        <v>18</v>
      </c>
      <c r="E53" s="181" t="n">
        <f aca="false">Бюджет!E114</f>
        <v>1</v>
      </c>
      <c r="F53" s="172" t="n">
        <f aca="false">Бюджет!F114</f>
        <v>60</v>
      </c>
      <c r="G53" s="172" t="n">
        <f aca="false">Бюджет!G114</f>
        <v>60</v>
      </c>
      <c r="H53" s="172" t="n">
        <f aca="false">Бюджет!H114</f>
        <v>60</v>
      </c>
      <c r="I53" s="172" t="n">
        <f aca="false">Бюджет!I114</f>
        <v>60</v>
      </c>
      <c r="J53" s="172" t="n">
        <f aca="false">Бюджет!J114</f>
        <v>0</v>
      </c>
      <c r="K53" s="172" t="n">
        <f aca="false">Бюджет!K114</f>
        <v>0</v>
      </c>
      <c r="L53" s="172" t="n">
        <f aca="false">Бюджет!L114</f>
        <v>0</v>
      </c>
      <c r="M53" s="172" t="n">
        <f aca="false">Бюджет!M114</f>
        <v>7.2</v>
      </c>
      <c r="N53" s="172" t="n">
        <f aca="false">Бюджет!N114</f>
        <v>0</v>
      </c>
      <c r="O53" s="172" t="n">
        <f aca="false">Бюджет!O114</f>
        <v>0</v>
      </c>
      <c r="P53" s="172" t="n">
        <f aca="false">Бюджет!P114</f>
        <v>0</v>
      </c>
      <c r="Q53" s="172" t="n">
        <f aca="false">Бюджет!Q114</f>
        <v>4</v>
      </c>
      <c r="R53" s="172" t="n">
        <f aca="false">Бюджет!R114</f>
        <v>0</v>
      </c>
      <c r="S53" s="172" t="n">
        <f aca="false">Бюджет!S114</f>
        <v>0</v>
      </c>
      <c r="T53" s="172" t="n">
        <f aca="false">Бюджет!T114</f>
        <v>0</v>
      </c>
      <c r="U53" s="172" t="n">
        <f aca="false">Бюджет!U114</f>
        <v>5.4</v>
      </c>
      <c r="V53" s="172" t="n">
        <f aca="false">Бюджет!V114</f>
        <v>0</v>
      </c>
      <c r="W53" s="172" t="n">
        <f aca="false">Бюджет!W114</f>
        <v>0</v>
      </c>
      <c r="X53" s="172" t="n">
        <f aca="false">Бюджет!X114</f>
        <v>0</v>
      </c>
      <c r="Y53" s="172" t="n">
        <f aca="false">Бюджет!Y114</f>
        <v>0</v>
      </c>
      <c r="Z53" s="172" t="n">
        <f aca="false">Бюджет!Z114</f>
        <v>0</v>
      </c>
      <c r="AA53" s="172" t="n">
        <f aca="false">Бюджет!AA114</f>
        <v>0</v>
      </c>
      <c r="AB53" s="172" t="n">
        <f aca="false">Бюджет!AB114</f>
        <v>0</v>
      </c>
      <c r="AC53" s="172" t="n">
        <f aca="false">Бюджет!AC114</f>
        <v>0</v>
      </c>
      <c r="AD53" s="172" t="n">
        <f aca="false">Бюджет!AD114</f>
        <v>0</v>
      </c>
      <c r="AE53" s="172" t="n">
        <f aca="false">Бюджет!AE114</f>
        <v>0</v>
      </c>
      <c r="AF53" s="172" t="n">
        <f aca="false">Бюджет!AF114</f>
        <v>0</v>
      </c>
      <c r="AG53" s="172" t="n">
        <f aca="false">Бюджет!AG114</f>
        <v>0</v>
      </c>
      <c r="AH53" s="172" t="n">
        <f aca="false">Бюджет!AH114</f>
        <v>0</v>
      </c>
      <c r="AI53" s="172" t="n">
        <f aca="false">Бюджет!AI114</f>
        <v>0</v>
      </c>
      <c r="AJ53" s="172" t="n">
        <f aca="false">SUM(G53,I53:AI53)</f>
        <v>136.6</v>
      </c>
      <c r="AK53" s="175"/>
    </row>
    <row r="54" customFormat="false" ht="15" hidden="false" customHeight="false" outlineLevel="0" collapsed="false">
      <c r="A54" s="168"/>
      <c r="B54" s="174"/>
      <c r="C54" s="168"/>
      <c r="D54" s="168"/>
      <c r="E54" s="168"/>
      <c r="F54" s="175"/>
      <c r="G54" s="175"/>
      <c r="H54" s="175"/>
      <c r="I54" s="175"/>
      <c r="J54" s="171" t="str">
        <f aca="false">Бюджет!K103</f>
        <v>профиль "Солнечно-земная физика"</v>
      </c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5"/>
      <c r="AE54" s="175"/>
      <c r="AF54" s="175"/>
      <c r="AG54" s="175"/>
      <c r="AH54" s="175"/>
      <c r="AI54" s="175"/>
      <c r="AJ54" s="172" t="n">
        <f aca="false">SUM(G54,I54:AI54)</f>
        <v>0</v>
      </c>
      <c r="AK54" s="175"/>
    </row>
    <row r="55" customFormat="false" ht="15" hidden="false" customHeight="false" outlineLevel="0" collapsed="false">
      <c r="A55" s="168"/>
      <c r="B55" s="174"/>
      <c r="C55" s="168"/>
      <c r="D55" s="168"/>
      <c r="E55" s="168"/>
      <c r="F55" s="175"/>
      <c r="G55" s="175"/>
      <c r="H55" s="175"/>
      <c r="I55" s="175"/>
      <c r="J55" s="171" t="str">
        <f aca="false">Бюджет!K104</f>
        <v>профиль "Физика материалов твердотельной электроники и фотоники"</v>
      </c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5"/>
      <c r="AE55" s="175"/>
      <c r="AF55" s="175"/>
      <c r="AG55" s="175"/>
      <c r="AH55" s="175"/>
      <c r="AI55" s="175"/>
      <c r="AJ55" s="172" t="n">
        <f aca="false">SUM(G55,I55:AI55)</f>
        <v>0</v>
      </c>
      <c r="AK55" s="175"/>
    </row>
    <row r="56" customFormat="false" ht="15" hidden="false" customHeight="false" outlineLevel="0" collapsed="false">
      <c r="A56" s="168"/>
      <c r="B56" s="174"/>
      <c r="C56" s="168"/>
      <c r="D56" s="168"/>
      <c r="E56" s="168"/>
      <c r="F56" s="175"/>
      <c r="G56" s="175"/>
      <c r="H56" s="175"/>
      <c r="I56" s="175"/>
      <c r="J56" s="171" t="str">
        <f aca="false">Бюджет!K105</f>
        <v>профиль "Фундаментальная физика"</v>
      </c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5"/>
      <c r="AE56" s="175"/>
      <c r="AF56" s="175"/>
      <c r="AG56" s="175"/>
      <c r="AH56" s="175"/>
      <c r="AI56" s="175"/>
      <c r="AJ56" s="172" t="n">
        <f aca="false">SUM(G56,I56:AI56)</f>
        <v>0</v>
      </c>
      <c r="AK56" s="175"/>
    </row>
    <row r="57" customFormat="false" ht="15" hidden="false" customHeight="false" outlineLevel="0" collapsed="false">
      <c r="A57" s="174" t="str">
        <f aca="false">Бюджет!A122</f>
        <v>Б1.О.13.06</v>
      </c>
      <c r="B57" s="174" t="str">
        <f aca="false">Бюджет!B122</f>
        <v>Методы математической физики (поток ФИЗ, НЭ)</v>
      </c>
      <c r="C57" s="181" t="str">
        <f aca="false">Бюджет!C122</f>
        <v>3\5</v>
      </c>
      <c r="D57" s="181" t="n">
        <f aca="false">Бюджет!D122</f>
        <v>17</v>
      </c>
      <c r="E57" s="181" t="n">
        <f aca="false">Бюджет!E122</f>
        <v>1</v>
      </c>
      <c r="F57" s="172" t="n">
        <f aca="false">Бюджет!F122</f>
        <v>50</v>
      </c>
      <c r="G57" s="172" t="n">
        <f aca="false">Бюджет!G122</f>
        <v>50</v>
      </c>
      <c r="H57" s="172" t="n">
        <f aca="false">Бюджет!H122</f>
        <v>50</v>
      </c>
      <c r="I57" s="172" t="n">
        <f aca="false">Бюджет!I122</f>
        <v>50</v>
      </c>
      <c r="J57" s="172" t="n">
        <f aca="false">Бюджет!J122</f>
        <v>0</v>
      </c>
      <c r="K57" s="172" t="n">
        <f aca="false">Бюджет!K122</f>
        <v>0</v>
      </c>
      <c r="L57" s="172" t="n">
        <f aca="false">Бюджет!L122</f>
        <v>0</v>
      </c>
      <c r="M57" s="172" t="n">
        <f aca="false">Бюджет!M122</f>
        <v>6.8</v>
      </c>
      <c r="N57" s="172" t="n">
        <f aca="false">Бюджет!N122</f>
        <v>0</v>
      </c>
      <c r="O57" s="172" t="n">
        <f aca="false">Бюджет!O122</f>
        <v>0</v>
      </c>
      <c r="P57" s="172" t="n">
        <f aca="false">Бюджет!P122</f>
        <v>0</v>
      </c>
      <c r="Q57" s="172" t="n">
        <f aca="false">Бюджет!Q122</f>
        <v>3.5</v>
      </c>
      <c r="R57" s="172" t="n">
        <f aca="false">Бюджет!R122</f>
        <v>0</v>
      </c>
      <c r="S57" s="172" t="n">
        <f aca="false">Бюджет!S122</f>
        <v>0</v>
      </c>
      <c r="T57" s="172" t="n">
        <f aca="false">Бюджет!T122</f>
        <v>0</v>
      </c>
      <c r="U57" s="172" t="n">
        <f aca="false">Бюджет!U122</f>
        <v>5.1</v>
      </c>
      <c r="V57" s="172" t="n">
        <f aca="false">Бюджет!V122</f>
        <v>0</v>
      </c>
      <c r="W57" s="172" t="n">
        <f aca="false">Бюджет!W122</f>
        <v>0</v>
      </c>
      <c r="X57" s="172" t="n">
        <f aca="false">Бюджет!X122</f>
        <v>0</v>
      </c>
      <c r="Y57" s="172" t="n">
        <f aca="false">Бюджет!Y122</f>
        <v>0</v>
      </c>
      <c r="Z57" s="172" t="n">
        <f aca="false">Бюджет!Z122</f>
        <v>0</v>
      </c>
      <c r="AA57" s="172" t="n">
        <f aca="false">Бюджет!AA122</f>
        <v>0</v>
      </c>
      <c r="AB57" s="172" t="n">
        <f aca="false">Бюджет!AB122</f>
        <v>0</v>
      </c>
      <c r="AC57" s="172" t="n">
        <f aca="false">Бюджет!AC122</f>
        <v>0</v>
      </c>
      <c r="AD57" s="172" t="n">
        <f aca="false">Бюджет!AD122</f>
        <v>0</v>
      </c>
      <c r="AE57" s="172" t="n">
        <f aca="false">Бюджет!AE122</f>
        <v>0</v>
      </c>
      <c r="AF57" s="172" t="n">
        <f aca="false">Бюджет!AF122</f>
        <v>0</v>
      </c>
      <c r="AG57" s="172" t="n">
        <f aca="false">Бюджет!AG122</f>
        <v>0</v>
      </c>
      <c r="AH57" s="172" t="n">
        <f aca="false">Бюджет!AH122</f>
        <v>0</v>
      </c>
      <c r="AI57" s="172" t="n">
        <f aca="false">Бюджет!AI122</f>
        <v>0</v>
      </c>
      <c r="AJ57" s="172" t="n">
        <f aca="false">SUM(G57,I57:AI57)</f>
        <v>115.4</v>
      </c>
      <c r="AK57" s="175"/>
    </row>
    <row r="58" customFormat="false" ht="15" hidden="false" customHeight="false" outlineLevel="0" collapsed="false">
      <c r="A58" s="174" t="str">
        <f aca="false">Бюджет!A123</f>
        <v>Б1.О.15.03</v>
      </c>
      <c r="B58" s="174" t="str">
        <f aca="false">Бюджет!B123</f>
        <v>Квантовая механика (поток ФИЗ, НЭ)</v>
      </c>
      <c r="C58" s="181" t="str">
        <f aca="false">Бюджет!C123</f>
        <v>3\5</v>
      </c>
      <c r="D58" s="181" t="n">
        <f aca="false">Бюджет!D123</f>
        <v>17</v>
      </c>
      <c r="E58" s="181" t="n">
        <f aca="false">Бюджет!E123</f>
        <v>1</v>
      </c>
      <c r="F58" s="172" t="n">
        <f aca="false">Бюджет!F123</f>
        <v>50</v>
      </c>
      <c r="G58" s="172" t="n">
        <f aca="false">Бюджет!G123</f>
        <v>50</v>
      </c>
      <c r="H58" s="172" t="n">
        <f aca="false">Бюджет!H123</f>
        <v>50</v>
      </c>
      <c r="I58" s="172" t="n">
        <f aca="false">Бюджет!I123</f>
        <v>50</v>
      </c>
      <c r="J58" s="172" t="n">
        <f aca="false">Бюджет!J123</f>
        <v>0</v>
      </c>
      <c r="K58" s="172" t="n">
        <f aca="false">Бюджет!K123</f>
        <v>0</v>
      </c>
      <c r="L58" s="172" t="n">
        <f aca="false">Бюджет!L123</f>
        <v>0</v>
      </c>
      <c r="M58" s="172" t="n">
        <f aca="false">Бюджет!M123</f>
        <v>6.8</v>
      </c>
      <c r="N58" s="172" t="n">
        <f aca="false">Бюджет!N123</f>
        <v>0</v>
      </c>
      <c r="O58" s="172" t="n">
        <f aca="false">Бюджет!O123</f>
        <v>0</v>
      </c>
      <c r="P58" s="172" t="n">
        <f aca="false">Бюджет!P123</f>
        <v>0</v>
      </c>
      <c r="Q58" s="172" t="n">
        <f aca="false">Бюджет!Q123</f>
        <v>3.5</v>
      </c>
      <c r="R58" s="172" t="n">
        <f aca="false">Бюджет!R123</f>
        <v>0</v>
      </c>
      <c r="S58" s="172" t="n">
        <f aca="false">Бюджет!S123</f>
        <v>0</v>
      </c>
      <c r="T58" s="172" t="n">
        <f aca="false">Бюджет!T123</f>
        <v>0</v>
      </c>
      <c r="U58" s="172" t="n">
        <f aca="false">Бюджет!U123</f>
        <v>5.1</v>
      </c>
      <c r="V58" s="172" t="n">
        <f aca="false">Бюджет!V123</f>
        <v>0</v>
      </c>
      <c r="W58" s="172" t="n">
        <f aca="false">Бюджет!W123</f>
        <v>0</v>
      </c>
      <c r="X58" s="172" t="n">
        <f aca="false">Бюджет!X123</f>
        <v>0</v>
      </c>
      <c r="Y58" s="172" t="n">
        <f aca="false">Бюджет!Y123</f>
        <v>0</v>
      </c>
      <c r="Z58" s="172" t="n">
        <f aca="false">Бюджет!Z123</f>
        <v>0</v>
      </c>
      <c r="AA58" s="172" t="n">
        <f aca="false">Бюджет!AA123</f>
        <v>0</v>
      </c>
      <c r="AB58" s="172" t="n">
        <f aca="false">Бюджет!AB123</f>
        <v>0</v>
      </c>
      <c r="AC58" s="172" t="n">
        <f aca="false">Бюджет!AC123</f>
        <v>0</v>
      </c>
      <c r="AD58" s="172" t="n">
        <f aca="false">Бюджет!AD123</f>
        <v>0</v>
      </c>
      <c r="AE58" s="172" t="n">
        <f aca="false">Бюджет!AE123</f>
        <v>0</v>
      </c>
      <c r="AF58" s="172" t="n">
        <f aca="false">Бюджет!AF123</f>
        <v>0</v>
      </c>
      <c r="AG58" s="172" t="n">
        <f aca="false">Бюджет!AG123</f>
        <v>0</v>
      </c>
      <c r="AH58" s="172" t="n">
        <f aca="false">Бюджет!AH123</f>
        <v>0</v>
      </c>
      <c r="AI58" s="172" t="n">
        <f aca="false">Бюджет!AI123</f>
        <v>4</v>
      </c>
      <c r="AJ58" s="172" t="n">
        <f aca="false">SUM(G58,I58:AI58)</f>
        <v>119.4</v>
      </c>
      <c r="AK58" s="175"/>
    </row>
    <row r="59" customFormat="false" ht="15" hidden="false" customHeight="false" outlineLevel="0" collapsed="false">
      <c r="A59" s="174" t="str">
        <f aca="false">Бюджет!A124</f>
        <v>Б1.О.15.04</v>
      </c>
      <c r="B59" s="174" t="str">
        <f aca="false">Бюджет!B124</f>
        <v>Термодинамика и статистическая физика</v>
      </c>
      <c r="C59" s="181" t="str">
        <f aca="false">Бюджет!C124</f>
        <v>3\6</v>
      </c>
      <c r="D59" s="181" t="n">
        <f aca="false">Бюджет!D124</f>
        <v>17</v>
      </c>
      <c r="E59" s="181" t="n">
        <f aca="false">Бюджет!E124</f>
        <v>1</v>
      </c>
      <c r="F59" s="172" t="n">
        <f aca="false">Бюджет!F124</f>
        <v>54</v>
      </c>
      <c r="G59" s="172" t="n">
        <f aca="false">Бюджет!G124</f>
        <v>54</v>
      </c>
      <c r="H59" s="172" t="n">
        <f aca="false">Бюджет!H124</f>
        <v>54</v>
      </c>
      <c r="I59" s="172" t="n">
        <f aca="false">Бюджет!I124</f>
        <v>54</v>
      </c>
      <c r="J59" s="172" t="n">
        <f aca="false">Бюджет!J124</f>
        <v>0</v>
      </c>
      <c r="K59" s="172" t="n">
        <f aca="false">Бюджет!K124</f>
        <v>0</v>
      </c>
      <c r="L59" s="172" t="n">
        <f aca="false">Бюджет!L124</f>
        <v>0</v>
      </c>
      <c r="M59" s="172" t="n">
        <f aca="false">Бюджет!M124</f>
        <v>6.8</v>
      </c>
      <c r="N59" s="172" t="n">
        <f aca="false">Бюджет!N124</f>
        <v>0</v>
      </c>
      <c r="O59" s="172" t="n">
        <f aca="false">Бюджет!O124</f>
        <v>0</v>
      </c>
      <c r="P59" s="172" t="n">
        <f aca="false">Бюджет!P124</f>
        <v>0</v>
      </c>
      <c r="Q59" s="172" t="n">
        <f aca="false">Бюджет!Q124</f>
        <v>3.7</v>
      </c>
      <c r="R59" s="172" t="n">
        <f aca="false">Бюджет!R124</f>
        <v>0</v>
      </c>
      <c r="S59" s="172" t="n">
        <f aca="false">Бюджет!S124</f>
        <v>0</v>
      </c>
      <c r="T59" s="172" t="n">
        <f aca="false">Бюджет!T124</f>
        <v>0</v>
      </c>
      <c r="U59" s="172" t="n">
        <f aca="false">Бюджет!U124</f>
        <v>5.1</v>
      </c>
      <c r="V59" s="172" t="n">
        <f aca="false">Бюджет!V124</f>
        <v>0</v>
      </c>
      <c r="W59" s="172" t="n">
        <f aca="false">Бюджет!W124</f>
        <v>0</v>
      </c>
      <c r="X59" s="172" t="n">
        <f aca="false">Бюджет!X124</f>
        <v>0</v>
      </c>
      <c r="Y59" s="172" t="n">
        <f aca="false">Бюджет!Y124</f>
        <v>0</v>
      </c>
      <c r="Z59" s="172" t="n">
        <f aca="false">Бюджет!Z124</f>
        <v>0</v>
      </c>
      <c r="AA59" s="172" t="n">
        <f aca="false">Бюджет!AA124</f>
        <v>0</v>
      </c>
      <c r="AB59" s="172" t="n">
        <f aca="false">Бюджет!AB124</f>
        <v>0</v>
      </c>
      <c r="AC59" s="172" t="n">
        <f aca="false">Бюджет!AC124</f>
        <v>0</v>
      </c>
      <c r="AD59" s="172" t="n">
        <f aca="false">Бюджет!AD124</f>
        <v>0</v>
      </c>
      <c r="AE59" s="172" t="n">
        <f aca="false">Бюджет!AE124</f>
        <v>0</v>
      </c>
      <c r="AF59" s="172" t="n">
        <f aca="false">Бюджет!AF124</f>
        <v>0</v>
      </c>
      <c r="AG59" s="172" t="n">
        <f aca="false">Бюджет!AG124</f>
        <v>0</v>
      </c>
      <c r="AH59" s="172" t="n">
        <f aca="false">Бюджет!AH124</f>
        <v>0</v>
      </c>
      <c r="AI59" s="172" t="n">
        <f aca="false">Бюджет!AI124</f>
        <v>18</v>
      </c>
      <c r="AJ59" s="172" t="n">
        <f aca="false">SUM(G59,I59:AI59)</f>
        <v>141.6</v>
      </c>
      <c r="AK59" s="175"/>
    </row>
    <row r="60" customFormat="false" ht="15" hidden="false" customHeight="false" outlineLevel="0" collapsed="false">
      <c r="A60" s="174" t="str">
        <f aca="false">Бюджет!A131</f>
        <v>Б1.В.01</v>
      </c>
      <c r="B60" s="174" t="str">
        <f aca="false">Бюджет!B131</f>
        <v>Физика конденсированного состояния</v>
      </c>
      <c r="C60" s="181" t="str">
        <f aca="false">Бюджет!C131</f>
        <v>4\7</v>
      </c>
      <c r="D60" s="181" t="n">
        <f aca="false">Бюджет!D131</f>
        <v>14</v>
      </c>
      <c r="E60" s="181" t="n">
        <f aca="false">Бюджет!E131</f>
        <v>1</v>
      </c>
      <c r="F60" s="172" t="n">
        <f aca="false">Бюджет!F131</f>
        <v>50</v>
      </c>
      <c r="G60" s="172" t="n">
        <f aca="false">Бюджет!G131</f>
        <v>50</v>
      </c>
      <c r="H60" s="172" t="n">
        <f aca="false">Бюджет!H131</f>
        <v>34</v>
      </c>
      <c r="I60" s="172" t="n">
        <f aca="false">Бюджет!I131</f>
        <v>34</v>
      </c>
      <c r="J60" s="172" t="n">
        <f aca="false">Бюджет!J131</f>
        <v>0</v>
      </c>
      <c r="K60" s="172" t="n">
        <f aca="false">Бюджет!K131</f>
        <v>0</v>
      </c>
      <c r="L60" s="172" t="n">
        <f aca="false">Бюджет!L131</f>
        <v>0</v>
      </c>
      <c r="M60" s="172" t="n">
        <f aca="false">Бюджет!M131</f>
        <v>5.6</v>
      </c>
      <c r="N60" s="172" t="n">
        <f aca="false">Бюджет!N131</f>
        <v>0</v>
      </c>
      <c r="O60" s="172" t="n">
        <f aca="false">Бюджет!O131</f>
        <v>0</v>
      </c>
      <c r="P60" s="172" t="n">
        <f aca="false">Бюджет!P131</f>
        <v>0</v>
      </c>
      <c r="Q60" s="172" t="n">
        <f aca="false">Бюджет!Q131</f>
        <v>3.5</v>
      </c>
      <c r="R60" s="172" t="n">
        <f aca="false">Бюджет!R131</f>
        <v>0</v>
      </c>
      <c r="S60" s="172" t="n">
        <f aca="false">Бюджет!S131</f>
        <v>0</v>
      </c>
      <c r="T60" s="172" t="n">
        <f aca="false">Бюджет!T131</f>
        <v>0</v>
      </c>
      <c r="U60" s="172" t="n">
        <f aca="false">Бюджет!U131</f>
        <v>4.2</v>
      </c>
      <c r="V60" s="172" t="n">
        <f aca="false">Бюджет!V131</f>
        <v>0</v>
      </c>
      <c r="W60" s="172" t="n">
        <f aca="false">Бюджет!W131</f>
        <v>0</v>
      </c>
      <c r="X60" s="172" t="n">
        <f aca="false">Бюджет!X131</f>
        <v>0</v>
      </c>
      <c r="Y60" s="172" t="n">
        <f aca="false">Бюджет!Y131</f>
        <v>0</v>
      </c>
      <c r="Z60" s="172" t="n">
        <f aca="false">Бюджет!Z131</f>
        <v>0</v>
      </c>
      <c r="AA60" s="172" t="n">
        <f aca="false">Бюджет!AA131</f>
        <v>0</v>
      </c>
      <c r="AB60" s="172" t="n">
        <f aca="false">Бюджет!AB131</f>
        <v>0</v>
      </c>
      <c r="AC60" s="172" t="n">
        <f aca="false">Бюджет!AC131</f>
        <v>0</v>
      </c>
      <c r="AD60" s="172" t="n">
        <f aca="false">Бюджет!AD131</f>
        <v>0</v>
      </c>
      <c r="AE60" s="172" t="n">
        <f aca="false">Бюджет!AE131</f>
        <v>0</v>
      </c>
      <c r="AF60" s="172" t="n">
        <f aca="false">Бюджет!AF131</f>
        <v>0</v>
      </c>
      <c r="AG60" s="172" t="n">
        <f aca="false">Бюджет!AG131</f>
        <v>0</v>
      </c>
      <c r="AH60" s="172" t="n">
        <f aca="false">Бюджет!AH131</f>
        <v>0</v>
      </c>
      <c r="AI60" s="172" t="n">
        <f aca="false">Бюджет!AI131</f>
        <v>4</v>
      </c>
      <c r="AJ60" s="172" t="n">
        <f aca="false">SUM(G60,I60:AI60)</f>
        <v>101.3</v>
      </c>
      <c r="AK60" s="175"/>
    </row>
    <row r="61" customFormat="false" ht="15" hidden="false" customHeight="false" outlineLevel="0" collapsed="false">
      <c r="A61" s="174" t="n">
        <f aca="false">Бюджет!A136</f>
        <v>0</v>
      </c>
      <c r="B61" s="174" t="str">
        <f aca="false">Бюджет!B136</f>
        <v>ГЭК (Защита ВКР бакалавра) (7 чел)</v>
      </c>
      <c r="C61" s="181" t="str">
        <f aca="false">Бюджет!C136</f>
        <v>4\8</v>
      </c>
      <c r="D61" s="181" t="n">
        <f aca="false">Бюджет!D136</f>
        <v>14</v>
      </c>
      <c r="E61" s="181" t="n">
        <f aca="false">Бюджет!E136</f>
        <v>1</v>
      </c>
      <c r="F61" s="172" t="n">
        <f aca="false">Бюджет!F136</f>
        <v>0</v>
      </c>
      <c r="G61" s="172" t="n">
        <f aca="false">Бюджет!G136</f>
        <v>0</v>
      </c>
      <c r="H61" s="172" t="n">
        <f aca="false">Бюджет!H136</f>
        <v>0</v>
      </c>
      <c r="I61" s="172" t="n">
        <f aca="false">Бюджет!I136</f>
        <v>0</v>
      </c>
      <c r="J61" s="172" t="n">
        <f aca="false">Бюджет!J136</f>
        <v>0</v>
      </c>
      <c r="K61" s="172" t="n">
        <f aca="false">Бюджет!K136</f>
        <v>0</v>
      </c>
      <c r="L61" s="172" t="n">
        <f aca="false">Бюджет!L136</f>
        <v>0</v>
      </c>
      <c r="M61" s="172" t="n">
        <f aca="false">Бюджет!M136</f>
        <v>0</v>
      </c>
      <c r="N61" s="172" t="n">
        <f aca="false">Бюджет!N136</f>
        <v>0</v>
      </c>
      <c r="O61" s="172" t="n">
        <f aca="false">Бюджет!O136</f>
        <v>0</v>
      </c>
      <c r="P61" s="172" t="n">
        <f aca="false">Бюджет!P136</f>
        <v>0</v>
      </c>
      <c r="Q61" s="172" t="n">
        <f aca="false">Бюджет!Q136</f>
        <v>0</v>
      </c>
      <c r="R61" s="172" t="n">
        <f aca="false">Бюджет!R136</f>
        <v>0</v>
      </c>
      <c r="S61" s="172" t="n">
        <f aca="false">Бюджет!S136</f>
        <v>0</v>
      </c>
      <c r="T61" s="172" t="n">
        <f aca="false">Бюджет!T136</f>
        <v>0</v>
      </c>
      <c r="U61" s="172" t="n">
        <f aca="false">Бюджет!U136</f>
        <v>0</v>
      </c>
      <c r="V61" s="172" t="n">
        <f aca="false">Бюджет!V136</f>
        <v>0</v>
      </c>
      <c r="W61" s="172" t="n">
        <f aca="false">Бюджет!W136</f>
        <v>0</v>
      </c>
      <c r="X61" s="172" t="n">
        <f aca="false">Бюджет!X136</f>
        <v>0</v>
      </c>
      <c r="Y61" s="172" t="n">
        <f aca="false">Бюджет!Y136</f>
        <v>0</v>
      </c>
      <c r="Z61" s="172" t="n">
        <f aca="false">Бюджет!Z136</f>
        <v>0</v>
      </c>
      <c r="AA61" s="172" t="n">
        <f aca="false">Бюджет!AA136</f>
        <v>0</v>
      </c>
      <c r="AB61" s="172" t="n">
        <f aca="false">Бюджет!AB136/7*1</f>
        <v>7</v>
      </c>
      <c r="AC61" s="172" t="n">
        <f aca="false">Бюджет!AC136</f>
        <v>0</v>
      </c>
      <c r="AD61" s="172" t="n">
        <f aca="false">Бюджет!AD136</f>
        <v>0</v>
      </c>
      <c r="AE61" s="172" t="n">
        <f aca="false">Бюджет!AE136</f>
        <v>0</v>
      </c>
      <c r="AF61" s="172" t="n">
        <f aca="false">Бюджет!AF136</f>
        <v>0</v>
      </c>
      <c r="AG61" s="172" t="n">
        <f aca="false">Бюджет!AG136</f>
        <v>0</v>
      </c>
      <c r="AH61" s="172" t="n">
        <f aca="false">Бюджет!AH136</f>
        <v>0</v>
      </c>
      <c r="AI61" s="172" t="n">
        <f aca="false">Бюджет!AI136</f>
        <v>0</v>
      </c>
      <c r="AJ61" s="172" t="n">
        <f aca="false">SUM(G61,I61:AI61)</f>
        <v>7</v>
      </c>
      <c r="AK61" s="175"/>
    </row>
    <row r="62" customFormat="false" ht="15" hidden="false" customHeight="false" outlineLevel="0" collapsed="false">
      <c r="A62" s="174"/>
      <c r="B62" s="174"/>
      <c r="C62" s="181"/>
      <c r="D62" s="181"/>
      <c r="E62" s="181"/>
      <c r="F62" s="172"/>
      <c r="G62" s="172"/>
      <c r="H62" s="172"/>
      <c r="I62" s="172"/>
      <c r="J62" s="171" t="str">
        <f aca="false">Бюджет!K137</f>
        <v>профиль "Солнечно-земная физика"</v>
      </c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2"/>
      <c r="AE62" s="172"/>
      <c r="AF62" s="172"/>
      <c r="AG62" s="172"/>
      <c r="AH62" s="172"/>
      <c r="AI62" s="172"/>
      <c r="AJ62" s="172" t="n">
        <f aca="false">SUM(G62,I62:AI62)</f>
        <v>0</v>
      </c>
      <c r="AK62" s="175"/>
    </row>
    <row r="63" customFormat="false" ht="15" hidden="false" customHeight="false" outlineLevel="0" collapsed="false">
      <c r="A63" s="174" t="str">
        <f aca="false">Бюджет!A151</f>
        <v>Б1.В.19</v>
      </c>
      <c r="B63" s="174" t="str">
        <f aca="false">Бюджет!B151</f>
        <v>Астрофизика высоких энергий (поток СЗФ и ФФ)</v>
      </c>
      <c r="C63" s="181" t="str">
        <f aca="false">Бюджет!C151</f>
        <v>4\7</v>
      </c>
      <c r="D63" s="181" t="n">
        <f aca="false">Бюджет!D151</f>
        <v>3</v>
      </c>
      <c r="E63" s="181" t="n">
        <f aca="false">Бюджет!E151</f>
        <v>1</v>
      </c>
      <c r="F63" s="172" t="n">
        <f aca="false">Бюджет!F151</f>
        <v>50</v>
      </c>
      <c r="G63" s="172" t="n">
        <f aca="false">Бюджет!G151</f>
        <v>50</v>
      </c>
      <c r="H63" s="172" t="n">
        <f aca="false">Бюджет!H151</f>
        <v>0</v>
      </c>
      <c r="I63" s="172" t="n">
        <f aca="false">Бюджет!I151</f>
        <v>0</v>
      </c>
      <c r="J63" s="172" t="n">
        <f aca="false">Бюджет!J151</f>
        <v>0</v>
      </c>
      <c r="K63" s="172" t="n">
        <f aca="false">Бюджет!K151</f>
        <v>0</v>
      </c>
      <c r="L63" s="172" t="n">
        <f aca="false">Бюджет!L151</f>
        <v>0</v>
      </c>
      <c r="M63" s="172" t="n">
        <f aca="false">Бюджет!M151</f>
        <v>1.2</v>
      </c>
      <c r="N63" s="172" t="n">
        <f aca="false">Бюджет!N151</f>
        <v>0</v>
      </c>
      <c r="O63" s="172" t="n">
        <f aca="false">Бюджет!O151</f>
        <v>0</v>
      </c>
      <c r="P63" s="172" t="n">
        <f aca="false">Бюджет!P151</f>
        <v>0</v>
      </c>
      <c r="Q63" s="172" t="n">
        <f aca="false">Бюджет!Q151</f>
        <v>3.5</v>
      </c>
      <c r="R63" s="172" t="n">
        <f aca="false">Бюджет!R151</f>
        <v>0</v>
      </c>
      <c r="S63" s="172" t="n">
        <f aca="false">Бюджет!S151</f>
        <v>0</v>
      </c>
      <c r="T63" s="172" t="n">
        <f aca="false">Бюджет!T151</f>
        <v>0</v>
      </c>
      <c r="U63" s="172" t="n">
        <f aca="false">Бюджет!U151</f>
        <v>0</v>
      </c>
      <c r="V63" s="172" t="n">
        <f aca="false">Бюджет!V151</f>
        <v>0</v>
      </c>
      <c r="W63" s="172" t="n">
        <f aca="false">Бюджет!W151</f>
        <v>0</v>
      </c>
      <c r="X63" s="172" t="n">
        <f aca="false">Бюджет!X151</f>
        <v>0</v>
      </c>
      <c r="Y63" s="172" t="n">
        <f aca="false">Бюджет!Y151</f>
        <v>0</v>
      </c>
      <c r="Z63" s="172" t="n">
        <f aca="false">Бюджет!Z151</f>
        <v>0</v>
      </c>
      <c r="AA63" s="172" t="n">
        <f aca="false">Бюджет!AA151</f>
        <v>0</v>
      </c>
      <c r="AB63" s="172" t="n">
        <f aca="false">Бюджет!AB151</f>
        <v>0</v>
      </c>
      <c r="AC63" s="172" t="n">
        <f aca="false">Бюджет!AC151</f>
        <v>0</v>
      </c>
      <c r="AD63" s="172" t="n">
        <f aca="false">Бюджет!AD151</f>
        <v>0</v>
      </c>
      <c r="AE63" s="172" t="n">
        <f aca="false">Бюджет!AE151</f>
        <v>0</v>
      </c>
      <c r="AF63" s="172" t="n">
        <f aca="false">Бюджет!AF151</f>
        <v>0</v>
      </c>
      <c r="AG63" s="172" t="n">
        <f aca="false">Бюджет!AG151</f>
        <v>0</v>
      </c>
      <c r="AH63" s="172" t="n">
        <f aca="false">Бюджет!AH151</f>
        <v>0</v>
      </c>
      <c r="AI63" s="172" t="n">
        <f aca="false">Бюджет!AI151</f>
        <v>0</v>
      </c>
      <c r="AJ63" s="172" t="n">
        <f aca="false">SUM(G63,I63:AI63)</f>
        <v>54.7</v>
      </c>
      <c r="AK63" s="175"/>
    </row>
    <row r="64" customFormat="false" ht="15" hidden="false" customHeight="false" outlineLevel="0" collapsed="false">
      <c r="A64" s="174" t="str">
        <f aca="false">Бюджет!A152</f>
        <v>Б1.В.20</v>
      </c>
      <c r="B64" s="174" t="str">
        <f aca="false">Бюджет!B152</f>
        <v>Нейтринная астрофизика (поток СЗФ и ФФ)</v>
      </c>
      <c r="C64" s="181" t="str">
        <f aca="false">Бюджет!C152</f>
        <v>4\7</v>
      </c>
      <c r="D64" s="181" t="n">
        <f aca="false">Бюджет!D152</f>
        <v>3</v>
      </c>
      <c r="E64" s="181" t="n">
        <f aca="false">Бюджет!E152</f>
        <v>1</v>
      </c>
      <c r="F64" s="172" t="n">
        <f aca="false">Бюджет!F152</f>
        <v>24</v>
      </c>
      <c r="G64" s="172" t="n">
        <f aca="false">Бюджет!G152</f>
        <v>24</v>
      </c>
      <c r="H64" s="172" t="n">
        <f aca="false">Бюджет!H152</f>
        <v>0</v>
      </c>
      <c r="I64" s="172" t="n">
        <f aca="false">Бюджет!I152</f>
        <v>0</v>
      </c>
      <c r="J64" s="172" t="n">
        <f aca="false">Бюджет!J152</f>
        <v>0</v>
      </c>
      <c r="K64" s="172" t="n">
        <f aca="false">Бюджет!K152</f>
        <v>0</v>
      </c>
      <c r="L64" s="172" t="n">
        <f aca="false">Бюджет!L152</f>
        <v>0</v>
      </c>
      <c r="M64" s="172" t="n">
        <f aca="false">Бюджет!M152</f>
        <v>1.2</v>
      </c>
      <c r="N64" s="172" t="n">
        <f aca="false">Бюджет!N152</f>
        <v>0</v>
      </c>
      <c r="O64" s="172" t="n">
        <f aca="false">Бюджет!O152</f>
        <v>0</v>
      </c>
      <c r="P64" s="172" t="n">
        <f aca="false">Бюджет!P152</f>
        <v>0</v>
      </c>
      <c r="Q64" s="172" t="n">
        <f aca="false">Бюджет!Q152</f>
        <v>2.2</v>
      </c>
      <c r="R64" s="172" t="n">
        <f aca="false">Бюджет!R152</f>
        <v>0</v>
      </c>
      <c r="S64" s="172" t="n">
        <f aca="false">Бюджет!S152</f>
        <v>0</v>
      </c>
      <c r="T64" s="172" t="n">
        <f aca="false">Бюджет!T152</f>
        <v>0</v>
      </c>
      <c r="U64" s="172" t="n">
        <f aca="false">Бюджет!U152</f>
        <v>0</v>
      </c>
      <c r="V64" s="172" t="n">
        <f aca="false">Бюджет!V152</f>
        <v>0</v>
      </c>
      <c r="W64" s="172" t="n">
        <f aca="false">Бюджет!W152</f>
        <v>0</v>
      </c>
      <c r="X64" s="172" t="n">
        <f aca="false">Бюджет!X152</f>
        <v>0</v>
      </c>
      <c r="Y64" s="172" t="n">
        <f aca="false">Бюджет!Y152</f>
        <v>0</v>
      </c>
      <c r="Z64" s="172" t="n">
        <f aca="false">Бюджет!Z152</f>
        <v>0</v>
      </c>
      <c r="AA64" s="172" t="n">
        <f aca="false">Бюджет!AA152</f>
        <v>0</v>
      </c>
      <c r="AB64" s="172" t="n">
        <f aca="false">Бюджет!AB152</f>
        <v>0</v>
      </c>
      <c r="AC64" s="172" t="n">
        <f aca="false">Бюджет!AC152</f>
        <v>0</v>
      </c>
      <c r="AD64" s="172" t="n">
        <f aca="false">Бюджет!AD152</f>
        <v>0</v>
      </c>
      <c r="AE64" s="172" t="n">
        <f aca="false">Бюджет!AE152</f>
        <v>0</v>
      </c>
      <c r="AF64" s="172" t="n">
        <f aca="false">Бюджет!AF152</f>
        <v>0</v>
      </c>
      <c r="AG64" s="172" t="n">
        <f aca="false">Бюджет!AG152</f>
        <v>0</v>
      </c>
      <c r="AH64" s="172" t="n">
        <f aca="false">Бюджет!AH152</f>
        <v>0</v>
      </c>
      <c r="AI64" s="172" t="n">
        <f aca="false">Бюджет!AI152</f>
        <v>0</v>
      </c>
      <c r="AJ64" s="172" t="n">
        <f aca="false">SUM(G64,I64:AI64)</f>
        <v>27.4</v>
      </c>
      <c r="AK64" s="175"/>
    </row>
    <row r="65" customFormat="false" ht="15" hidden="false" customHeight="false" outlineLevel="0" collapsed="false">
      <c r="A65" s="168"/>
      <c r="B65" s="174"/>
      <c r="C65" s="168"/>
      <c r="D65" s="168"/>
      <c r="E65" s="168"/>
      <c r="F65" s="175"/>
      <c r="G65" s="175"/>
      <c r="H65" s="175"/>
      <c r="I65" s="175"/>
      <c r="J65" s="171" t="str">
        <f aca="false">Бюджет!K176</f>
        <v>профиль "Фундаментальная физика"</v>
      </c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5"/>
      <c r="AE65" s="175"/>
      <c r="AF65" s="175"/>
      <c r="AG65" s="175"/>
      <c r="AH65" s="175"/>
      <c r="AI65" s="175"/>
      <c r="AJ65" s="172" t="n">
        <f aca="false">SUM(G65,I65:AI65)</f>
        <v>0</v>
      </c>
      <c r="AK65" s="175"/>
    </row>
    <row r="66" customFormat="false" ht="15" hidden="false" customHeight="false" outlineLevel="0" collapsed="false">
      <c r="A66" s="174" t="str">
        <f aca="false">Бюджет!A177</f>
        <v>Б1.В.03</v>
      </c>
      <c r="B66" s="174" t="str">
        <f aca="false">Бюджет!B177</f>
        <v>Курсовая работа (по профилю)</v>
      </c>
      <c r="C66" s="181" t="str">
        <f aca="false">Бюджет!C177</f>
        <v>2\4</v>
      </c>
      <c r="D66" s="181" t="n">
        <f aca="false">Бюджет!D177</f>
        <v>6</v>
      </c>
      <c r="E66" s="181" t="n">
        <f aca="false">Бюджет!E177</f>
        <v>1</v>
      </c>
      <c r="F66" s="172" t="n">
        <f aca="false">Бюджет!F177</f>
        <v>0</v>
      </c>
      <c r="G66" s="172" t="n">
        <f aca="false">Бюджет!G177</f>
        <v>0</v>
      </c>
      <c r="H66" s="172" t="n">
        <f aca="false">Бюджет!H177</f>
        <v>0</v>
      </c>
      <c r="I66" s="172" t="n">
        <f aca="false">Бюджет!I177</f>
        <v>0</v>
      </c>
      <c r="J66" s="172" t="n">
        <f aca="false">Бюджет!J177</f>
        <v>0</v>
      </c>
      <c r="K66" s="172" t="n">
        <f aca="false">Бюджет!K177</f>
        <v>0</v>
      </c>
      <c r="L66" s="172" t="n">
        <f aca="false">Бюджет!L177</f>
        <v>0</v>
      </c>
      <c r="M66" s="172" t="n">
        <f aca="false">Бюджет!M177</f>
        <v>0</v>
      </c>
      <c r="N66" s="172" t="n">
        <f aca="false">Бюджет!N177</f>
        <v>0</v>
      </c>
      <c r="O66" s="172" t="n">
        <f aca="false">Бюджет!O177</f>
        <v>0</v>
      </c>
      <c r="P66" s="172" t="n">
        <f aca="false">Бюджет!P177</f>
        <v>0</v>
      </c>
      <c r="Q66" s="172" t="n">
        <f aca="false">Бюджет!Q177</f>
        <v>0</v>
      </c>
      <c r="R66" s="172" t="n">
        <f aca="false">Бюджет!R177</f>
        <v>0</v>
      </c>
      <c r="S66" s="172" t="n">
        <f aca="false">Бюджет!S177</f>
        <v>0</v>
      </c>
      <c r="T66" s="172" t="n">
        <f aca="false">Бюджет!T177</f>
        <v>0</v>
      </c>
      <c r="U66" s="172" t="n">
        <f aca="false">Бюджет!U177</f>
        <v>0</v>
      </c>
      <c r="V66" s="172" t="n">
        <f aca="false">Бюджет!V177</f>
        <v>24</v>
      </c>
      <c r="W66" s="172" t="n">
        <f aca="false">Бюджет!W177</f>
        <v>0</v>
      </c>
      <c r="X66" s="172" t="n">
        <f aca="false">Бюджет!X177</f>
        <v>0</v>
      </c>
      <c r="Y66" s="172" t="n">
        <f aca="false">Бюджет!Y177</f>
        <v>0</v>
      </c>
      <c r="Z66" s="172" t="n">
        <f aca="false">Бюджет!Z177</f>
        <v>0</v>
      </c>
      <c r="AA66" s="172" t="n">
        <f aca="false">Бюджет!AA177</f>
        <v>0</v>
      </c>
      <c r="AB66" s="172" t="n">
        <f aca="false">Бюджет!AB177</f>
        <v>0</v>
      </c>
      <c r="AC66" s="172" t="n">
        <f aca="false">Бюджет!AC177</f>
        <v>0</v>
      </c>
      <c r="AD66" s="172" t="n">
        <f aca="false">Бюджет!AD177</f>
        <v>0</v>
      </c>
      <c r="AE66" s="172" t="n">
        <f aca="false">Бюджет!AE177</f>
        <v>0</v>
      </c>
      <c r="AF66" s="172" t="n">
        <f aca="false">Бюджет!AF177</f>
        <v>0</v>
      </c>
      <c r="AG66" s="172" t="n">
        <f aca="false">Бюджет!AG177</f>
        <v>0</v>
      </c>
      <c r="AH66" s="172" t="n">
        <f aca="false">Бюджет!AH177</f>
        <v>0</v>
      </c>
      <c r="AI66" s="172" t="n">
        <f aca="false">Бюджет!AI177</f>
        <v>0</v>
      </c>
      <c r="AJ66" s="172" t="n">
        <f aca="false">SUM(G66,I66:AI66)</f>
        <v>24</v>
      </c>
      <c r="AK66" s="175"/>
    </row>
    <row r="67" customFormat="false" ht="15" hidden="false" customHeight="false" outlineLevel="0" collapsed="false">
      <c r="A67" s="174" t="str">
        <f aca="false">Бюджет!A178</f>
        <v>Б1.В.16</v>
      </c>
      <c r="B67" s="174" t="str">
        <f aca="false">Бюджет!B178</f>
        <v>Релятивистская физика</v>
      </c>
      <c r="C67" s="181" t="str">
        <f aca="false">Бюджет!C178</f>
        <v>2\4</v>
      </c>
      <c r="D67" s="181" t="n">
        <f aca="false">Бюджет!D178</f>
        <v>6</v>
      </c>
      <c r="E67" s="181" t="n">
        <f aca="false">Бюджет!E178</f>
        <v>1</v>
      </c>
      <c r="F67" s="172" t="n">
        <f aca="false">Бюджет!F178</f>
        <v>0</v>
      </c>
      <c r="G67" s="172" t="n">
        <f aca="false">Бюджет!G178</f>
        <v>0</v>
      </c>
      <c r="H67" s="172" t="n">
        <f aca="false">Бюджет!H178</f>
        <v>40</v>
      </c>
      <c r="I67" s="172" t="n">
        <f aca="false">Бюджет!I178</f>
        <v>40</v>
      </c>
      <c r="J67" s="172" t="n">
        <f aca="false">Бюджет!J178</f>
        <v>0</v>
      </c>
      <c r="K67" s="172" t="n">
        <f aca="false">Бюджет!K178</f>
        <v>1.8</v>
      </c>
      <c r="L67" s="172" t="n">
        <f aca="false">Бюджет!L178</f>
        <v>0</v>
      </c>
      <c r="M67" s="172" t="n">
        <f aca="false">Бюджет!M178</f>
        <v>0</v>
      </c>
      <c r="N67" s="172" t="n">
        <f aca="false">Бюджет!N178</f>
        <v>0</v>
      </c>
      <c r="O67" s="172" t="n">
        <f aca="false">Бюджет!O178</f>
        <v>0</v>
      </c>
      <c r="P67" s="172" t="n">
        <f aca="false">Бюджет!P178</f>
        <v>0</v>
      </c>
      <c r="Q67" s="172" t="n">
        <f aca="false">Бюджет!Q178</f>
        <v>0</v>
      </c>
      <c r="R67" s="172" t="n">
        <f aca="false">Бюджет!R178</f>
        <v>0</v>
      </c>
      <c r="S67" s="172" t="n">
        <f aca="false">Бюджет!S178</f>
        <v>0</v>
      </c>
      <c r="T67" s="172" t="n">
        <f aca="false">Бюджет!T178</f>
        <v>0</v>
      </c>
      <c r="U67" s="172" t="n">
        <f aca="false">Бюджет!U178</f>
        <v>0</v>
      </c>
      <c r="V67" s="172" t="n">
        <f aca="false">Бюджет!V178</f>
        <v>0</v>
      </c>
      <c r="W67" s="172" t="n">
        <f aca="false">Бюджет!W178</f>
        <v>0</v>
      </c>
      <c r="X67" s="172" t="n">
        <f aca="false">Бюджет!X178</f>
        <v>0</v>
      </c>
      <c r="Y67" s="172" t="n">
        <f aca="false">Бюджет!Y178</f>
        <v>0</v>
      </c>
      <c r="Z67" s="172" t="n">
        <f aca="false">Бюджет!Z178</f>
        <v>0</v>
      </c>
      <c r="AA67" s="172" t="n">
        <f aca="false">Бюджет!AA178</f>
        <v>0</v>
      </c>
      <c r="AB67" s="172" t="n">
        <f aca="false">Бюджет!AB178</f>
        <v>0</v>
      </c>
      <c r="AC67" s="172" t="n">
        <f aca="false">Бюджет!AC178</f>
        <v>0</v>
      </c>
      <c r="AD67" s="172" t="n">
        <f aca="false">Бюджет!AD178</f>
        <v>0</v>
      </c>
      <c r="AE67" s="172" t="n">
        <f aca="false">Бюджет!AE178</f>
        <v>0</v>
      </c>
      <c r="AF67" s="172" t="n">
        <f aca="false">Бюджет!AF178</f>
        <v>0</v>
      </c>
      <c r="AG67" s="172" t="n">
        <f aca="false">Бюджет!AG178</f>
        <v>0</v>
      </c>
      <c r="AH67" s="172" t="n">
        <f aca="false">Бюджет!AH178</f>
        <v>0</v>
      </c>
      <c r="AI67" s="172" t="n">
        <f aca="false">Бюджет!AI178</f>
        <v>4</v>
      </c>
      <c r="AJ67" s="172" t="n">
        <f aca="false">SUM(G67,I67:AI67)</f>
        <v>45.8</v>
      </c>
      <c r="AK67" s="175"/>
    </row>
    <row r="68" customFormat="false" ht="15" hidden="false" customHeight="false" outlineLevel="0" collapsed="false">
      <c r="A68" s="174" t="str">
        <f aca="false">Бюджет!A179</f>
        <v>Б1.В.02.01</v>
      </c>
      <c r="B68" s="174" t="str">
        <f aca="false">Бюджет!B179</f>
        <v>Специальный практикум по квантовой механике</v>
      </c>
      <c r="C68" s="181" t="str">
        <f aca="false">Бюджет!C179</f>
        <v>3\5</v>
      </c>
      <c r="D68" s="181" t="n">
        <f aca="false">Бюджет!D179</f>
        <v>6</v>
      </c>
      <c r="E68" s="181" t="n">
        <f aca="false">Бюджет!E179</f>
        <v>1</v>
      </c>
      <c r="F68" s="172" t="n">
        <f aca="false">Бюджет!F179</f>
        <v>0</v>
      </c>
      <c r="G68" s="172" t="n">
        <f aca="false">Бюджет!G179</f>
        <v>0</v>
      </c>
      <c r="H68" s="172" t="n">
        <f aca="false">Бюджет!H179</f>
        <v>0</v>
      </c>
      <c r="I68" s="172" t="n">
        <f aca="false">Бюджет!I179</f>
        <v>0</v>
      </c>
      <c r="J68" s="172" t="n">
        <f aca="false">Бюджет!J179</f>
        <v>68</v>
      </c>
      <c r="K68" s="172" t="n">
        <f aca="false">Бюджет!K179</f>
        <v>0</v>
      </c>
      <c r="L68" s="172" t="n">
        <f aca="false">Бюджет!L179</f>
        <v>0</v>
      </c>
      <c r="M68" s="172" t="n">
        <f aca="false">Бюджет!M179</f>
        <v>0</v>
      </c>
      <c r="N68" s="172" t="n">
        <f aca="false">Бюджет!N179</f>
        <v>0</v>
      </c>
      <c r="O68" s="172" t="n">
        <f aca="false">Бюджет!O179</f>
        <v>0</v>
      </c>
      <c r="P68" s="172" t="n">
        <f aca="false">Бюджет!P179</f>
        <v>0</v>
      </c>
      <c r="Q68" s="172" t="n">
        <f aca="false">Бюджет!Q179</f>
        <v>0</v>
      </c>
      <c r="R68" s="172" t="n">
        <f aca="false">Бюджет!R179</f>
        <v>0</v>
      </c>
      <c r="S68" s="172" t="n">
        <f aca="false">Бюджет!S179</f>
        <v>0</v>
      </c>
      <c r="T68" s="172" t="n">
        <f aca="false">Бюджет!T179</f>
        <v>0</v>
      </c>
      <c r="U68" s="172" t="n">
        <f aca="false">Бюджет!U179</f>
        <v>0</v>
      </c>
      <c r="V68" s="172" t="n">
        <f aca="false">Бюджет!V179</f>
        <v>0</v>
      </c>
      <c r="W68" s="172" t="n">
        <f aca="false">Бюджет!W179</f>
        <v>0</v>
      </c>
      <c r="X68" s="172" t="n">
        <f aca="false">Бюджет!X179</f>
        <v>0</v>
      </c>
      <c r="Y68" s="172" t="n">
        <f aca="false">Бюджет!Y179</f>
        <v>0</v>
      </c>
      <c r="Z68" s="172" t="n">
        <f aca="false">Бюджет!Z179</f>
        <v>0</v>
      </c>
      <c r="AA68" s="172" t="n">
        <f aca="false">Бюджет!AA179</f>
        <v>0</v>
      </c>
      <c r="AB68" s="172" t="n">
        <f aca="false">Бюджет!AB179</f>
        <v>0</v>
      </c>
      <c r="AC68" s="172" t="n">
        <f aca="false">Бюджет!AC179</f>
        <v>0</v>
      </c>
      <c r="AD68" s="172" t="n">
        <f aca="false">Бюджет!AD179</f>
        <v>0</v>
      </c>
      <c r="AE68" s="172" t="n">
        <f aca="false">Бюджет!AE179</f>
        <v>0</v>
      </c>
      <c r="AF68" s="172" t="n">
        <f aca="false">Бюджет!AF179</f>
        <v>0</v>
      </c>
      <c r="AG68" s="172" t="n">
        <f aca="false">Бюджет!AG179</f>
        <v>0</v>
      </c>
      <c r="AH68" s="172" t="n">
        <f aca="false">Бюджет!AH179</f>
        <v>0</v>
      </c>
      <c r="AI68" s="172" t="n">
        <f aca="false">Бюджет!AI179</f>
        <v>0</v>
      </c>
      <c r="AJ68" s="172" t="n">
        <f aca="false">SUM(G68,I68:AI68)</f>
        <v>68</v>
      </c>
      <c r="AK68" s="175"/>
    </row>
    <row r="69" customFormat="false" ht="15" hidden="false" customHeight="false" outlineLevel="0" collapsed="false">
      <c r="A69" s="174" t="str">
        <f aca="false">Бюджет!A180</f>
        <v>Б1.В.02.01</v>
      </c>
      <c r="B69" s="174" t="str">
        <f aca="false">Бюджет!B180</f>
        <v>Специальный практикум по квантовой механике</v>
      </c>
      <c r="C69" s="181" t="str">
        <f aca="false">Бюджет!C180</f>
        <v>3\6</v>
      </c>
      <c r="D69" s="181" t="n">
        <f aca="false">Бюджет!D180</f>
        <v>6</v>
      </c>
      <c r="E69" s="181" t="n">
        <f aca="false">Бюджет!E180</f>
        <v>1</v>
      </c>
      <c r="F69" s="172" t="n">
        <f aca="false">Бюджет!F180</f>
        <v>0</v>
      </c>
      <c r="G69" s="172" t="n">
        <f aca="false">Бюджет!G180</f>
        <v>0</v>
      </c>
      <c r="H69" s="172" t="n">
        <f aca="false">Бюджет!H180</f>
        <v>0</v>
      </c>
      <c r="I69" s="172" t="n">
        <f aca="false">Бюджет!I180</f>
        <v>0</v>
      </c>
      <c r="J69" s="172" t="n">
        <f aca="false">Бюджет!J180</f>
        <v>18</v>
      </c>
      <c r="K69" s="172" t="n">
        <f aca="false">Бюджет!K180</f>
        <v>1.8</v>
      </c>
      <c r="L69" s="172" t="n">
        <f aca="false">Бюджет!L180</f>
        <v>0</v>
      </c>
      <c r="M69" s="172" t="n">
        <f aca="false">Бюджет!M180</f>
        <v>0</v>
      </c>
      <c r="N69" s="172" t="n">
        <f aca="false">Бюджет!N180</f>
        <v>0</v>
      </c>
      <c r="O69" s="172" t="n">
        <f aca="false">Бюджет!O180</f>
        <v>0</v>
      </c>
      <c r="P69" s="172" t="n">
        <f aca="false">Бюджет!P180</f>
        <v>0</v>
      </c>
      <c r="Q69" s="172" t="n">
        <f aca="false">Бюджет!Q180</f>
        <v>0</v>
      </c>
      <c r="R69" s="172" t="n">
        <f aca="false">Бюджет!R180</f>
        <v>0</v>
      </c>
      <c r="S69" s="172" t="n">
        <f aca="false">Бюджет!S180</f>
        <v>0</v>
      </c>
      <c r="T69" s="172" t="n">
        <f aca="false">Бюджет!T180</f>
        <v>0</v>
      </c>
      <c r="U69" s="172" t="n">
        <f aca="false">Бюджет!U180</f>
        <v>0</v>
      </c>
      <c r="V69" s="172" t="n">
        <f aca="false">Бюджет!V180</f>
        <v>0</v>
      </c>
      <c r="W69" s="172" t="n">
        <f aca="false">Бюджет!W180</f>
        <v>0</v>
      </c>
      <c r="X69" s="172" t="n">
        <f aca="false">Бюджет!X180</f>
        <v>0</v>
      </c>
      <c r="Y69" s="172" t="n">
        <f aca="false">Бюджет!Y180</f>
        <v>0</v>
      </c>
      <c r="Z69" s="172" t="n">
        <f aca="false">Бюджет!Z180</f>
        <v>0</v>
      </c>
      <c r="AA69" s="172" t="n">
        <f aca="false">Бюджет!AA180</f>
        <v>0</v>
      </c>
      <c r="AB69" s="172" t="n">
        <f aca="false">Бюджет!AB180</f>
        <v>0</v>
      </c>
      <c r="AC69" s="172" t="n">
        <f aca="false">Бюджет!AC180</f>
        <v>0</v>
      </c>
      <c r="AD69" s="172" t="n">
        <f aca="false">Бюджет!AD180</f>
        <v>0</v>
      </c>
      <c r="AE69" s="172" t="n">
        <f aca="false">Бюджет!AE180</f>
        <v>0</v>
      </c>
      <c r="AF69" s="172" t="n">
        <f aca="false">Бюджет!AF180</f>
        <v>0</v>
      </c>
      <c r="AG69" s="172" t="n">
        <f aca="false">Бюджет!AG180</f>
        <v>0</v>
      </c>
      <c r="AH69" s="172" t="n">
        <f aca="false">Бюджет!AH180</f>
        <v>0</v>
      </c>
      <c r="AI69" s="172" t="n">
        <f aca="false">Бюджет!AI180</f>
        <v>0</v>
      </c>
      <c r="AJ69" s="172" t="n">
        <f aca="false">SUM(G69,I69:AI69)</f>
        <v>19.8</v>
      </c>
      <c r="AK69" s="175"/>
    </row>
    <row r="70" customFormat="false" ht="15" hidden="false" customHeight="false" outlineLevel="0" collapsed="false">
      <c r="A70" s="174" t="str">
        <f aca="false">Бюджет!A181</f>
        <v>Б1.В.04</v>
      </c>
      <c r="B70" s="174" t="str">
        <f aca="false">Бюджет!B181</f>
        <v>Релятивистиская квантовая теория</v>
      </c>
      <c r="C70" s="181" t="str">
        <f aca="false">Бюджет!C181</f>
        <v>3\5</v>
      </c>
      <c r="D70" s="181" t="n">
        <f aca="false">Бюджет!D181</f>
        <v>6</v>
      </c>
      <c r="E70" s="181" t="n">
        <f aca="false">Бюджет!E181</f>
        <v>1</v>
      </c>
      <c r="F70" s="172" t="n">
        <f aca="false">Бюджет!F181</f>
        <v>16</v>
      </c>
      <c r="G70" s="172" t="n">
        <f aca="false">Бюджет!G181</f>
        <v>16</v>
      </c>
      <c r="H70" s="172" t="n">
        <f aca="false">Бюджет!H181</f>
        <v>16</v>
      </c>
      <c r="I70" s="172" t="n">
        <f aca="false">Бюджет!I181</f>
        <v>16</v>
      </c>
      <c r="J70" s="172" t="n">
        <f aca="false">Бюджет!J181</f>
        <v>0</v>
      </c>
      <c r="K70" s="172" t="n">
        <f aca="false">Бюджет!K181</f>
        <v>1.8</v>
      </c>
      <c r="L70" s="172" t="n">
        <f aca="false">Бюджет!L181</f>
        <v>0</v>
      </c>
      <c r="M70" s="172" t="n">
        <f aca="false">Бюджет!M181</f>
        <v>0</v>
      </c>
      <c r="N70" s="172" t="n">
        <f aca="false">Бюджет!N181</f>
        <v>0</v>
      </c>
      <c r="O70" s="172" t="n">
        <f aca="false">Бюджет!O181</f>
        <v>0</v>
      </c>
      <c r="P70" s="172" t="n">
        <f aca="false">Бюджет!P181</f>
        <v>0</v>
      </c>
      <c r="Q70" s="172" t="n">
        <f aca="false">Бюджет!Q181</f>
        <v>0.8</v>
      </c>
      <c r="R70" s="172" t="n">
        <f aca="false">Бюджет!R181</f>
        <v>0</v>
      </c>
      <c r="S70" s="172" t="n">
        <f aca="false">Бюджет!S181</f>
        <v>0</v>
      </c>
      <c r="T70" s="172" t="n">
        <f aca="false">Бюджет!T181</f>
        <v>0</v>
      </c>
      <c r="U70" s="172" t="n">
        <f aca="false">Бюджет!U181</f>
        <v>0</v>
      </c>
      <c r="V70" s="172" t="n">
        <f aca="false">Бюджет!V181</f>
        <v>0</v>
      </c>
      <c r="W70" s="172" t="n">
        <f aca="false">Бюджет!W181</f>
        <v>0</v>
      </c>
      <c r="X70" s="172" t="n">
        <f aca="false">Бюджет!X181</f>
        <v>0</v>
      </c>
      <c r="Y70" s="172" t="n">
        <f aca="false">Бюджет!Y181</f>
        <v>0</v>
      </c>
      <c r="Z70" s="172" t="n">
        <f aca="false">Бюджет!Z181</f>
        <v>0</v>
      </c>
      <c r="AA70" s="172" t="n">
        <f aca="false">Бюджет!AA181</f>
        <v>0</v>
      </c>
      <c r="AB70" s="172" t="n">
        <f aca="false">Бюджет!AB181</f>
        <v>0</v>
      </c>
      <c r="AC70" s="172" t="n">
        <f aca="false">Бюджет!AC181</f>
        <v>0</v>
      </c>
      <c r="AD70" s="172" t="n">
        <f aca="false">Бюджет!AD181</f>
        <v>0</v>
      </c>
      <c r="AE70" s="172" t="n">
        <f aca="false">Бюджет!AE181</f>
        <v>0</v>
      </c>
      <c r="AF70" s="172" t="n">
        <f aca="false">Бюджет!AF181</f>
        <v>0</v>
      </c>
      <c r="AG70" s="172" t="n">
        <f aca="false">Бюджет!AG181</f>
        <v>0</v>
      </c>
      <c r="AH70" s="172" t="n">
        <f aca="false">Бюджет!AH181</f>
        <v>0</v>
      </c>
      <c r="AI70" s="172" t="n">
        <f aca="false">Бюджет!AI181</f>
        <v>6</v>
      </c>
      <c r="AJ70" s="172" t="n">
        <f aca="false">SUM(G70,I70:AI70)</f>
        <v>40.6</v>
      </c>
      <c r="AK70" s="175"/>
    </row>
    <row r="71" customFormat="false" ht="15" hidden="false" customHeight="false" outlineLevel="0" collapsed="false">
      <c r="A71" s="174" t="str">
        <f aca="false">Бюджет!A182</f>
        <v>Б1.В.05</v>
      </c>
      <c r="B71" s="174" t="str">
        <f aca="false">Бюджет!B182</f>
        <v>Теория рассеяния</v>
      </c>
      <c r="C71" s="181" t="str">
        <f aca="false">Бюджет!C182</f>
        <v>3\6</v>
      </c>
      <c r="D71" s="181" t="n">
        <f aca="false">Бюджет!D182</f>
        <v>6</v>
      </c>
      <c r="E71" s="181" t="n">
        <f aca="false">Бюджет!E182</f>
        <v>1</v>
      </c>
      <c r="F71" s="172" t="n">
        <f aca="false">Бюджет!F182</f>
        <v>36</v>
      </c>
      <c r="G71" s="172" t="n">
        <f aca="false">Бюджет!G182</f>
        <v>36</v>
      </c>
      <c r="H71" s="172" t="n">
        <f aca="false">Бюджет!H182</f>
        <v>36</v>
      </c>
      <c r="I71" s="172" t="n">
        <f aca="false">Бюджет!I182</f>
        <v>36</v>
      </c>
      <c r="J71" s="172" t="n">
        <f aca="false">Бюджет!J182</f>
        <v>0</v>
      </c>
      <c r="K71" s="172" t="n">
        <f aca="false">Бюджет!K182</f>
        <v>0</v>
      </c>
      <c r="L71" s="172" t="n">
        <f aca="false">Бюджет!L182</f>
        <v>0</v>
      </c>
      <c r="M71" s="172" t="n">
        <f aca="false">Бюджет!M182</f>
        <v>2.4</v>
      </c>
      <c r="N71" s="172" t="n">
        <f aca="false">Бюджет!N182</f>
        <v>0</v>
      </c>
      <c r="O71" s="172" t="n">
        <f aca="false">Бюджет!O182</f>
        <v>0</v>
      </c>
      <c r="P71" s="172" t="n">
        <f aca="false">Бюджет!P182</f>
        <v>0</v>
      </c>
      <c r="Q71" s="172" t="n">
        <f aca="false">Бюджет!Q182</f>
        <v>2.8</v>
      </c>
      <c r="R71" s="172" t="n">
        <f aca="false">Бюджет!R182</f>
        <v>0</v>
      </c>
      <c r="S71" s="172" t="n">
        <f aca="false">Бюджет!S182</f>
        <v>0</v>
      </c>
      <c r="T71" s="172" t="n">
        <f aca="false">Бюджет!T182</f>
        <v>0</v>
      </c>
      <c r="U71" s="172" t="n">
        <f aca="false">Бюджет!U182</f>
        <v>0</v>
      </c>
      <c r="V71" s="172" t="n">
        <f aca="false">Бюджет!V182</f>
        <v>0</v>
      </c>
      <c r="W71" s="172" t="n">
        <f aca="false">Бюджет!W182</f>
        <v>0</v>
      </c>
      <c r="X71" s="172" t="n">
        <f aca="false">Бюджет!X182</f>
        <v>0</v>
      </c>
      <c r="Y71" s="172" t="n">
        <f aca="false">Бюджет!Y182</f>
        <v>0</v>
      </c>
      <c r="Z71" s="172" t="n">
        <f aca="false">Бюджет!Z182</f>
        <v>0</v>
      </c>
      <c r="AA71" s="172" t="n">
        <f aca="false">Бюджет!AA182</f>
        <v>0</v>
      </c>
      <c r="AB71" s="172" t="n">
        <f aca="false">Бюджет!AB182</f>
        <v>0</v>
      </c>
      <c r="AC71" s="172" t="n">
        <f aca="false">Бюджет!AC182</f>
        <v>0</v>
      </c>
      <c r="AD71" s="172" t="n">
        <f aca="false">Бюджет!AD182</f>
        <v>0</v>
      </c>
      <c r="AE71" s="172" t="n">
        <f aca="false">Бюджет!AE182</f>
        <v>0</v>
      </c>
      <c r="AF71" s="172" t="n">
        <f aca="false">Бюджет!AF182</f>
        <v>0</v>
      </c>
      <c r="AG71" s="172" t="n">
        <f aca="false">Бюджет!AG182</f>
        <v>0</v>
      </c>
      <c r="AH71" s="172" t="n">
        <f aca="false">Бюджет!AH182</f>
        <v>0</v>
      </c>
      <c r="AI71" s="172" t="n">
        <f aca="false">Бюджет!AI182</f>
        <v>4</v>
      </c>
      <c r="AJ71" s="172" t="n">
        <f aca="false">SUM(G71,I71:AI71)</f>
        <v>81.2</v>
      </c>
      <c r="AK71" s="175"/>
    </row>
    <row r="72" customFormat="false" ht="15" hidden="false" customHeight="false" outlineLevel="0" collapsed="false">
      <c r="A72" s="174" t="str">
        <f aca="false">Бюджет!A183</f>
        <v>Б1.В.06</v>
      </c>
      <c r="B72" s="174" t="str">
        <f aca="false">Бюджет!B183</f>
        <v>Интегральные уравнения и вариационное исчисление</v>
      </c>
      <c r="C72" s="181" t="str">
        <f aca="false">Бюджет!C183</f>
        <v>3\5</v>
      </c>
      <c r="D72" s="181" t="n">
        <f aca="false">Бюджет!D183</f>
        <v>6</v>
      </c>
      <c r="E72" s="181" t="n">
        <f aca="false">Бюджет!E183</f>
        <v>1</v>
      </c>
      <c r="F72" s="172" t="n">
        <f aca="false">Бюджет!F183</f>
        <v>16</v>
      </c>
      <c r="G72" s="172" t="n">
        <f aca="false">Бюджет!G183</f>
        <v>16</v>
      </c>
      <c r="H72" s="172" t="n">
        <f aca="false">Бюджет!H183</f>
        <v>16</v>
      </c>
      <c r="I72" s="172" t="n">
        <f aca="false">Бюджет!I183</f>
        <v>16</v>
      </c>
      <c r="J72" s="172" t="n">
        <f aca="false">Бюджет!J183</f>
        <v>0</v>
      </c>
      <c r="K72" s="172" t="n">
        <f aca="false">Бюджет!K183</f>
        <v>1.8</v>
      </c>
      <c r="L72" s="172" t="n">
        <f aca="false">Бюджет!L183</f>
        <v>0</v>
      </c>
      <c r="M72" s="172" t="n">
        <f aca="false">Бюджет!M183</f>
        <v>0</v>
      </c>
      <c r="N72" s="172" t="n">
        <f aca="false">Бюджет!N183</f>
        <v>0</v>
      </c>
      <c r="O72" s="172" t="n">
        <f aca="false">Бюджет!O183</f>
        <v>0</v>
      </c>
      <c r="P72" s="172" t="n">
        <f aca="false">Бюджет!P183</f>
        <v>0</v>
      </c>
      <c r="Q72" s="172" t="n">
        <f aca="false">Бюджет!Q183</f>
        <v>0.8</v>
      </c>
      <c r="R72" s="172" t="n">
        <f aca="false">Бюджет!R183</f>
        <v>0</v>
      </c>
      <c r="S72" s="172" t="n">
        <f aca="false">Бюджет!S183</f>
        <v>0</v>
      </c>
      <c r="T72" s="172" t="n">
        <f aca="false">Бюджет!T183</f>
        <v>0</v>
      </c>
      <c r="U72" s="172" t="n">
        <f aca="false">Бюджет!U183</f>
        <v>0</v>
      </c>
      <c r="V72" s="172" t="n">
        <f aca="false">Бюджет!V183</f>
        <v>0</v>
      </c>
      <c r="W72" s="172" t="n">
        <f aca="false">Бюджет!W183</f>
        <v>0</v>
      </c>
      <c r="X72" s="172" t="n">
        <f aca="false">Бюджет!X183</f>
        <v>0</v>
      </c>
      <c r="Y72" s="172" t="n">
        <f aca="false">Бюджет!Y183</f>
        <v>0</v>
      </c>
      <c r="Z72" s="172" t="n">
        <f aca="false">Бюджет!Z183</f>
        <v>0</v>
      </c>
      <c r="AA72" s="172" t="n">
        <f aca="false">Бюджет!AA183</f>
        <v>0</v>
      </c>
      <c r="AB72" s="172" t="n">
        <f aca="false">Бюджет!AB183</f>
        <v>0</v>
      </c>
      <c r="AC72" s="172" t="n">
        <f aca="false">Бюджет!AC183</f>
        <v>0</v>
      </c>
      <c r="AD72" s="172" t="n">
        <f aca="false">Бюджет!AD183</f>
        <v>0</v>
      </c>
      <c r="AE72" s="172" t="n">
        <f aca="false">Бюджет!AE183</f>
        <v>0</v>
      </c>
      <c r="AF72" s="172" t="n">
        <f aca="false">Бюджет!AF183</f>
        <v>0</v>
      </c>
      <c r="AG72" s="172" t="n">
        <f aca="false">Бюджет!AG183</f>
        <v>0</v>
      </c>
      <c r="AH72" s="172" t="n">
        <f aca="false">Бюджет!AH183</f>
        <v>0</v>
      </c>
      <c r="AI72" s="172" t="n">
        <f aca="false">Бюджет!AI183</f>
        <v>6</v>
      </c>
      <c r="AJ72" s="172" t="n">
        <f aca="false">SUM(G72,I72:AI72)</f>
        <v>40.6</v>
      </c>
      <c r="AK72" s="175"/>
    </row>
    <row r="73" customFormat="false" ht="15" hidden="false" customHeight="false" outlineLevel="0" collapsed="false">
      <c r="A73" s="174" t="str">
        <f aca="false">Бюджет!A184</f>
        <v>Б1.В.07</v>
      </c>
      <c r="B73" s="174" t="str">
        <f aca="false">Бюджет!B184</f>
        <v>Введение в квантовую теорию поля</v>
      </c>
      <c r="C73" s="181" t="str">
        <f aca="false">Бюджет!C184</f>
        <v>3\6</v>
      </c>
      <c r="D73" s="181" t="n">
        <f aca="false">Бюджет!D184</f>
        <v>6</v>
      </c>
      <c r="E73" s="181" t="n">
        <f aca="false">Бюджет!E184</f>
        <v>1</v>
      </c>
      <c r="F73" s="172" t="n">
        <f aca="false">Бюджет!F184</f>
        <v>18</v>
      </c>
      <c r="G73" s="172" t="n">
        <f aca="false">Бюджет!G184</f>
        <v>18</v>
      </c>
      <c r="H73" s="172" t="n">
        <f aca="false">Бюджет!H184</f>
        <v>36</v>
      </c>
      <c r="I73" s="172" t="n">
        <f aca="false">Бюджет!I184</f>
        <v>36</v>
      </c>
      <c r="J73" s="172" t="n">
        <f aca="false">Бюджет!J184</f>
        <v>0</v>
      </c>
      <c r="K73" s="172" t="n">
        <f aca="false">Бюджет!K184</f>
        <v>1.8</v>
      </c>
      <c r="L73" s="172" t="n">
        <f aca="false">Бюджет!L184</f>
        <v>0</v>
      </c>
      <c r="M73" s="172" t="n">
        <f aca="false">Бюджет!M184</f>
        <v>0</v>
      </c>
      <c r="N73" s="172" t="n">
        <f aca="false">Бюджет!N184</f>
        <v>0</v>
      </c>
      <c r="O73" s="172" t="n">
        <f aca="false">Бюджет!O184</f>
        <v>0</v>
      </c>
      <c r="P73" s="172" t="n">
        <f aca="false">Бюджет!P184</f>
        <v>0</v>
      </c>
      <c r="Q73" s="172" t="n">
        <f aca="false">Бюджет!Q184</f>
        <v>0.9</v>
      </c>
      <c r="R73" s="172" t="n">
        <f aca="false">Бюджет!R184</f>
        <v>0</v>
      </c>
      <c r="S73" s="172" t="n">
        <f aca="false">Бюджет!S184</f>
        <v>0</v>
      </c>
      <c r="T73" s="172" t="n">
        <f aca="false">Бюджет!T184</f>
        <v>0</v>
      </c>
      <c r="U73" s="172" t="n">
        <f aca="false">Бюджет!U184</f>
        <v>0</v>
      </c>
      <c r="V73" s="172" t="n">
        <f aca="false">Бюджет!V184</f>
        <v>0</v>
      </c>
      <c r="W73" s="172" t="n">
        <f aca="false">Бюджет!W184</f>
        <v>0</v>
      </c>
      <c r="X73" s="172" t="n">
        <f aca="false">Бюджет!X184</f>
        <v>0</v>
      </c>
      <c r="Y73" s="172" t="n">
        <f aca="false">Бюджет!Y184</f>
        <v>0</v>
      </c>
      <c r="Z73" s="172" t="n">
        <f aca="false">Бюджет!Z184</f>
        <v>0</v>
      </c>
      <c r="AA73" s="172" t="n">
        <f aca="false">Бюджет!AA184</f>
        <v>0</v>
      </c>
      <c r="AB73" s="172" t="n">
        <f aca="false">Бюджет!AB184</f>
        <v>0</v>
      </c>
      <c r="AC73" s="172" t="n">
        <f aca="false">Бюджет!AC184</f>
        <v>0</v>
      </c>
      <c r="AD73" s="172" t="n">
        <f aca="false">Бюджет!AD184</f>
        <v>0</v>
      </c>
      <c r="AE73" s="172" t="n">
        <f aca="false">Бюджет!AE184</f>
        <v>0</v>
      </c>
      <c r="AF73" s="172" t="n">
        <f aca="false">Бюджет!AF184</f>
        <v>0</v>
      </c>
      <c r="AG73" s="172" t="n">
        <f aca="false">Бюджет!AG184</f>
        <v>0</v>
      </c>
      <c r="AH73" s="172" t="n">
        <f aca="false">Бюджет!AH184</f>
        <v>0</v>
      </c>
      <c r="AI73" s="172" t="n">
        <f aca="false">Бюджет!AI184</f>
        <v>4</v>
      </c>
      <c r="AJ73" s="172" t="n">
        <f aca="false">SUM(G73,I73:AI73)</f>
        <v>60.7</v>
      </c>
      <c r="AK73" s="175"/>
    </row>
    <row r="74" customFormat="false" ht="15" hidden="false" customHeight="false" outlineLevel="0" collapsed="false">
      <c r="A74" s="174" t="str">
        <f aca="false">Бюджет!A185</f>
        <v>Б1.В.08</v>
      </c>
      <c r="B74" s="174" t="str">
        <f aca="false">Бюджет!B185</f>
        <v>Теория групп</v>
      </c>
      <c r="C74" s="181" t="str">
        <f aca="false">Бюджет!C185</f>
        <v>3\6</v>
      </c>
      <c r="D74" s="181" t="n">
        <f aca="false">Бюджет!D185</f>
        <v>6</v>
      </c>
      <c r="E74" s="181" t="n">
        <f aca="false">Бюджет!E185</f>
        <v>1</v>
      </c>
      <c r="F74" s="172" t="n">
        <f aca="false">Бюджет!F185</f>
        <v>36</v>
      </c>
      <c r="G74" s="172" t="n">
        <f aca="false">Бюджет!G185</f>
        <v>36</v>
      </c>
      <c r="H74" s="172" t="n">
        <f aca="false">Бюджет!H185</f>
        <v>18</v>
      </c>
      <c r="I74" s="172" t="n">
        <f aca="false">Бюджет!I185</f>
        <v>18</v>
      </c>
      <c r="J74" s="172" t="n">
        <f aca="false">Бюджет!J185</f>
        <v>0</v>
      </c>
      <c r="K74" s="172" t="n">
        <f aca="false">Бюджет!K185</f>
        <v>1.8</v>
      </c>
      <c r="L74" s="172" t="n">
        <f aca="false">Бюджет!L185</f>
        <v>0</v>
      </c>
      <c r="M74" s="172" t="n">
        <f aca="false">Бюджет!M185</f>
        <v>0</v>
      </c>
      <c r="N74" s="172" t="n">
        <f aca="false">Бюджет!N185</f>
        <v>0</v>
      </c>
      <c r="O74" s="172" t="n">
        <f aca="false">Бюджет!O185</f>
        <v>0</v>
      </c>
      <c r="P74" s="172" t="n">
        <f aca="false">Бюджет!P185</f>
        <v>0</v>
      </c>
      <c r="Q74" s="172" t="n">
        <f aca="false">Бюджет!Q185</f>
        <v>1.8</v>
      </c>
      <c r="R74" s="172" t="n">
        <f aca="false">Бюджет!R185</f>
        <v>0</v>
      </c>
      <c r="S74" s="172" t="n">
        <f aca="false">Бюджет!S185</f>
        <v>0</v>
      </c>
      <c r="T74" s="172" t="n">
        <f aca="false">Бюджет!T185</f>
        <v>0</v>
      </c>
      <c r="U74" s="172" t="n">
        <f aca="false">Бюджет!U185</f>
        <v>0</v>
      </c>
      <c r="V74" s="172" t="n">
        <f aca="false">Бюджет!V185</f>
        <v>0</v>
      </c>
      <c r="W74" s="172" t="n">
        <f aca="false">Бюджет!W185</f>
        <v>0</v>
      </c>
      <c r="X74" s="172" t="n">
        <f aca="false">Бюджет!X185</f>
        <v>0</v>
      </c>
      <c r="Y74" s="172" t="n">
        <f aca="false">Бюджет!Y185</f>
        <v>0</v>
      </c>
      <c r="Z74" s="172" t="n">
        <f aca="false">Бюджет!Z185</f>
        <v>0</v>
      </c>
      <c r="AA74" s="172" t="n">
        <f aca="false">Бюджет!AA185</f>
        <v>0</v>
      </c>
      <c r="AB74" s="172" t="n">
        <f aca="false">Бюджет!AB185</f>
        <v>0</v>
      </c>
      <c r="AC74" s="172" t="n">
        <f aca="false">Бюджет!AC185</f>
        <v>0</v>
      </c>
      <c r="AD74" s="172" t="n">
        <f aca="false">Бюджет!AD185</f>
        <v>0</v>
      </c>
      <c r="AE74" s="172" t="n">
        <f aca="false">Бюджет!AE185</f>
        <v>0</v>
      </c>
      <c r="AF74" s="172" t="n">
        <f aca="false">Бюджет!AF185</f>
        <v>0</v>
      </c>
      <c r="AG74" s="172" t="n">
        <f aca="false">Бюджет!AG185</f>
        <v>0</v>
      </c>
      <c r="AH74" s="172" t="n">
        <f aca="false">Бюджет!AH185</f>
        <v>0</v>
      </c>
      <c r="AI74" s="172" t="n">
        <f aca="false">Бюджет!AI185</f>
        <v>4</v>
      </c>
      <c r="AJ74" s="172" t="n">
        <f aca="false">SUM(G74,I74:AI74)</f>
        <v>61.6</v>
      </c>
      <c r="AK74" s="175"/>
    </row>
    <row r="75" customFormat="false" ht="15" hidden="false" customHeight="false" outlineLevel="0" collapsed="false">
      <c r="A75" s="174" t="str">
        <f aca="false">Бюджет!A186</f>
        <v>Б1.В.09</v>
      </c>
      <c r="B75" s="174" t="str">
        <f aca="false">Бюджет!B186</f>
        <v>Основы функционального анализа</v>
      </c>
      <c r="C75" s="181" t="str">
        <f aca="false">Бюджет!C186</f>
        <v>3\6</v>
      </c>
      <c r="D75" s="181" t="n">
        <f aca="false">Бюджет!D186</f>
        <v>6</v>
      </c>
      <c r="E75" s="181" t="n">
        <f aca="false">Бюджет!E186</f>
        <v>1</v>
      </c>
      <c r="F75" s="172" t="n">
        <f aca="false">Бюджет!F186</f>
        <v>36</v>
      </c>
      <c r="G75" s="172" t="n">
        <f aca="false">Бюджет!G186</f>
        <v>36</v>
      </c>
      <c r="H75" s="172" t="n">
        <f aca="false">Бюджет!H186</f>
        <v>18</v>
      </c>
      <c r="I75" s="172" t="n">
        <f aca="false">Бюджет!I186</f>
        <v>18</v>
      </c>
      <c r="J75" s="172" t="n">
        <f aca="false">Бюджет!J186</f>
        <v>0</v>
      </c>
      <c r="K75" s="172" t="n">
        <f aca="false">Бюджет!K186</f>
        <v>1.8</v>
      </c>
      <c r="L75" s="172" t="n">
        <f aca="false">Бюджет!L186</f>
        <v>0</v>
      </c>
      <c r="M75" s="172" t="n">
        <f aca="false">Бюджет!M186</f>
        <v>0</v>
      </c>
      <c r="N75" s="172" t="n">
        <f aca="false">Бюджет!N186</f>
        <v>0</v>
      </c>
      <c r="O75" s="172" t="n">
        <f aca="false">Бюджет!O186</f>
        <v>0</v>
      </c>
      <c r="P75" s="172" t="n">
        <f aca="false">Бюджет!P186</f>
        <v>0</v>
      </c>
      <c r="Q75" s="172" t="n">
        <f aca="false">Бюджет!Q186</f>
        <v>1.8</v>
      </c>
      <c r="R75" s="172" t="n">
        <f aca="false">Бюджет!R186</f>
        <v>0</v>
      </c>
      <c r="S75" s="172" t="n">
        <f aca="false">Бюджет!S186</f>
        <v>0</v>
      </c>
      <c r="T75" s="172" t="n">
        <f aca="false">Бюджет!T186</f>
        <v>0</v>
      </c>
      <c r="U75" s="172" t="n">
        <f aca="false">Бюджет!U186</f>
        <v>0</v>
      </c>
      <c r="V75" s="172" t="n">
        <f aca="false">Бюджет!V186</f>
        <v>0</v>
      </c>
      <c r="W75" s="172" t="n">
        <f aca="false">Бюджет!W186</f>
        <v>0</v>
      </c>
      <c r="X75" s="172" t="n">
        <f aca="false">Бюджет!X186</f>
        <v>0</v>
      </c>
      <c r="Y75" s="172" t="n">
        <f aca="false">Бюджет!Y186</f>
        <v>0</v>
      </c>
      <c r="Z75" s="172" t="n">
        <f aca="false">Бюджет!Z186</f>
        <v>0</v>
      </c>
      <c r="AA75" s="172" t="n">
        <f aca="false">Бюджет!AA186</f>
        <v>0</v>
      </c>
      <c r="AB75" s="172" t="n">
        <f aca="false">Бюджет!AB186</f>
        <v>0</v>
      </c>
      <c r="AC75" s="172" t="n">
        <f aca="false">Бюджет!AC186</f>
        <v>0</v>
      </c>
      <c r="AD75" s="172" t="n">
        <f aca="false">Бюджет!AD186</f>
        <v>0</v>
      </c>
      <c r="AE75" s="172" t="n">
        <f aca="false">Бюджет!AE186</f>
        <v>0</v>
      </c>
      <c r="AF75" s="172" t="n">
        <f aca="false">Бюджет!AF186</f>
        <v>0</v>
      </c>
      <c r="AG75" s="172" t="n">
        <f aca="false">Бюджет!AG186</f>
        <v>0</v>
      </c>
      <c r="AH75" s="172" t="n">
        <f aca="false">Бюджет!AH186</f>
        <v>0</v>
      </c>
      <c r="AI75" s="172" t="n">
        <f aca="false">Бюджет!AI186</f>
        <v>0</v>
      </c>
      <c r="AJ75" s="172" t="n">
        <f aca="false">SUM(G75,I75:AI75)</f>
        <v>57.6</v>
      </c>
      <c r="AK75" s="175"/>
    </row>
    <row r="76" customFormat="false" ht="27.25" hidden="false" customHeight="false" outlineLevel="0" collapsed="false">
      <c r="A76" s="174" t="str">
        <f aca="false">Бюджет!A187</f>
        <v>Б2.В.01(Н)</v>
      </c>
      <c r="B76" s="174" t="str">
        <f aca="false">Бюджет!B187</f>
        <v>Производственная практика. (Научно-исследовательская работа) (расср., 1 1/3 нед.)</v>
      </c>
      <c r="C76" s="181" t="str">
        <f aca="false">Бюджет!C187</f>
        <v>3\5</v>
      </c>
      <c r="D76" s="181" t="n">
        <f aca="false">Бюджет!D187</f>
        <v>6</v>
      </c>
      <c r="E76" s="181" t="n">
        <f aca="false">Бюджет!E187</f>
        <v>1</v>
      </c>
      <c r="F76" s="172" t="n">
        <f aca="false">Бюджет!F187</f>
        <v>0</v>
      </c>
      <c r="G76" s="172" t="n">
        <f aca="false">Бюджет!G187</f>
        <v>0</v>
      </c>
      <c r="H76" s="172" t="n">
        <f aca="false">Бюджет!H187</f>
        <v>0</v>
      </c>
      <c r="I76" s="172" t="n">
        <f aca="false">Бюджет!I187</f>
        <v>0</v>
      </c>
      <c r="J76" s="172" t="n">
        <f aca="false">Бюджет!J187</f>
        <v>0</v>
      </c>
      <c r="K76" s="172" t="n">
        <f aca="false">Бюджет!K187</f>
        <v>0</v>
      </c>
      <c r="L76" s="172" t="n">
        <f aca="false">Бюджет!L187</f>
        <v>0</v>
      </c>
      <c r="M76" s="172" t="n">
        <f aca="false">Бюджет!M187</f>
        <v>0</v>
      </c>
      <c r="N76" s="172" t="n">
        <f aca="false">Бюджет!N187</f>
        <v>0</v>
      </c>
      <c r="O76" s="172" t="n">
        <f aca="false">Бюджет!O187</f>
        <v>0</v>
      </c>
      <c r="P76" s="172" t="n">
        <f aca="false">Бюджет!P187</f>
        <v>0</v>
      </c>
      <c r="Q76" s="172" t="n">
        <f aca="false">Бюджет!Q187</f>
        <v>0</v>
      </c>
      <c r="R76" s="172" t="n">
        <f aca="false">Бюджет!R187</f>
        <v>0</v>
      </c>
      <c r="S76" s="172" t="n">
        <f aca="false">Бюджет!S187</f>
        <v>0</v>
      </c>
      <c r="T76" s="172" t="n">
        <f aca="false">Бюджет!T187</f>
        <v>8</v>
      </c>
      <c r="U76" s="172" t="n">
        <f aca="false">Бюджет!U187</f>
        <v>0</v>
      </c>
      <c r="V76" s="172" t="n">
        <f aca="false">Бюджет!V187</f>
        <v>0</v>
      </c>
      <c r="W76" s="172" t="n">
        <f aca="false">Бюджет!W187</f>
        <v>0</v>
      </c>
      <c r="X76" s="172" t="n">
        <f aca="false">Бюджет!X187</f>
        <v>0</v>
      </c>
      <c r="Y76" s="172" t="n">
        <f aca="false">Бюджет!Y187</f>
        <v>0</v>
      </c>
      <c r="Z76" s="172" t="n">
        <f aca="false">Бюджет!Z187</f>
        <v>0</v>
      </c>
      <c r="AA76" s="172" t="n">
        <f aca="false">Бюджет!AA187</f>
        <v>0</v>
      </c>
      <c r="AB76" s="172" t="n">
        <f aca="false">Бюджет!AB187</f>
        <v>0</v>
      </c>
      <c r="AC76" s="172" t="n">
        <f aca="false">Бюджет!AC187</f>
        <v>0</v>
      </c>
      <c r="AD76" s="172" t="n">
        <f aca="false">Бюджет!AD187</f>
        <v>0</v>
      </c>
      <c r="AE76" s="172" t="n">
        <f aca="false">Бюджет!AE187</f>
        <v>0</v>
      </c>
      <c r="AF76" s="172" t="n">
        <f aca="false">Бюджет!AF187</f>
        <v>0</v>
      </c>
      <c r="AG76" s="172" t="n">
        <f aca="false">Бюджет!AG187</f>
        <v>0</v>
      </c>
      <c r="AH76" s="172" t="n">
        <f aca="false">Бюджет!AH187</f>
        <v>0</v>
      </c>
      <c r="AI76" s="172" t="n">
        <f aca="false">Бюджет!AI187</f>
        <v>0</v>
      </c>
      <c r="AJ76" s="172" t="n">
        <f aca="false">SUM(G76,I76:AI76)</f>
        <v>8</v>
      </c>
      <c r="AK76" s="175"/>
    </row>
    <row r="77" customFormat="false" ht="27.25" hidden="false" customHeight="false" outlineLevel="0" collapsed="false">
      <c r="A77" s="174" t="str">
        <f aca="false">Бюджет!A188</f>
        <v>Б2.В.02(Н)</v>
      </c>
      <c r="B77" s="174" t="str">
        <f aca="false">Бюджет!B188</f>
        <v>Производственная практика. (Научно-исследовательская работа) (расср., 2 нед.)</v>
      </c>
      <c r="C77" s="181" t="str">
        <f aca="false">Бюджет!C188</f>
        <v>3\6</v>
      </c>
      <c r="D77" s="181" t="n">
        <f aca="false">Бюджет!D188</f>
        <v>6</v>
      </c>
      <c r="E77" s="181" t="n">
        <f aca="false">Бюджет!E188</f>
        <v>1</v>
      </c>
      <c r="F77" s="172" t="n">
        <f aca="false">Бюджет!F188</f>
        <v>0</v>
      </c>
      <c r="G77" s="172" t="n">
        <f aca="false">Бюджет!G188</f>
        <v>0</v>
      </c>
      <c r="H77" s="172" t="n">
        <f aca="false">Бюджет!H188</f>
        <v>0</v>
      </c>
      <c r="I77" s="172" t="n">
        <f aca="false">Бюджет!I188</f>
        <v>0</v>
      </c>
      <c r="J77" s="172" t="n">
        <f aca="false">Бюджет!J188</f>
        <v>0</v>
      </c>
      <c r="K77" s="172" t="n">
        <f aca="false">Бюджет!K188</f>
        <v>0</v>
      </c>
      <c r="L77" s="172" t="n">
        <f aca="false">Бюджет!L188</f>
        <v>0</v>
      </c>
      <c r="M77" s="172" t="n">
        <f aca="false">Бюджет!M188</f>
        <v>0</v>
      </c>
      <c r="N77" s="172" t="n">
        <f aca="false">Бюджет!N188</f>
        <v>0</v>
      </c>
      <c r="O77" s="172" t="n">
        <f aca="false">Бюджет!O188</f>
        <v>0</v>
      </c>
      <c r="P77" s="172" t="n">
        <f aca="false">Бюджет!P188</f>
        <v>0</v>
      </c>
      <c r="Q77" s="172" t="n">
        <f aca="false">Бюджет!Q188</f>
        <v>0</v>
      </c>
      <c r="R77" s="172" t="n">
        <f aca="false">Бюджет!R188</f>
        <v>0</v>
      </c>
      <c r="S77" s="172" t="n">
        <f aca="false">Бюджет!S188</f>
        <v>0</v>
      </c>
      <c r="T77" s="172" t="n">
        <f aca="false">Бюджет!T188</f>
        <v>12</v>
      </c>
      <c r="U77" s="172" t="n">
        <f aca="false">Бюджет!U188</f>
        <v>0</v>
      </c>
      <c r="V77" s="172" t="n">
        <f aca="false">Бюджет!V188</f>
        <v>0</v>
      </c>
      <c r="W77" s="172" t="n">
        <f aca="false">Бюджет!W188</f>
        <v>0</v>
      </c>
      <c r="X77" s="172" t="n">
        <f aca="false">Бюджет!X188</f>
        <v>0</v>
      </c>
      <c r="Y77" s="172" t="n">
        <f aca="false">Бюджет!Y188</f>
        <v>0</v>
      </c>
      <c r="Z77" s="172" t="n">
        <f aca="false">Бюджет!Z188</f>
        <v>0</v>
      </c>
      <c r="AA77" s="172" t="n">
        <f aca="false">Бюджет!AA188</f>
        <v>0</v>
      </c>
      <c r="AB77" s="172" t="n">
        <f aca="false">Бюджет!AB188</f>
        <v>0</v>
      </c>
      <c r="AC77" s="172" t="n">
        <f aca="false">Бюджет!AC188</f>
        <v>0</v>
      </c>
      <c r="AD77" s="172" t="n">
        <f aca="false">Бюджет!AD188</f>
        <v>0</v>
      </c>
      <c r="AE77" s="172" t="n">
        <f aca="false">Бюджет!AE188</f>
        <v>0</v>
      </c>
      <c r="AF77" s="172" t="n">
        <f aca="false">Бюджет!AF188</f>
        <v>0</v>
      </c>
      <c r="AG77" s="172" t="n">
        <f aca="false">Бюджет!AG188</f>
        <v>0</v>
      </c>
      <c r="AH77" s="172" t="n">
        <f aca="false">Бюджет!AH188</f>
        <v>0</v>
      </c>
      <c r="AI77" s="172" t="n">
        <f aca="false">Бюджет!AI188</f>
        <v>0</v>
      </c>
      <c r="AJ77" s="172" t="n">
        <f aca="false">SUM(G77,I77:AI77)</f>
        <v>12</v>
      </c>
      <c r="AK77" s="175"/>
    </row>
    <row r="78" customFormat="false" ht="15" hidden="false" customHeight="false" outlineLevel="0" collapsed="false">
      <c r="A78" s="174" t="str">
        <f aca="false">Бюджет!A189</f>
        <v>Б1.В.02.02</v>
      </c>
      <c r="B78" s="174" t="str">
        <f aca="false">Бюджет!B189</f>
        <v>Специальный практикум по квантовой теории</v>
      </c>
      <c r="C78" s="181" t="str">
        <f aca="false">Бюджет!C189</f>
        <v>4\8</v>
      </c>
      <c r="D78" s="181" t="n">
        <f aca="false">Бюджет!D189</f>
        <v>7</v>
      </c>
      <c r="E78" s="181" t="n">
        <f aca="false">Бюджет!E189</f>
        <v>1</v>
      </c>
      <c r="F78" s="172" t="n">
        <f aca="false">Бюджет!F189</f>
        <v>0</v>
      </c>
      <c r="G78" s="172" t="n">
        <f aca="false">Бюджет!G189</f>
        <v>0</v>
      </c>
      <c r="H78" s="172" t="n">
        <f aca="false">Бюджет!H189</f>
        <v>0</v>
      </c>
      <c r="I78" s="172" t="n">
        <f aca="false">Бюджет!I189</f>
        <v>0</v>
      </c>
      <c r="J78" s="172" t="n">
        <f aca="false">Бюджет!J189</f>
        <v>48</v>
      </c>
      <c r="K78" s="172" t="n">
        <f aca="false">Бюджет!K189</f>
        <v>2.1</v>
      </c>
      <c r="L78" s="172" t="n">
        <f aca="false">Бюджет!L189</f>
        <v>0</v>
      </c>
      <c r="M78" s="172" t="n">
        <f aca="false">Бюджет!M189</f>
        <v>0</v>
      </c>
      <c r="N78" s="172" t="n">
        <f aca="false">Бюджет!N189</f>
        <v>0</v>
      </c>
      <c r="O78" s="172" t="n">
        <f aca="false">Бюджет!O189</f>
        <v>0</v>
      </c>
      <c r="P78" s="172" t="n">
        <f aca="false">Бюджет!P189</f>
        <v>0</v>
      </c>
      <c r="Q78" s="172" t="n">
        <f aca="false">Бюджет!Q189</f>
        <v>0</v>
      </c>
      <c r="R78" s="172" t="n">
        <f aca="false">Бюджет!R189</f>
        <v>0</v>
      </c>
      <c r="S78" s="172" t="n">
        <f aca="false">Бюджет!S189</f>
        <v>0</v>
      </c>
      <c r="T78" s="172" t="n">
        <f aca="false">Бюджет!T189</f>
        <v>0</v>
      </c>
      <c r="U78" s="172" t="n">
        <f aca="false">Бюджет!U189</f>
        <v>0</v>
      </c>
      <c r="V78" s="172" t="n">
        <f aca="false">Бюджет!V189</f>
        <v>0</v>
      </c>
      <c r="W78" s="172" t="n">
        <f aca="false">Бюджет!W189</f>
        <v>0</v>
      </c>
      <c r="X78" s="172" t="n">
        <f aca="false">Бюджет!X189</f>
        <v>0</v>
      </c>
      <c r="Y78" s="172" t="n">
        <f aca="false">Бюджет!Y189</f>
        <v>0</v>
      </c>
      <c r="Z78" s="172" t="n">
        <f aca="false">Бюджет!Z189</f>
        <v>0</v>
      </c>
      <c r="AA78" s="172" t="n">
        <f aca="false">Бюджет!AA189</f>
        <v>0</v>
      </c>
      <c r="AB78" s="172" t="n">
        <f aca="false">Бюджет!AB189</f>
        <v>0</v>
      </c>
      <c r="AC78" s="172" t="n">
        <f aca="false">Бюджет!AC189</f>
        <v>0</v>
      </c>
      <c r="AD78" s="172" t="n">
        <f aca="false">Бюджет!AD189</f>
        <v>0</v>
      </c>
      <c r="AE78" s="172" t="n">
        <f aca="false">Бюджет!AE189</f>
        <v>0</v>
      </c>
      <c r="AF78" s="172" t="n">
        <f aca="false">Бюджет!AF189</f>
        <v>0</v>
      </c>
      <c r="AG78" s="172" t="n">
        <f aca="false">Бюджет!AG189</f>
        <v>0</v>
      </c>
      <c r="AH78" s="172" t="n">
        <f aca="false">Бюджет!AH189</f>
        <v>0</v>
      </c>
      <c r="AI78" s="172" t="n">
        <f aca="false">Бюджет!AI189</f>
        <v>0</v>
      </c>
      <c r="AJ78" s="172" t="n">
        <f aca="false">SUM(G78,I78:AI78)</f>
        <v>50.1</v>
      </c>
      <c r="AK78" s="175"/>
    </row>
    <row r="79" customFormat="false" ht="15" hidden="false" customHeight="false" outlineLevel="0" collapsed="false">
      <c r="A79" s="174" t="str">
        <f aca="false">Бюджет!A190</f>
        <v>Б1.В.10</v>
      </c>
      <c r="B79" s="174" t="str">
        <f aca="false">Бюджет!B190</f>
        <v>Квантовая электродинамика</v>
      </c>
      <c r="C79" s="181" t="str">
        <f aca="false">Бюджет!C190</f>
        <v>4\7</v>
      </c>
      <c r="D79" s="181" t="n">
        <f aca="false">Бюджет!D190</f>
        <v>7</v>
      </c>
      <c r="E79" s="181" t="n">
        <f aca="false">Бюджет!E190</f>
        <v>1</v>
      </c>
      <c r="F79" s="172" t="n">
        <f aca="false">Бюджет!F190</f>
        <v>34</v>
      </c>
      <c r="G79" s="172" t="n">
        <f aca="false">Бюджет!G190</f>
        <v>34</v>
      </c>
      <c r="H79" s="172" t="n">
        <f aca="false">Бюджет!H190</f>
        <v>50</v>
      </c>
      <c r="I79" s="172" t="n">
        <f aca="false">Бюджет!I190</f>
        <v>50</v>
      </c>
      <c r="J79" s="172" t="n">
        <f aca="false">Бюджет!J190</f>
        <v>0</v>
      </c>
      <c r="K79" s="172" t="n">
        <f aca="false">Бюджет!K190</f>
        <v>0</v>
      </c>
      <c r="L79" s="172" t="n">
        <f aca="false">Бюджет!L190</f>
        <v>0</v>
      </c>
      <c r="M79" s="172" t="n">
        <f aca="false">Бюджет!M190</f>
        <v>2.8</v>
      </c>
      <c r="N79" s="172" t="n">
        <f aca="false">Бюджет!N190</f>
        <v>0</v>
      </c>
      <c r="O79" s="172" t="n">
        <f aca="false">Бюджет!O190</f>
        <v>0</v>
      </c>
      <c r="P79" s="172" t="n">
        <f aca="false">Бюджет!P190</f>
        <v>0</v>
      </c>
      <c r="Q79" s="172" t="n">
        <f aca="false">Бюджет!Q190</f>
        <v>2.7</v>
      </c>
      <c r="R79" s="172" t="n">
        <f aca="false">Бюджет!R190</f>
        <v>0</v>
      </c>
      <c r="S79" s="172" t="n">
        <f aca="false">Бюджет!S190</f>
        <v>0</v>
      </c>
      <c r="T79" s="172" t="n">
        <f aca="false">Бюджет!T190</f>
        <v>0</v>
      </c>
      <c r="U79" s="172" t="n">
        <f aca="false">Бюджет!U190</f>
        <v>0</v>
      </c>
      <c r="V79" s="172" t="n">
        <f aca="false">Бюджет!V190</f>
        <v>0</v>
      </c>
      <c r="W79" s="172" t="n">
        <f aca="false">Бюджет!W190</f>
        <v>0</v>
      </c>
      <c r="X79" s="172" t="n">
        <f aca="false">Бюджет!X190</f>
        <v>0</v>
      </c>
      <c r="Y79" s="172" t="n">
        <f aca="false">Бюджет!Y190</f>
        <v>0</v>
      </c>
      <c r="Z79" s="172" t="n">
        <f aca="false">Бюджет!Z190</f>
        <v>0</v>
      </c>
      <c r="AA79" s="172" t="n">
        <f aca="false">Бюджет!AA190</f>
        <v>0</v>
      </c>
      <c r="AB79" s="172" t="n">
        <f aca="false">Бюджет!AB190</f>
        <v>0</v>
      </c>
      <c r="AC79" s="172" t="n">
        <f aca="false">Бюджет!AC190</f>
        <v>0</v>
      </c>
      <c r="AD79" s="172" t="n">
        <f aca="false">Бюджет!AD190</f>
        <v>0</v>
      </c>
      <c r="AE79" s="172" t="n">
        <f aca="false">Бюджет!AE190</f>
        <v>0</v>
      </c>
      <c r="AF79" s="172" t="n">
        <f aca="false">Бюджет!AF190</f>
        <v>0</v>
      </c>
      <c r="AG79" s="172" t="n">
        <f aca="false">Бюджет!AG190</f>
        <v>0</v>
      </c>
      <c r="AH79" s="172" t="n">
        <f aca="false">Бюджет!AH190</f>
        <v>0</v>
      </c>
      <c r="AI79" s="172" t="n">
        <f aca="false">Бюджет!AI190</f>
        <v>0</v>
      </c>
      <c r="AJ79" s="172" t="n">
        <f aca="false">SUM(G79,I79:AI79)</f>
        <v>89.5</v>
      </c>
      <c r="AK79" s="175"/>
    </row>
    <row r="80" customFormat="false" ht="15" hidden="false" customHeight="false" outlineLevel="0" collapsed="false">
      <c r="A80" s="174" t="str">
        <f aca="false">Бюджет!A191</f>
        <v>Б1.В.11</v>
      </c>
      <c r="B80" s="174" t="str">
        <f aca="false">Бюджет!B191</f>
        <v>Астрофизика высоких энергий (поток СЗФ и ФФ)</v>
      </c>
      <c r="C80" s="181" t="str">
        <f aca="false">Бюджет!C191</f>
        <v>4\7</v>
      </c>
      <c r="D80" s="181" t="n">
        <f aca="false">Бюджет!D191</f>
        <v>7</v>
      </c>
      <c r="E80" s="181" t="n">
        <f aca="false">Бюджет!E191</f>
        <v>1</v>
      </c>
      <c r="F80" s="172" t="n">
        <f aca="false">Бюджет!F191</f>
        <v>50</v>
      </c>
      <c r="G80" s="172" t="n">
        <f aca="false">Бюджет!G191</f>
        <v>0</v>
      </c>
      <c r="H80" s="172" t="n">
        <f aca="false">Бюджет!H191</f>
        <v>0</v>
      </c>
      <c r="I80" s="172" t="n">
        <f aca="false">Бюджет!I191</f>
        <v>0</v>
      </c>
      <c r="J80" s="172" t="n">
        <f aca="false">Бюджет!J191</f>
        <v>0</v>
      </c>
      <c r="K80" s="172" t="n">
        <f aca="false">Бюджет!K191</f>
        <v>0</v>
      </c>
      <c r="L80" s="172" t="n">
        <f aca="false">Бюджет!L191</f>
        <v>0</v>
      </c>
      <c r="M80" s="172" t="n">
        <f aca="false">Бюджет!M191</f>
        <v>2.8</v>
      </c>
      <c r="N80" s="172" t="n">
        <f aca="false">Бюджет!N191</f>
        <v>0</v>
      </c>
      <c r="O80" s="172" t="n">
        <f aca="false">Бюджет!O191</f>
        <v>0</v>
      </c>
      <c r="P80" s="172" t="n">
        <f aca="false">Бюджет!P191</f>
        <v>0</v>
      </c>
      <c r="Q80" s="172" t="n">
        <f aca="false">Бюджет!Q191</f>
        <v>0</v>
      </c>
      <c r="R80" s="172" t="n">
        <f aca="false">Бюджет!R191</f>
        <v>0</v>
      </c>
      <c r="S80" s="172" t="n">
        <f aca="false">Бюджет!S191</f>
        <v>0</v>
      </c>
      <c r="T80" s="172" t="n">
        <f aca="false">Бюджет!T191</f>
        <v>0</v>
      </c>
      <c r="U80" s="172" t="n">
        <f aca="false">Бюджет!U191</f>
        <v>0</v>
      </c>
      <c r="V80" s="172" t="n">
        <f aca="false">Бюджет!V191</f>
        <v>0</v>
      </c>
      <c r="W80" s="172" t="n">
        <f aca="false">Бюджет!W191</f>
        <v>0</v>
      </c>
      <c r="X80" s="172" t="n">
        <f aca="false">Бюджет!X191</f>
        <v>0</v>
      </c>
      <c r="Y80" s="172" t="n">
        <f aca="false">Бюджет!Y191</f>
        <v>0</v>
      </c>
      <c r="Z80" s="172" t="n">
        <f aca="false">Бюджет!Z191</f>
        <v>0</v>
      </c>
      <c r="AA80" s="172" t="n">
        <f aca="false">Бюджет!AA191</f>
        <v>0</v>
      </c>
      <c r="AB80" s="172" t="n">
        <f aca="false">Бюджет!AB191</f>
        <v>0</v>
      </c>
      <c r="AC80" s="172" t="n">
        <f aca="false">Бюджет!AC191</f>
        <v>0</v>
      </c>
      <c r="AD80" s="172" t="n">
        <f aca="false">Бюджет!AD191</f>
        <v>0</v>
      </c>
      <c r="AE80" s="172" t="n">
        <f aca="false">Бюджет!AE191</f>
        <v>0</v>
      </c>
      <c r="AF80" s="172" t="n">
        <f aca="false">Бюджет!AF191</f>
        <v>0</v>
      </c>
      <c r="AG80" s="172" t="n">
        <f aca="false">Бюджет!AG191</f>
        <v>0</v>
      </c>
      <c r="AH80" s="172" t="n">
        <f aca="false">Бюджет!AH191</f>
        <v>0</v>
      </c>
      <c r="AI80" s="172" t="n">
        <f aca="false">Бюджет!AI191</f>
        <v>0</v>
      </c>
      <c r="AJ80" s="172" t="n">
        <f aca="false">SUM(G80,I80:AI80)</f>
        <v>2.8</v>
      </c>
      <c r="AK80" s="175"/>
    </row>
    <row r="81" customFormat="false" ht="15" hidden="false" customHeight="false" outlineLevel="0" collapsed="false">
      <c r="A81" s="174" t="str">
        <f aca="false">Бюджет!A192</f>
        <v>Б1.В.12</v>
      </c>
      <c r="B81" s="174" t="str">
        <f aca="false">Бюджет!B192</f>
        <v>Механика сплошных сред</v>
      </c>
      <c r="C81" s="181" t="str">
        <f aca="false">Бюджет!C192</f>
        <v>4\7</v>
      </c>
      <c r="D81" s="181" t="n">
        <f aca="false">Бюджет!D192</f>
        <v>7</v>
      </c>
      <c r="E81" s="181" t="n">
        <f aca="false">Бюджет!E192</f>
        <v>1</v>
      </c>
      <c r="F81" s="172" t="n">
        <f aca="false">Бюджет!F192</f>
        <v>16</v>
      </c>
      <c r="G81" s="172" t="n">
        <f aca="false">Бюджет!G192</f>
        <v>16</v>
      </c>
      <c r="H81" s="172" t="n">
        <f aca="false">Бюджет!H192</f>
        <v>50</v>
      </c>
      <c r="I81" s="172" t="n">
        <f aca="false">Бюджет!I192</f>
        <v>50</v>
      </c>
      <c r="J81" s="172" t="n">
        <f aca="false">Бюджет!J192</f>
        <v>0</v>
      </c>
      <c r="K81" s="172" t="n">
        <f aca="false">Бюджет!K192</f>
        <v>0</v>
      </c>
      <c r="L81" s="172" t="n">
        <f aca="false">Бюджет!L192</f>
        <v>0</v>
      </c>
      <c r="M81" s="172" t="n">
        <f aca="false">Бюджет!M192</f>
        <v>2.8</v>
      </c>
      <c r="N81" s="172" t="n">
        <f aca="false">Бюджет!N192</f>
        <v>0</v>
      </c>
      <c r="O81" s="172" t="n">
        <f aca="false">Бюджет!O192</f>
        <v>0</v>
      </c>
      <c r="P81" s="172" t="n">
        <f aca="false">Бюджет!P192</f>
        <v>0</v>
      </c>
      <c r="Q81" s="172" t="n">
        <f aca="false">Бюджет!Q192</f>
        <v>1.8</v>
      </c>
      <c r="R81" s="172" t="n">
        <f aca="false">Бюджет!R192</f>
        <v>0</v>
      </c>
      <c r="S81" s="172" t="n">
        <f aca="false">Бюджет!S192</f>
        <v>0</v>
      </c>
      <c r="T81" s="172" t="n">
        <f aca="false">Бюджет!T192</f>
        <v>0</v>
      </c>
      <c r="U81" s="172" t="n">
        <f aca="false">Бюджет!U192</f>
        <v>0</v>
      </c>
      <c r="V81" s="172" t="n">
        <f aca="false">Бюджет!V192</f>
        <v>0</v>
      </c>
      <c r="W81" s="172" t="n">
        <f aca="false">Бюджет!W192</f>
        <v>0</v>
      </c>
      <c r="X81" s="172" t="n">
        <f aca="false">Бюджет!X192</f>
        <v>0</v>
      </c>
      <c r="Y81" s="172" t="n">
        <f aca="false">Бюджет!Y192</f>
        <v>0</v>
      </c>
      <c r="Z81" s="172" t="n">
        <f aca="false">Бюджет!Z192</f>
        <v>0</v>
      </c>
      <c r="AA81" s="172" t="n">
        <f aca="false">Бюджет!AA192</f>
        <v>0</v>
      </c>
      <c r="AB81" s="172" t="n">
        <f aca="false">Бюджет!AB192</f>
        <v>0</v>
      </c>
      <c r="AC81" s="172" t="n">
        <f aca="false">Бюджет!AC192</f>
        <v>0</v>
      </c>
      <c r="AD81" s="172" t="n">
        <f aca="false">Бюджет!AD192</f>
        <v>0</v>
      </c>
      <c r="AE81" s="172" t="n">
        <f aca="false">Бюджет!AE192</f>
        <v>0</v>
      </c>
      <c r="AF81" s="172" t="n">
        <f aca="false">Бюджет!AF192</f>
        <v>0</v>
      </c>
      <c r="AG81" s="172" t="n">
        <f aca="false">Бюджет!AG192</f>
        <v>0</v>
      </c>
      <c r="AH81" s="172" t="n">
        <f aca="false">Бюджет!AH192</f>
        <v>0</v>
      </c>
      <c r="AI81" s="172" t="n">
        <f aca="false">Бюджет!AI192</f>
        <v>0</v>
      </c>
      <c r="AJ81" s="172" t="n">
        <f aca="false">SUM(G81,I81:AI81)</f>
        <v>70.6</v>
      </c>
      <c r="AK81" s="175"/>
    </row>
    <row r="82" customFormat="false" ht="15" hidden="false" customHeight="false" outlineLevel="0" collapsed="false">
      <c r="A82" s="174" t="str">
        <f aca="false">Бюджет!A193</f>
        <v>Б1.В.13</v>
      </c>
      <c r="B82" s="174" t="str">
        <f aca="false">Бюджет!B193</f>
        <v>Квантовая теория излучения</v>
      </c>
      <c r="C82" s="181" t="str">
        <f aca="false">Бюджет!C193</f>
        <v>4\7</v>
      </c>
      <c r="D82" s="181" t="n">
        <f aca="false">Бюджет!D193</f>
        <v>7</v>
      </c>
      <c r="E82" s="181" t="n">
        <f aca="false">Бюджет!E193</f>
        <v>1</v>
      </c>
      <c r="F82" s="172" t="n">
        <f aca="false">Бюджет!F193</f>
        <v>16</v>
      </c>
      <c r="G82" s="172" t="n">
        <f aca="false">Бюджет!G193</f>
        <v>16</v>
      </c>
      <c r="H82" s="172" t="n">
        <f aca="false">Бюджет!H193</f>
        <v>50</v>
      </c>
      <c r="I82" s="172" t="n">
        <f aca="false">Бюджет!I193</f>
        <v>50</v>
      </c>
      <c r="J82" s="172" t="n">
        <f aca="false">Бюджет!J193</f>
        <v>0</v>
      </c>
      <c r="K82" s="172" t="n">
        <f aca="false">Бюджет!K193</f>
        <v>2.1</v>
      </c>
      <c r="L82" s="172" t="n">
        <f aca="false">Бюджет!L193</f>
        <v>0</v>
      </c>
      <c r="M82" s="172" t="n">
        <f aca="false">Бюджет!M193</f>
        <v>0</v>
      </c>
      <c r="N82" s="172" t="n">
        <f aca="false">Бюджет!N193</f>
        <v>0</v>
      </c>
      <c r="O82" s="172" t="n">
        <f aca="false">Бюджет!O193</f>
        <v>0</v>
      </c>
      <c r="P82" s="172" t="n">
        <f aca="false">Бюджет!P193</f>
        <v>0</v>
      </c>
      <c r="Q82" s="172" t="n">
        <f aca="false">Бюджет!Q193</f>
        <v>0.8</v>
      </c>
      <c r="R82" s="172" t="n">
        <f aca="false">Бюджет!R193</f>
        <v>0</v>
      </c>
      <c r="S82" s="172" t="n">
        <f aca="false">Бюджет!S193</f>
        <v>0</v>
      </c>
      <c r="T82" s="172" t="n">
        <f aca="false">Бюджет!T193</f>
        <v>0</v>
      </c>
      <c r="U82" s="172" t="n">
        <f aca="false">Бюджет!U193</f>
        <v>0</v>
      </c>
      <c r="V82" s="172" t="n">
        <f aca="false">Бюджет!V193</f>
        <v>0</v>
      </c>
      <c r="W82" s="172" t="n">
        <f aca="false">Бюджет!W193</f>
        <v>0</v>
      </c>
      <c r="X82" s="172" t="n">
        <f aca="false">Бюджет!X193</f>
        <v>0</v>
      </c>
      <c r="Y82" s="172" t="n">
        <f aca="false">Бюджет!Y193</f>
        <v>0</v>
      </c>
      <c r="Z82" s="172" t="n">
        <f aca="false">Бюджет!Z193</f>
        <v>0</v>
      </c>
      <c r="AA82" s="172" t="n">
        <f aca="false">Бюджет!AA193</f>
        <v>0</v>
      </c>
      <c r="AB82" s="172" t="n">
        <f aca="false">Бюджет!AB193</f>
        <v>0</v>
      </c>
      <c r="AC82" s="172" t="n">
        <f aca="false">Бюджет!AC193</f>
        <v>0</v>
      </c>
      <c r="AD82" s="172" t="n">
        <f aca="false">Бюджет!AD193</f>
        <v>0</v>
      </c>
      <c r="AE82" s="172" t="n">
        <f aca="false">Бюджет!AE193</f>
        <v>0</v>
      </c>
      <c r="AF82" s="172" t="n">
        <f aca="false">Бюджет!AF193</f>
        <v>0</v>
      </c>
      <c r="AG82" s="172" t="n">
        <f aca="false">Бюджет!AG193</f>
        <v>0</v>
      </c>
      <c r="AH82" s="172" t="n">
        <f aca="false">Бюджет!AH193</f>
        <v>0</v>
      </c>
      <c r="AI82" s="172" t="n">
        <f aca="false">Бюджет!AI193</f>
        <v>4</v>
      </c>
      <c r="AJ82" s="172" t="n">
        <f aca="false">SUM(G82,I82:AI82)</f>
        <v>72.9</v>
      </c>
      <c r="AK82" s="175"/>
    </row>
    <row r="83" customFormat="false" ht="15" hidden="false" customHeight="false" outlineLevel="0" collapsed="false">
      <c r="A83" s="174" t="str">
        <f aca="false">Бюджет!A194</f>
        <v>Б1.В.14</v>
      </c>
      <c r="B83" s="174" t="str">
        <f aca="false">Бюджет!B194</f>
        <v>Слабые взаимодействия</v>
      </c>
      <c r="C83" s="181" t="str">
        <f aca="false">Бюджет!C194</f>
        <v>4\8</v>
      </c>
      <c r="D83" s="181" t="n">
        <f aca="false">Бюджет!D194</f>
        <v>7</v>
      </c>
      <c r="E83" s="181" t="n">
        <f aca="false">Бюджет!E194</f>
        <v>1</v>
      </c>
      <c r="F83" s="172" t="n">
        <f aca="false">Бюджет!F194</f>
        <v>24</v>
      </c>
      <c r="G83" s="172" t="n">
        <f aca="false">Бюджет!G194</f>
        <v>24</v>
      </c>
      <c r="H83" s="172" t="n">
        <f aca="false">Бюджет!H194</f>
        <v>36</v>
      </c>
      <c r="I83" s="172" t="n">
        <f aca="false">Бюджет!I194</f>
        <v>36</v>
      </c>
      <c r="J83" s="172" t="n">
        <f aca="false">Бюджет!J194</f>
        <v>0</v>
      </c>
      <c r="K83" s="172" t="n">
        <f aca="false">Бюджет!K194</f>
        <v>2.1</v>
      </c>
      <c r="L83" s="172" t="n">
        <f aca="false">Бюджет!L194</f>
        <v>0</v>
      </c>
      <c r="M83" s="172" t="n">
        <f aca="false">Бюджет!M194</f>
        <v>0</v>
      </c>
      <c r="N83" s="172" t="n">
        <f aca="false">Бюджет!N194</f>
        <v>0</v>
      </c>
      <c r="O83" s="172" t="n">
        <f aca="false">Бюджет!O194</f>
        <v>0</v>
      </c>
      <c r="P83" s="172" t="n">
        <f aca="false">Бюджет!P194</f>
        <v>0</v>
      </c>
      <c r="Q83" s="172" t="n">
        <f aca="false">Бюджет!Q194</f>
        <v>1.2</v>
      </c>
      <c r="R83" s="172" t="n">
        <f aca="false">Бюджет!R194</f>
        <v>0</v>
      </c>
      <c r="S83" s="172" t="n">
        <f aca="false">Бюджет!S194</f>
        <v>0</v>
      </c>
      <c r="T83" s="172" t="n">
        <f aca="false">Бюджет!T194</f>
        <v>0</v>
      </c>
      <c r="U83" s="172" t="n">
        <f aca="false">Бюджет!U194</f>
        <v>0</v>
      </c>
      <c r="V83" s="172" t="n">
        <f aca="false">Бюджет!V194</f>
        <v>0</v>
      </c>
      <c r="W83" s="172" t="n">
        <f aca="false">Бюджет!W194</f>
        <v>0</v>
      </c>
      <c r="X83" s="172" t="n">
        <f aca="false">Бюджет!X194</f>
        <v>0</v>
      </c>
      <c r="Y83" s="172" t="n">
        <f aca="false">Бюджет!Y194</f>
        <v>0</v>
      </c>
      <c r="Z83" s="172" t="n">
        <f aca="false">Бюджет!Z194</f>
        <v>0</v>
      </c>
      <c r="AA83" s="172" t="n">
        <f aca="false">Бюджет!AA194</f>
        <v>0</v>
      </c>
      <c r="AB83" s="172" t="n">
        <f aca="false">Бюджет!AB194</f>
        <v>0</v>
      </c>
      <c r="AC83" s="172" t="n">
        <f aca="false">Бюджет!AC194</f>
        <v>0</v>
      </c>
      <c r="AD83" s="172" t="n">
        <f aca="false">Бюджет!AD194</f>
        <v>0</v>
      </c>
      <c r="AE83" s="172" t="n">
        <f aca="false">Бюджет!AE194</f>
        <v>0</v>
      </c>
      <c r="AF83" s="172" t="n">
        <f aca="false">Бюджет!AF194</f>
        <v>0</v>
      </c>
      <c r="AG83" s="172" t="n">
        <f aca="false">Бюджет!AG194</f>
        <v>0</v>
      </c>
      <c r="AH83" s="172" t="n">
        <f aca="false">Бюджет!AH194</f>
        <v>0</v>
      </c>
      <c r="AI83" s="172" t="n">
        <f aca="false">Бюджет!AI194</f>
        <v>0</v>
      </c>
      <c r="AJ83" s="172" t="n">
        <f aca="false">SUM(G83,I83:AI83)</f>
        <v>63.3</v>
      </c>
      <c r="AK83" s="175"/>
    </row>
    <row r="84" customFormat="false" ht="15" hidden="false" customHeight="false" outlineLevel="0" collapsed="false">
      <c r="A84" s="174" t="str">
        <f aca="false">Бюджет!A195</f>
        <v>Б1.В.15</v>
      </c>
      <c r="B84" s="174" t="str">
        <f aca="false">Бюджет!B195</f>
        <v>Физическая кинетика</v>
      </c>
      <c r="C84" s="181" t="str">
        <f aca="false">Бюджет!C195</f>
        <v>4\7</v>
      </c>
      <c r="D84" s="181" t="n">
        <f aca="false">Бюджет!D195</f>
        <v>7</v>
      </c>
      <c r="E84" s="181" t="n">
        <f aca="false">Бюджет!E195</f>
        <v>1</v>
      </c>
      <c r="F84" s="172" t="n">
        <f aca="false">Бюджет!F195</f>
        <v>34</v>
      </c>
      <c r="G84" s="172" t="n">
        <f aca="false">Бюджет!G195</f>
        <v>34</v>
      </c>
      <c r="H84" s="172" t="n">
        <f aca="false">Бюджет!H195</f>
        <v>34</v>
      </c>
      <c r="I84" s="172" t="n">
        <f aca="false">Бюджет!I195</f>
        <v>34</v>
      </c>
      <c r="J84" s="172" t="n">
        <f aca="false">Бюджет!J195</f>
        <v>0</v>
      </c>
      <c r="K84" s="172" t="n">
        <f aca="false">Бюджет!K195</f>
        <v>2.1</v>
      </c>
      <c r="L84" s="172" t="n">
        <f aca="false">Бюджет!L195</f>
        <v>0</v>
      </c>
      <c r="M84" s="172" t="n">
        <f aca="false">Бюджет!M195</f>
        <v>0</v>
      </c>
      <c r="N84" s="172" t="n">
        <f aca="false">Бюджет!N195</f>
        <v>0</v>
      </c>
      <c r="O84" s="172" t="n">
        <f aca="false">Бюджет!O195</f>
        <v>0</v>
      </c>
      <c r="P84" s="172" t="n">
        <f aca="false">Бюджет!P195</f>
        <v>0</v>
      </c>
      <c r="Q84" s="172" t="n">
        <f aca="false">Бюджет!Q195</f>
        <v>1.7</v>
      </c>
      <c r="R84" s="172" t="n">
        <f aca="false">Бюджет!R195</f>
        <v>0</v>
      </c>
      <c r="S84" s="172" t="n">
        <f aca="false">Бюджет!S195</f>
        <v>0</v>
      </c>
      <c r="T84" s="172" t="n">
        <f aca="false">Бюджет!T195</f>
        <v>0</v>
      </c>
      <c r="U84" s="172" t="n">
        <f aca="false">Бюджет!U195</f>
        <v>0</v>
      </c>
      <c r="V84" s="172" t="n">
        <f aca="false">Бюджет!V195</f>
        <v>0</v>
      </c>
      <c r="W84" s="172" t="n">
        <f aca="false">Бюджет!W195</f>
        <v>0</v>
      </c>
      <c r="X84" s="172" t="n">
        <f aca="false">Бюджет!X195</f>
        <v>0</v>
      </c>
      <c r="Y84" s="172" t="n">
        <f aca="false">Бюджет!Y195</f>
        <v>0</v>
      </c>
      <c r="Z84" s="172" t="n">
        <f aca="false">Бюджет!Z195</f>
        <v>0</v>
      </c>
      <c r="AA84" s="172" t="n">
        <f aca="false">Бюджет!AA195</f>
        <v>0</v>
      </c>
      <c r="AB84" s="172" t="n">
        <f aca="false">Бюджет!AB195</f>
        <v>0</v>
      </c>
      <c r="AC84" s="172" t="n">
        <f aca="false">Бюджет!AC195</f>
        <v>0</v>
      </c>
      <c r="AD84" s="172" t="n">
        <f aca="false">Бюджет!AD195</f>
        <v>0</v>
      </c>
      <c r="AE84" s="172" t="n">
        <f aca="false">Бюджет!AE195</f>
        <v>0</v>
      </c>
      <c r="AF84" s="172" t="n">
        <f aca="false">Бюджет!AF195</f>
        <v>0</v>
      </c>
      <c r="AG84" s="172" t="n">
        <f aca="false">Бюджет!AG195</f>
        <v>0</v>
      </c>
      <c r="AH84" s="172" t="n">
        <f aca="false">Бюджет!AH195</f>
        <v>0</v>
      </c>
      <c r="AI84" s="172" t="n">
        <f aca="false">Бюджет!AI195</f>
        <v>0</v>
      </c>
      <c r="AJ84" s="172" t="n">
        <f aca="false">SUM(G84,I84:AI84)</f>
        <v>71.8</v>
      </c>
      <c r="AK84" s="175"/>
    </row>
    <row r="85" customFormat="false" ht="15" hidden="false" customHeight="false" outlineLevel="0" collapsed="false">
      <c r="A85" s="174" t="str">
        <f aca="false">Бюджет!A196</f>
        <v>Б1.В.16</v>
      </c>
      <c r="B85" s="174" t="str">
        <f aca="false">Бюджет!B196</f>
        <v>Топология</v>
      </c>
      <c r="C85" s="181" t="str">
        <f aca="false">Бюджет!C196</f>
        <v>4\7</v>
      </c>
      <c r="D85" s="181" t="n">
        <f aca="false">Бюджет!D196</f>
        <v>7</v>
      </c>
      <c r="E85" s="181" t="n">
        <f aca="false">Бюджет!E196</f>
        <v>1</v>
      </c>
      <c r="F85" s="172" t="n">
        <f aca="false">Бюджет!F196</f>
        <v>16</v>
      </c>
      <c r="G85" s="172" t="n">
        <f aca="false">Бюджет!G196</f>
        <v>16</v>
      </c>
      <c r="H85" s="172" t="n">
        <f aca="false">Бюджет!H196</f>
        <v>16</v>
      </c>
      <c r="I85" s="172" t="n">
        <f aca="false">Бюджет!I196</f>
        <v>16</v>
      </c>
      <c r="J85" s="172" t="n">
        <f aca="false">Бюджет!J196</f>
        <v>0</v>
      </c>
      <c r="K85" s="172" t="n">
        <f aca="false">Бюджет!K196</f>
        <v>2.1</v>
      </c>
      <c r="L85" s="172" t="n">
        <f aca="false">Бюджет!L196</f>
        <v>0</v>
      </c>
      <c r="M85" s="172" t="n">
        <f aca="false">Бюджет!M196</f>
        <v>0</v>
      </c>
      <c r="N85" s="172" t="n">
        <f aca="false">Бюджет!N196</f>
        <v>0</v>
      </c>
      <c r="O85" s="172" t="n">
        <f aca="false">Бюджет!O196</f>
        <v>0</v>
      </c>
      <c r="P85" s="172" t="n">
        <f aca="false">Бюджет!P196</f>
        <v>0</v>
      </c>
      <c r="Q85" s="172" t="n">
        <f aca="false">Бюджет!Q196</f>
        <v>0.8</v>
      </c>
      <c r="R85" s="172" t="n">
        <f aca="false">Бюджет!R196</f>
        <v>0</v>
      </c>
      <c r="S85" s="172" t="n">
        <f aca="false">Бюджет!S196</f>
        <v>0</v>
      </c>
      <c r="T85" s="172" t="n">
        <f aca="false">Бюджет!T196</f>
        <v>0</v>
      </c>
      <c r="U85" s="172" t="n">
        <f aca="false">Бюджет!U196</f>
        <v>0</v>
      </c>
      <c r="V85" s="172" t="n">
        <f aca="false">Бюджет!V196</f>
        <v>0</v>
      </c>
      <c r="W85" s="172" t="n">
        <f aca="false">Бюджет!W196</f>
        <v>0</v>
      </c>
      <c r="X85" s="172" t="n">
        <f aca="false">Бюджет!X196</f>
        <v>0</v>
      </c>
      <c r="Y85" s="172" t="n">
        <f aca="false">Бюджет!Y196</f>
        <v>0</v>
      </c>
      <c r="Z85" s="172" t="n">
        <f aca="false">Бюджет!Z196</f>
        <v>0</v>
      </c>
      <c r="AA85" s="172" t="n">
        <f aca="false">Бюджет!AA196</f>
        <v>0</v>
      </c>
      <c r="AB85" s="172" t="n">
        <f aca="false">Бюджет!AB196</f>
        <v>0</v>
      </c>
      <c r="AC85" s="172" t="n">
        <f aca="false">Бюджет!AC196</f>
        <v>0</v>
      </c>
      <c r="AD85" s="172" t="n">
        <f aca="false">Бюджет!AD196</f>
        <v>0</v>
      </c>
      <c r="AE85" s="172" t="n">
        <f aca="false">Бюджет!AE196</f>
        <v>0</v>
      </c>
      <c r="AF85" s="172" t="n">
        <f aca="false">Бюджет!AF196</f>
        <v>0</v>
      </c>
      <c r="AG85" s="172" t="n">
        <f aca="false">Бюджет!AG196</f>
        <v>0</v>
      </c>
      <c r="AH85" s="172" t="n">
        <f aca="false">Бюджет!AH196</f>
        <v>0</v>
      </c>
      <c r="AI85" s="172" t="n">
        <f aca="false">Бюджет!AI196</f>
        <v>4</v>
      </c>
      <c r="AJ85" s="172" t="n">
        <f aca="false">SUM(G85,I85:AI85)</f>
        <v>38.9</v>
      </c>
      <c r="AK85" s="175"/>
    </row>
    <row r="86" customFormat="false" ht="27.25" hidden="false" customHeight="false" outlineLevel="0" collapsed="false">
      <c r="A86" s="174" t="str">
        <f aca="false">Бюджет!A197</f>
        <v>Б1.В.ДВ.01.01</v>
      </c>
      <c r="B86" s="174" t="str">
        <f aca="false">Бюджет!B197</f>
        <v>Математические паккеты для обработки экспериментальных данных</v>
      </c>
      <c r="C86" s="181" t="str">
        <f aca="false">Бюджет!C197</f>
        <v>4\7</v>
      </c>
      <c r="D86" s="181" t="n">
        <f aca="false">Бюджет!D197</f>
        <v>7</v>
      </c>
      <c r="E86" s="181" t="n">
        <f aca="false">Бюджет!E197</f>
        <v>1</v>
      </c>
      <c r="F86" s="172" t="n">
        <f aca="false">Бюджет!F197</f>
        <v>16</v>
      </c>
      <c r="G86" s="172" t="n">
        <f aca="false">Бюджет!G197</f>
        <v>16</v>
      </c>
      <c r="H86" s="172" t="n">
        <f aca="false">Бюджет!H197</f>
        <v>0</v>
      </c>
      <c r="I86" s="172" t="n">
        <f aca="false">Бюджет!I197</f>
        <v>0</v>
      </c>
      <c r="J86" s="172" t="n">
        <f aca="false">Бюджет!J197</f>
        <v>16</v>
      </c>
      <c r="K86" s="172" t="n">
        <f aca="false">Бюджет!K197</f>
        <v>2.1</v>
      </c>
      <c r="L86" s="172" t="n">
        <f aca="false">Бюджет!L197</f>
        <v>0</v>
      </c>
      <c r="M86" s="172" t="n">
        <f aca="false">Бюджет!M197</f>
        <v>0</v>
      </c>
      <c r="N86" s="172" t="n">
        <f aca="false">Бюджет!N197</f>
        <v>0</v>
      </c>
      <c r="O86" s="172" t="n">
        <f aca="false">Бюджет!O197</f>
        <v>0</v>
      </c>
      <c r="P86" s="172" t="n">
        <f aca="false">Бюджет!P197</f>
        <v>0</v>
      </c>
      <c r="Q86" s="172" t="n">
        <f aca="false">Бюджет!Q197</f>
        <v>0.8</v>
      </c>
      <c r="R86" s="172" t="n">
        <f aca="false">Бюджет!R197</f>
        <v>0</v>
      </c>
      <c r="S86" s="172" t="n">
        <f aca="false">Бюджет!S197</f>
        <v>0</v>
      </c>
      <c r="T86" s="172" t="n">
        <f aca="false">Бюджет!T197</f>
        <v>0</v>
      </c>
      <c r="U86" s="172" t="n">
        <f aca="false">Бюджет!U197</f>
        <v>0</v>
      </c>
      <c r="V86" s="172" t="n">
        <f aca="false">Бюджет!V197</f>
        <v>0</v>
      </c>
      <c r="W86" s="172" t="n">
        <f aca="false">Бюджет!W197</f>
        <v>0</v>
      </c>
      <c r="X86" s="172" t="n">
        <f aca="false">Бюджет!X197</f>
        <v>0</v>
      </c>
      <c r="Y86" s="172" t="n">
        <f aca="false">Бюджет!Y197</f>
        <v>0</v>
      </c>
      <c r="Z86" s="172" t="n">
        <f aca="false">Бюджет!Z197</f>
        <v>0</v>
      </c>
      <c r="AA86" s="172" t="n">
        <f aca="false">Бюджет!AA197</f>
        <v>0</v>
      </c>
      <c r="AB86" s="172" t="n">
        <f aca="false">Бюджет!AB197</f>
        <v>0</v>
      </c>
      <c r="AC86" s="172" t="n">
        <f aca="false">Бюджет!AC197</f>
        <v>0</v>
      </c>
      <c r="AD86" s="172" t="n">
        <f aca="false">Бюджет!AD197</f>
        <v>0</v>
      </c>
      <c r="AE86" s="172" t="n">
        <f aca="false">Бюджет!AE197</f>
        <v>0</v>
      </c>
      <c r="AF86" s="172" t="n">
        <f aca="false">Бюджет!AF197</f>
        <v>0</v>
      </c>
      <c r="AG86" s="172" t="n">
        <f aca="false">Бюджет!AG197</f>
        <v>0</v>
      </c>
      <c r="AH86" s="172" t="n">
        <f aca="false">Бюджет!AH197</f>
        <v>0</v>
      </c>
      <c r="AI86" s="172" t="n">
        <f aca="false">Бюджет!AI197</f>
        <v>0</v>
      </c>
      <c r="AJ86" s="172" t="n">
        <f aca="false">SUM(G86,I86:AI86)</f>
        <v>34.9</v>
      </c>
      <c r="AK86" s="175"/>
    </row>
    <row r="87" customFormat="false" ht="15" hidden="false" customHeight="false" outlineLevel="0" collapsed="false">
      <c r="A87" s="174" t="str">
        <f aca="false">Бюджет!A198</f>
        <v>Б1.В.ДВ.02.01</v>
      </c>
      <c r="B87" s="174" t="str">
        <f aca="false">Бюджет!B198</f>
        <v>Нейтринная астрофизика (поток СЗФ и ФФ)</v>
      </c>
      <c r="C87" s="181" t="str">
        <f aca="false">Бюджет!C198</f>
        <v>4\7</v>
      </c>
      <c r="D87" s="181" t="n">
        <f aca="false">Бюджет!D198</f>
        <v>7</v>
      </c>
      <c r="E87" s="181" t="n">
        <f aca="false">Бюджет!E198</f>
        <v>1</v>
      </c>
      <c r="F87" s="172" t="n">
        <f aca="false">Бюджет!F198</f>
        <v>24</v>
      </c>
      <c r="G87" s="172" t="n">
        <f aca="false">Бюджет!G198</f>
        <v>0</v>
      </c>
      <c r="H87" s="172" t="n">
        <f aca="false">Бюджет!H198</f>
        <v>0</v>
      </c>
      <c r="I87" s="172" t="n">
        <f aca="false">Бюджет!I198</f>
        <v>0</v>
      </c>
      <c r="J87" s="172" t="n">
        <f aca="false">Бюджет!J198</f>
        <v>0</v>
      </c>
      <c r="K87" s="172" t="n">
        <f aca="false">Бюджет!K198</f>
        <v>0</v>
      </c>
      <c r="L87" s="172" t="n">
        <f aca="false">Бюджет!L198</f>
        <v>0</v>
      </c>
      <c r="M87" s="172" t="n">
        <f aca="false">Бюджет!M198</f>
        <v>2.8</v>
      </c>
      <c r="N87" s="172" t="n">
        <f aca="false">Бюджет!N198</f>
        <v>0</v>
      </c>
      <c r="O87" s="172" t="n">
        <f aca="false">Бюджет!O198</f>
        <v>0</v>
      </c>
      <c r="P87" s="172" t="n">
        <f aca="false">Бюджет!P198</f>
        <v>0</v>
      </c>
      <c r="Q87" s="172" t="n">
        <f aca="false">Бюджет!Q198</f>
        <v>0</v>
      </c>
      <c r="R87" s="172" t="n">
        <f aca="false">Бюджет!R198</f>
        <v>0</v>
      </c>
      <c r="S87" s="172" t="n">
        <f aca="false">Бюджет!S198</f>
        <v>0</v>
      </c>
      <c r="T87" s="172" t="n">
        <f aca="false">Бюджет!T198</f>
        <v>0</v>
      </c>
      <c r="U87" s="172" t="n">
        <f aca="false">Бюджет!U198</f>
        <v>0</v>
      </c>
      <c r="V87" s="172" t="n">
        <f aca="false">Бюджет!V198</f>
        <v>0</v>
      </c>
      <c r="W87" s="172" t="n">
        <f aca="false">Бюджет!W198</f>
        <v>0</v>
      </c>
      <c r="X87" s="172" t="n">
        <f aca="false">Бюджет!X198</f>
        <v>0</v>
      </c>
      <c r="Y87" s="172" t="n">
        <f aca="false">Бюджет!Y198</f>
        <v>0</v>
      </c>
      <c r="Z87" s="172" t="n">
        <f aca="false">Бюджет!Z198</f>
        <v>0</v>
      </c>
      <c r="AA87" s="172" t="n">
        <f aca="false">Бюджет!AA198</f>
        <v>0</v>
      </c>
      <c r="AB87" s="172" t="n">
        <f aca="false">Бюджет!AB198</f>
        <v>0</v>
      </c>
      <c r="AC87" s="172" t="n">
        <f aca="false">Бюджет!AC198</f>
        <v>0</v>
      </c>
      <c r="AD87" s="172" t="n">
        <f aca="false">Бюджет!AD198</f>
        <v>0</v>
      </c>
      <c r="AE87" s="172" t="n">
        <f aca="false">Бюджет!AE198</f>
        <v>0</v>
      </c>
      <c r="AF87" s="172" t="n">
        <f aca="false">Бюджет!AF198</f>
        <v>0</v>
      </c>
      <c r="AG87" s="172" t="n">
        <f aca="false">Бюджет!AG198</f>
        <v>0</v>
      </c>
      <c r="AH87" s="172" t="n">
        <f aca="false">Бюджет!AH198</f>
        <v>0</v>
      </c>
      <c r="AI87" s="172" t="n">
        <f aca="false">Бюджет!AI198</f>
        <v>0</v>
      </c>
      <c r="AJ87" s="172" t="n">
        <f aca="false">SUM(G87,I87:AI87)</f>
        <v>2.8</v>
      </c>
      <c r="AK87" s="175"/>
    </row>
    <row r="88" customFormat="false" ht="15" hidden="false" customHeight="false" outlineLevel="0" collapsed="false">
      <c r="A88" s="174" t="str">
        <f aca="false">Бюджет!A199</f>
        <v>Б1.В.03(Пд)</v>
      </c>
      <c r="B88" s="174" t="str">
        <f aca="false">Бюджет!B199</f>
        <v>Преддипломная практика (5 1/3 нед.)</v>
      </c>
      <c r="C88" s="181" t="str">
        <f aca="false">Бюджет!C199</f>
        <v>4\8</v>
      </c>
      <c r="D88" s="181" t="n">
        <f aca="false">Бюджет!D199</f>
        <v>7</v>
      </c>
      <c r="E88" s="181" t="n">
        <f aca="false">Бюджет!E199</f>
        <v>1</v>
      </c>
      <c r="F88" s="172" t="n">
        <f aca="false">Бюджет!F199</f>
        <v>0</v>
      </c>
      <c r="G88" s="172" t="n">
        <f aca="false">Бюджет!G199</f>
        <v>0</v>
      </c>
      <c r="H88" s="172" t="n">
        <f aca="false">Бюджет!H199</f>
        <v>0</v>
      </c>
      <c r="I88" s="172" t="n">
        <f aca="false">Бюджет!I199</f>
        <v>0</v>
      </c>
      <c r="J88" s="172" t="n">
        <f aca="false">Бюджет!J199</f>
        <v>0</v>
      </c>
      <c r="K88" s="172" t="n">
        <f aca="false">Бюджет!K199</f>
        <v>0</v>
      </c>
      <c r="L88" s="172" t="n">
        <f aca="false">Бюджет!L199</f>
        <v>0</v>
      </c>
      <c r="M88" s="172" t="n">
        <f aca="false">Бюджет!M199</f>
        <v>0</v>
      </c>
      <c r="N88" s="172" t="n">
        <f aca="false">Бюджет!N199</f>
        <v>0</v>
      </c>
      <c r="O88" s="172" t="n">
        <f aca="false">Бюджет!O199</f>
        <v>0</v>
      </c>
      <c r="P88" s="172" t="n">
        <f aca="false">Бюджет!P199</f>
        <v>0</v>
      </c>
      <c r="Q88" s="172" t="n">
        <f aca="false">Бюджет!Q199</f>
        <v>0</v>
      </c>
      <c r="R88" s="172" t="n">
        <f aca="false">Бюджет!R199</f>
        <v>0</v>
      </c>
      <c r="S88" s="172" t="n">
        <f aca="false">Бюджет!S199</f>
        <v>0</v>
      </c>
      <c r="T88" s="172" t="n">
        <f aca="false">Бюджет!T199</f>
        <v>37.3333333333333</v>
      </c>
      <c r="U88" s="172" t="n">
        <f aca="false">Бюджет!U199</f>
        <v>0</v>
      </c>
      <c r="V88" s="172" t="n">
        <f aca="false">Бюджет!V199</f>
        <v>0</v>
      </c>
      <c r="W88" s="172" t="n">
        <f aca="false">Бюджет!W199</f>
        <v>0</v>
      </c>
      <c r="X88" s="172" t="n">
        <f aca="false">Бюджет!X199</f>
        <v>0</v>
      </c>
      <c r="Y88" s="172" t="n">
        <f aca="false">Бюджет!Y199</f>
        <v>0</v>
      </c>
      <c r="Z88" s="172" t="n">
        <f aca="false">Бюджет!Z199</f>
        <v>0</v>
      </c>
      <c r="AA88" s="172" t="n">
        <f aca="false">Бюджет!AA199</f>
        <v>0</v>
      </c>
      <c r="AB88" s="172" t="n">
        <f aca="false">Бюджет!AB199</f>
        <v>0</v>
      </c>
      <c r="AC88" s="172" t="n">
        <f aca="false">Бюджет!AC199</f>
        <v>0</v>
      </c>
      <c r="AD88" s="172" t="n">
        <f aca="false">Бюджет!AD199</f>
        <v>0</v>
      </c>
      <c r="AE88" s="172" t="n">
        <f aca="false">Бюджет!AE199</f>
        <v>0</v>
      </c>
      <c r="AF88" s="172" t="n">
        <f aca="false">Бюджет!AF199</f>
        <v>0</v>
      </c>
      <c r="AG88" s="172" t="n">
        <f aca="false">Бюджет!AG199</f>
        <v>0</v>
      </c>
      <c r="AH88" s="172" t="n">
        <f aca="false">Бюджет!AH199</f>
        <v>0</v>
      </c>
      <c r="AI88" s="172" t="n">
        <f aca="false">Бюджет!AI199</f>
        <v>0</v>
      </c>
      <c r="AJ88" s="172" t="n">
        <f aca="false">SUM(G88,I88:AI88)</f>
        <v>37.3333333333333</v>
      </c>
      <c r="AK88" s="175"/>
    </row>
    <row r="89" customFormat="false" ht="15" hidden="false" customHeight="false" outlineLevel="0" collapsed="false">
      <c r="A89" s="174" t="n">
        <f aca="false">Бюджет!A200</f>
        <v>0</v>
      </c>
      <c r="B89" s="174" t="str">
        <f aca="false">Бюджет!B200</f>
        <v>Руководство ВКР</v>
      </c>
      <c r="C89" s="181" t="str">
        <f aca="false">Бюджет!C200</f>
        <v>4\8</v>
      </c>
      <c r="D89" s="181" t="n">
        <f aca="false">Бюджет!D200</f>
        <v>7</v>
      </c>
      <c r="E89" s="181" t="n">
        <f aca="false">Бюджет!E200</f>
        <v>1</v>
      </c>
      <c r="F89" s="172" t="n">
        <f aca="false">Бюджет!F200</f>
        <v>0</v>
      </c>
      <c r="G89" s="172" t="str">
        <f aca="false">Бюджет!G200</f>
        <v> </v>
      </c>
      <c r="H89" s="172" t="n">
        <f aca="false">Бюджет!H200</f>
        <v>0</v>
      </c>
      <c r="I89" s="172" t="n">
        <f aca="false">Бюджет!I200</f>
        <v>0</v>
      </c>
      <c r="J89" s="172" t="n">
        <f aca="false">Бюджет!J200</f>
        <v>0</v>
      </c>
      <c r="K89" s="172" t="n">
        <f aca="false">Бюджет!K200</f>
        <v>0</v>
      </c>
      <c r="L89" s="172" t="n">
        <f aca="false">Бюджет!L200</f>
        <v>0</v>
      </c>
      <c r="M89" s="172" t="n">
        <f aca="false">Бюджет!M200</f>
        <v>0</v>
      </c>
      <c r="N89" s="172" t="n">
        <f aca="false">Бюджет!N200</f>
        <v>0</v>
      </c>
      <c r="O89" s="172" t="n">
        <f aca="false">Бюджет!O200</f>
        <v>0</v>
      </c>
      <c r="P89" s="172" t="n">
        <f aca="false">Бюджет!P200</f>
        <v>0</v>
      </c>
      <c r="Q89" s="172" t="n">
        <f aca="false">Бюджет!Q200</f>
        <v>0</v>
      </c>
      <c r="R89" s="172" t="n">
        <f aca="false">Бюджет!R200</f>
        <v>0</v>
      </c>
      <c r="S89" s="172" t="n">
        <f aca="false">Бюджет!S200</f>
        <v>0</v>
      </c>
      <c r="T89" s="172" t="n">
        <f aca="false">Бюджет!T200</f>
        <v>0</v>
      </c>
      <c r="U89" s="172" t="n">
        <f aca="false">Бюджет!U200</f>
        <v>0</v>
      </c>
      <c r="V89" s="172" t="n">
        <f aca="false">Бюджет!V200</f>
        <v>0</v>
      </c>
      <c r="W89" s="172" t="n">
        <f aca="false">Бюджет!W200</f>
        <v>112</v>
      </c>
      <c r="X89" s="172" t="n">
        <f aca="false">Бюджет!X200</f>
        <v>0</v>
      </c>
      <c r="Y89" s="172" t="n">
        <f aca="false">Бюджет!Y200</f>
        <v>0</v>
      </c>
      <c r="Z89" s="172" t="n">
        <f aca="false">Бюджет!Z200</f>
        <v>0</v>
      </c>
      <c r="AA89" s="172" t="n">
        <f aca="false">Бюджет!AA200</f>
        <v>0</v>
      </c>
      <c r="AB89" s="172" t="n">
        <f aca="false">Бюджет!AB200</f>
        <v>0</v>
      </c>
      <c r="AC89" s="172" t="n">
        <f aca="false">Бюджет!AC200</f>
        <v>0</v>
      </c>
      <c r="AD89" s="172" t="n">
        <f aca="false">Бюджет!AD200</f>
        <v>0</v>
      </c>
      <c r="AE89" s="172" t="n">
        <f aca="false">Бюджет!AE200</f>
        <v>0</v>
      </c>
      <c r="AF89" s="172" t="n">
        <f aca="false">Бюджет!AF200</f>
        <v>0</v>
      </c>
      <c r="AG89" s="172" t="n">
        <f aca="false">Бюджет!AG200</f>
        <v>0</v>
      </c>
      <c r="AH89" s="172" t="n">
        <f aca="false">Бюджет!AH200</f>
        <v>0</v>
      </c>
      <c r="AI89" s="172" t="n">
        <f aca="false">Бюджет!AI200</f>
        <v>0</v>
      </c>
      <c r="AJ89" s="172" t="n">
        <f aca="false">SUM(G89,I89:AI89)</f>
        <v>112</v>
      </c>
      <c r="AK89" s="175"/>
    </row>
    <row r="90" customFormat="false" ht="15" hidden="false" customHeight="false" outlineLevel="0" collapsed="false">
      <c r="A90" s="168"/>
      <c r="B90" s="267" t="s">
        <v>283</v>
      </c>
      <c r="C90" s="177"/>
      <c r="D90" s="177"/>
      <c r="E90" s="177"/>
      <c r="F90" s="178" t="n">
        <f aca="false">SUM(F41:F89)</f>
        <v>1052</v>
      </c>
      <c r="G90" s="178" t="n">
        <f aca="false">SUM(G41:G89)</f>
        <v>914</v>
      </c>
      <c r="H90" s="178" t="n">
        <f aca="false">SUM(H41:H89)</f>
        <v>1076</v>
      </c>
      <c r="I90" s="178" t="n">
        <f aca="false">SUM(I41:I89)</f>
        <v>1012</v>
      </c>
      <c r="J90" s="178" t="n">
        <f aca="false">SUM(J41:J89)</f>
        <v>150</v>
      </c>
      <c r="K90" s="178" t="n">
        <f aca="false">SUM(K41:K89)</f>
        <v>32.1</v>
      </c>
      <c r="L90" s="178" t="n">
        <f aca="false">SUM(L41:L89)</f>
        <v>0</v>
      </c>
      <c r="M90" s="178" t="n">
        <f aca="false">SUM(M41:M89)</f>
        <v>114.8</v>
      </c>
      <c r="N90" s="178" t="n">
        <f aca="false">SUM(N41:N89)</f>
        <v>0</v>
      </c>
      <c r="O90" s="178" t="n">
        <f aca="false">SUM(O41:O89)</f>
        <v>0</v>
      </c>
      <c r="P90" s="178" t="n">
        <f aca="false">SUM(P41:P89)</f>
        <v>0</v>
      </c>
      <c r="Q90" s="178" t="n">
        <f aca="false">SUM(Q41:Q89)</f>
        <v>61.7</v>
      </c>
      <c r="R90" s="178" t="n">
        <f aca="false">SUM(R41:R89)</f>
        <v>0</v>
      </c>
      <c r="S90" s="178" t="n">
        <f aca="false">SUM(S41:S89)</f>
        <v>0</v>
      </c>
      <c r="T90" s="178" t="n">
        <f aca="false">SUM(T41:T89)</f>
        <v>57.3333333333333</v>
      </c>
      <c r="U90" s="178" t="n">
        <f aca="false">SUM(U41:U89)</f>
        <v>74.1</v>
      </c>
      <c r="V90" s="178" t="n">
        <f aca="false">SUM(V41:V89)</f>
        <v>24</v>
      </c>
      <c r="W90" s="178" t="n">
        <f aca="false">SUM(W41:W89)</f>
        <v>112</v>
      </c>
      <c r="X90" s="178" t="n">
        <f aca="false">SUM(X41:X89)</f>
        <v>0</v>
      </c>
      <c r="Y90" s="178" t="n">
        <f aca="false">SUM(Y41:Y89)</f>
        <v>0</v>
      </c>
      <c r="Z90" s="178" t="n">
        <f aca="false">SUM(Z41:Z89)</f>
        <v>0</v>
      </c>
      <c r="AA90" s="178" t="n">
        <f aca="false">SUM(AA41:AA89)</f>
        <v>0</v>
      </c>
      <c r="AB90" s="178" t="n">
        <f aca="false">SUM(AB41:AB89)</f>
        <v>7</v>
      </c>
      <c r="AC90" s="178" t="n">
        <f aca="false">SUM(AC41:AC89)</f>
        <v>0</v>
      </c>
      <c r="AD90" s="178" t="n">
        <f aca="false">SUM(AD41:AD89)</f>
        <v>0</v>
      </c>
      <c r="AE90" s="178" t="n">
        <f aca="false">SUM(AE41:AE89)</f>
        <v>0</v>
      </c>
      <c r="AF90" s="178" t="n">
        <f aca="false">SUM(AF41:AF89)</f>
        <v>0</v>
      </c>
      <c r="AG90" s="178" t="n">
        <f aca="false">SUM(AG41:AG89)</f>
        <v>0</v>
      </c>
      <c r="AH90" s="178" t="n">
        <f aca="false">SUM(AH41:AH89)</f>
        <v>0</v>
      </c>
      <c r="AI90" s="178" t="n">
        <f aca="false">SUM(AI41:AI89)</f>
        <v>100</v>
      </c>
      <c r="AJ90" s="178" t="n">
        <f aca="false">SUM(AJ41:AJ89)</f>
        <v>2659.03333333333</v>
      </c>
      <c r="AK90" s="175"/>
    </row>
    <row r="91" customFormat="false" ht="15" hidden="false" customHeight="false" outlineLevel="0" collapsed="false">
      <c r="A91" s="168"/>
      <c r="B91" s="209"/>
      <c r="C91" s="169"/>
      <c r="D91" s="169"/>
      <c r="E91" s="169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72" t="n">
        <f aca="false">SUM(G91,I91:AI91)</f>
        <v>0</v>
      </c>
      <c r="AK91" s="175"/>
    </row>
    <row r="92" customFormat="false" ht="15" hidden="false" customHeight="false" outlineLevel="0" collapsed="false">
      <c r="A92" s="168"/>
      <c r="B92" s="174"/>
      <c r="C92" s="168"/>
      <c r="D92" s="168"/>
      <c r="E92" s="168"/>
      <c r="F92" s="175"/>
      <c r="G92" s="175"/>
      <c r="H92" s="175"/>
      <c r="I92" s="175"/>
      <c r="J92" s="170" t="str">
        <f aca="false">Бюджет!L203</f>
        <v>11.03.04  Электроника и наноэлектроника</v>
      </c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5"/>
      <c r="AE92" s="175"/>
      <c r="AF92" s="175"/>
      <c r="AG92" s="175"/>
      <c r="AH92" s="175"/>
      <c r="AI92" s="175"/>
      <c r="AJ92" s="172" t="n">
        <f aca="false">SUM(G92,I92:AI92)</f>
        <v>0</v>
      </c>
      <c r="AK92" s="175"/>
    </row>
    <row r="93" customFormat="false" ht="15" hidden="false" customHeight="false" outlineLevel="0" collapsed="false">
      <c r="A93" s="168"/>
      <c r="B93" s="174"/>
      <c r="C93" s="168"/>
      <c r="D93" s="168"/>
      <c r="E93" s="168"/>
      <c r="F93" s="175"/>
      <c r="G93" s="175"/>
      <c r="H93" s="175"/>
      <c r="I93" s="175"/>
      <c r="J93" s="171" t="str">
        <f aca="false">Бюджет!K204</f>
        <v>профиль "Электроника и наноэлектроника"</v>
      </c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5"/>
      <c r="AE93" s="175"/>
      <c r="AF93" s="175"/>
      <c r="AG93" s="175"/>
      <c r="AH93" s="175"/>
      <c r="AI93" s="175"/>
      <c r="AJ93" s="172" t="n">
        <f aca="false">SUM(G93,I93:AI93)</f>
        <v>0</v>
      </c>
      <c r="AK93" s="175"/>
    </row>
    <row r="94" customFormat="false" ht="15" hidden="false" customHeight="false" outlineLevel="0" collapsed="false">
      <c r="A94" s="174" t="str">
        <f aca="false">Бюджет!A207</f>
        <v>Б1.О.13.01</v>
      </c>
      <c r="B94" s="174" t="str">
        <f aca="false">Бюджет!B207</f>
        <v>Математический анализ (поток РФ, ИБ, НЭ, ИСТ)</v>
      </c>
      <c r="C94" s="181" t="str">
        <f aca="false">Бюджет!C207</f>
        <v>1\1</v>
      </c>
      <c r="D94" s="181" t="n">
        <f aca="false">Бюджет!D207</f>
        <v>32</v>
      </c>
      <c r="E94" s="181" t="n">
        <f aca="false">Бюджет!E207</f>
        <v>1</v>
      </c>
      <c r="F94" s="172" t="n">
        <f aca="false">Бюджет!F207</f>
        <v>50</v>
      </c>
      <c r="G94" s="172" t="n">
        <f aca="false">Бюджет!G207</f>
        <v>0</v>
      </c>
      <c r="H94" s="172" t="n">
        <f aca="false">Бюджет!H207</f>
        <v>68</v>
      </c>
      <c r="I94" s="172" t="n">
        <f aca="false">Бюджет!I207</f>
        <v>68</v>
      </c>
      <c r="J94" s="172" t="n">
        <f aca="false">Бюджет!J207</f>
        <v>0</v>
      </c>
      <c r="K94" s="172" t="n">
        <f aca="false">Бюджет!K207</f>
        <v>0</v>
      </c>
      <c r="L94" s="172" t="n">
        <f aca="false">Бюджет!L207</f>
        <v>0</v>
      </c>
      <c r="M94" s="172" t="n">
        <f aca="false">Бюджет!M207</f>
        <v>12.8</v>
      </c>
      <c r="N94" s="172" t="n">
        <f aca="false">Бюджет!N207</f>
        <v>0</v>
      </c>
      <c r="O94" s="172" t="n">
        <f aca="false">Бюджет!O207</f>
        <v>0</v>
      </c>
      <c r="P94" s="172" t="n">
        <f aca="false">Бюджет!P207</f>
        <v>0</v>
      </c>
      <c r="Q94" s="172" t="n">
        <f aca="false">Бюджет!Q207</f>
        <v>0</v>
      </c>
      <c r="R94" s="172" t="n">
        <f aca="false">Бюджет!R207</f>
        <v>0</v>
      </c>
      <c r="S94" s="172" t="n">
        <f aca="false">Бюджет!S207</f>
        <v>0</v>
      </c>
      <c r="T94" s="172" t="n">
        <f aca="false">Бюджет!T207</f>
        <v>0</v>
      </c>
      <c r="U94" s="172" t="n">
        <f aca="false">Бюджет!U207</f>
        <v>9.6</v>
      </c>
      <c r="V94" s="172" t="n">
        <f aca="false">Бюджет!V207</f>
        <v>0</v>
      </c>
      <c r="W94" s="172" t="n">
        <f aca="false">Бюджет!W207</f>
        <v>0</v>
      </c>
      <c r="X94" s="172" t="n">
        <f aca="false">Бюджет!X207</f>
        <v>0</v>
      </c>
      <c r="Y94" s="172" t="n">
        <f aca="false">Бюджет!Y207</f>
        <v>0</v>
      </c>
      <c r="Z94" s="172" t="n">
        <f aca="false">Бюджет!Z207</f>
        <v>0</v>
      </c>
      <c r="AA94" s="172" t="n">
        <f aca="false">Бюджет!AA207</f>
        <v>0</v>
      </c>
      <c r="AB94" s="172" t="n">
        <f aca="false">Бюджет!AB207</f>
        <v>0</v>
      </c>
      <c r="AC94" s="172" t="n">
        <f aca="false">Бюджет!AC207</f>
        <v>0</v>
      </c>
      <c r="AD94" s="172" t="n">
        <f aca="false">Бюджет!AD207</f>
        <v>0</v>
      </c>
      <c r="AE94" s="172" t="n">
        <f aca="false">Бюджет!AE207</f>
        <v>0</v>
      </c>
      <c r="AF94" s="172" t="n">
        <f aca="false">Бюджет!AF207</f>
        <v>0</v>
      </c>
      <c r="AG94" s="172" t="n">
        <f aca="false">Бюджет!AG207</f>
        <v>0</v>
      </c>
      <c r="AH94" s="172" t="n">
        <f aca="false">Бюджет!AH207</f>
        <v>0</v>
      </c>
      <c r="AI94" s="172" t="n">
        <f aca="false">Бюджет!AI207</f>
        <v>8</v>
      </c>
      <c r="AJ94" s="172" t="n">
        <f aca="false">SUM(G94,I94:AI94)</f>
        <v>98.4</v>
      </c>
      <c r="AK94" s="175"/>
    </row>
    <row r="95" customFormat="false" ht="15" hidden="false" customHeight="false" outlineLevel="0" collapsed="false">
      <c r="A95" s="174" t="str">
        <f aca="false">Бюджет!A208</f>
        <v>Б1.О.13.01</v>
      </c>
      <c r="B95" s="174" t="str">
        <f aca="false">Бюджет!B208</f>
        <v>Математический анализ (поток РФ, ИБ, НЭ, ИСТ)</v>
      </c>
      <c r="C95" s="181" t="str">
        <f aca="false">Бюджет!C208</f>
        <v>1\2</v>
      </c>
      <c r="D95" s="181" t="n">
        <f aca="false">Бюджет!D208</f>
        <v>32</v>
      </c>
      <c r="E95" s="181" t="n">
        <f aca="false">Бюджет!E208</f>
        <v>1</v>
      </c>
      <c r="F95" s="172" t="n">
        <f aca="false">Бюджет!F208</f>
        <v>40</v>
      </c>
      <c r="G95" s="172" t="n">
        <f aca="false">Бюджет!G208</f>
        <v>0</v>
      </c>
      <c r="H95" s="172" t="n">
        <f aca="false">Бюджет!H208</f>
        <v>60</v>
      </c>
      <c r="I95" s="172" t="n">
        <f aca="false">Бюджет!I208</f>
        <v>60</v>
      </c>
      <c r="J95" s="172" t="n">
        <f aca="false">Бюджет!J208</f>
        <v>0</v>
      </c>
      <c r="K95" s="172" t="n">
        <f aca="false">Бюджет!K208</f>
        <v>0</v>
      </c>
      <c r="L95" s="172" t="n">
        <f aca="false">Бюджет!L208</f>
        <v>0</v>
      </c>
      <c r="M95" s="172" t="n">
        <f aca="false">Бюджет!M208</f>
        <v>12.8</v>
      </c>
      <c r="N95" s="172" t="n">
        <f aca="false">Бюджет!N208</f>
        <v>0</v>
      </c>
      <c r="O95" s="172" t="n">
        <f aca="false">Бюджет!O208</f>
        <v>0</v>
      </c>
      <c r="P95" s="172" t="n">
        <f aca="false">Бюджет!P208</f>
        <v>0</v>
      </c>
      <c r="Q95" s="172" t="n">
        <f aca="false">Бюджет!Q208</f>
        <v>0</v>
      </c>
      <c r="R95" s="172" t="n">
        <f aca="false">Бюджет!R208</f>
        <v>0</v>
      </c>
      <c r="S95" s="172" t="n">
        <f aca="false">Бюджет!S208</f>
        <v>0</v>
      </c>
      <c r="T95" s="172" t="n">
        <f aca="false">Бюджет!T208</f>
        <v>0</v>
      </c>
      <c r="U95" s="172" t="n">
        <f aca="false">Бюджет!U208</f>
        <v>9.6</v>
      </c>
      <c r="V95" s="172" t="n">
        <f aca="false">Бюджет!V208</f>
        <v>0</v>
      </c>
      <c r="W95" s="172" t="n">
        <f aca="false">Бюджет!W208</f>
        <v>0</v>
      </c>
      <c r="X95" s="172" t="n">
        <f aca="false">Бюджет!X208</f>
        <v>0</v>
      </c>
      <c r="Y95" s="172" t="n">
        <f aca="false">Бюджет!Y208</f>
        <v>0</v>
      </c>
      <c r="Z95" s="172" t="n">
        <f aca="false">Бюджет!Z208</f>
        <v>0</v>
      </c>
      <c r="AA95" s="172" t="n">
        <f aca="false">Бюджет!AA208</f>
        <v>0</v>
      </c>
      <c r="AB95" s="172" t="n">
        <f aca="false">Бюджет!AB208</f>
        <v>0</v>
      </c>
      <c r="AC95" s="172" t="n">
        <f aca="false">Бюджет!AC208</f>
        <v>0</v>
      </c>
      <c r="AD95" s="172" t="n">
        <f aca="false">Бюджет!AD208</f>
        <v>0</v>
      </c>
      <c r="AE95" s="172" t="n">
        <f aca="false">Бюджет!AE208</f>
        <v>0</v>
      </c>
      <c r="AF95" s="172" t="n">
        <f aca="false">Бюджет!AF208</f>
        <v>0</v>
      </c>
      <c r="AG95" s="172" t="n">
        <f aca="false">Бюджет!AG208</f>
        <v>0</v>
      </c>
      <c r="AH95" s="172" t="n">
        <f aca="false">Бюджет!AH208</f>
        <v>0</v>
      </c>
      <c r="AI95" s="172" t="n">
        <f aca="false">Бюджет!AI208</f>
        <v>8</v>
      </c>
      <c r="AJ95" s="172" t="n">
        <f aca="false">SUM(G95,I95:AI95)</f>
        <v>90.4</v>
      </c>
      <c r="AK95" s="175"/>
    </row>
    <row r="96" customFormat="false" ht="27.25" hidden="false" customHeight="false" outlineLevel="0" collapsed="false">
      <c r="A96" s="174" t="str">
        <f aca="false">Бюджет!A209</f>
        <v>Б1.О.13.02</v>
      </c>
      <c r="B96" s="174" t="str">
        <f aca="false">Бюджет!B209</f>
        <v>Аналитическая геометрия и линейная алгебра (поток РФ, НЭ, ИСТ)</v>
      </c>
      <c r="C96" s="181" t="str">
        <f aca="false">Бюджет!C209</f>
        <v>1\1</v>
      </c>
      <c r="D96" s="181" t="n">
        <f aca="false">Бюджет!D209</f>
        <v>32</v>
      </c>
      <c r="E96" s="181" t="n">
        <f aca="false">Бюджет!E209</f>
        <v>1</v>
      </c>
      <c r="F96" s="172" t="n">
        <f aca="false">Бюджет!F209</f>
        <v>34</v>
      </c>
      <c r="G96" s="172" t="n">
        <f aca="false">Бюджет!G209</f>
        <v>0</v>
      </c>
      <c r="H96" s="172" t="n">
        <f aca="false">Бюджет!H209</f>
        <v>34</v>
      </c>
      <c r="I96" s="172" t="n">
        <f aca="false">Бюджет!I209</f>
        <v>34</v>
      </c>
      <c r="J96" s="172" t="n">
        <f aca="false">Бюджет!J209</f>
        <v>0</v>
      </c>
      <c r="K96" s="172" t="n">
        <f aca="false">Бюджет!K209</f>
        <v>0</v>
      </c>
      <c r="L96" s="172" t="n">
        <f aca="false">Бюджет!L209</f>
        <v>0</v>
      </c>
      <c r="M96" s="172" t="n">
        <f aca="false">Бюджет!M209</f>
        <v>12.8</v>
      </c>
      <c r="N96" s="172" t="n">
        <f aca="false">Бюджет!N209</f>
        <v>0</v>
      </c>
      <c r="O96" s="172" t="n">
        <f aca="false">Бюджет!O209</f>
        <v>0</v>
      </c>
      <c r="P96" s="172" t="n">
        <f aca="false">Бюджет!P209</f>
        <v>0</v>
      </c>
      <c r="Q96" s="172" t="n">
        <f aca="false">Бюджет!Q209</f>
        <v>1</v>
      </c>
      <c r="R96" s="172" t="n">
        <f aca="false">Бюджет!R209</f>
        <v>0</v>
      </c>
      <c r="S96" s="172" t="n">
        <f aca="false">Бюджет!S209</f>
        <v>0</v>
      </c>
      <c r="T96" s="172" t="n">
        <f aca="false">Бюджет!T209</f>
        <v>0</v>
      </c>
      <c r="U96" s="172" t="n">
        <f aca="false">Бюджет!U209</f>
        <v>9.6</v>
      </c>
      <c r="V96" s="172" t="n">
        <f aca="false">Бюджет!V209</f>
        <v>0</v>
      </c>
      <c r="W96" s="172" t="n">
        <f aca="false">Бюджет!W209</f>
        <v>0</v>
      </c>
      <c r="X96" s="172" t="n">
        <f aca="false">Бюджет!X209</f>
        <v>0</v>
      </c>
      <c r="Y96" s="172" t="n">
        <f aca="false">Бюджет!Y209</f>
        <v>0</v>
      </c>
      <c r="Z96" s="172" t="n">
        <f aca="false">Бюджет!Z209</f>
        <v>0</v>
      </c>
      <c r="AA96" s="172" t="n">
        <f aca="false">Бюджет!AA209</f>
        <v>0</v>
      </c>
      <c r="AB96" s="172" t="n">
        <f aca="false">Бюджет!AB209</f>
        <v>0</v>
      </c>
      <c r="AC96" s="172" t="n">
        <f aca="false">Бюджет!AC209</f>
        <v>0</v>
      </c>
      <c r="AD96" s="172" t="n">
        <f aca="false">Бюджет!AD209</f>
        <v>0</v>
      </c>
      <c r="AE96" s="172" t="n">
        <f aca="false">Бюджет!AE209</f>
        <v>0</v>
      </c>
      <c r="AF96" s="172" t="n">
        <f aca="false">Бюджет!AF209</f>
        <v>0</v>
      </c>
      <c r="AG96" s="172" t="n">
        <f aca="false">Бюджет!AG209</f>
        <v>0</v>
      </c>
      <c r="AH96" s="172" t="n">
        <f aca="false">Бюджет!AH209</f>
        <v>0</v>
      </c>
      <c r="AI96" s="172" t="n">
        <f aca="false">Бюджет!AI209</f>
        <v>6</v>
      </c>
      <c r="AJ96" s="172" t="n">
        <f aca="false">SUM(G96,I96:AI96)</f>
        <v>63.4</v>
      </c>
      <c r="AK96" s="175"/>
    </row>
    <row r="97" customFormat="false" ht="15" hidden="false" customHeight="false" outlineLevel="0" collapsed="false">
      <c r="A97" s="174" t="str">
        <f aca="false">Бюджет!A217</f>
        <v>Б1.О.13.01</v>
      </c>
      <c r="B97" s="174" t="str">
        <f aca="false">Бюджет!B217</f>
        <v>Математический анализ (поток РФ, НЭ, ИБ, ИСТ)</v>
      </c>
      <c r="C97" s="181" t="str">
        <f aca="false">Бюджет!C217</f>
        <v>2\3</v>
      </c>
      <c r="D97" s="181" t="n">
        <f aca="false">Бюджет!D217</f>
        <v>23</v>
      </c>
      <c r="E97" s="181" t="n">
        <f aca="false">Бюджет!E217</f>
        <v>1</v>
      </c>
      <c r="F97" s="172" t="n">
        <f aca="false">Бюджет!F217</f>
        <v>32</v>
      </c>
      <c r="G97" s="172" t="n">
        <f aca="false">Бюджет!G217</f>
        <v>0</v>
      </c>
      <c r="H97" s="172" t="n">
        <f aca="false">Бюджет!H217</f>
        <v>32</v>
      </c>
      <c r="I97" s="172" t="n">
        <f aca="false">Бюджет!I217</f>
        <v>32</v>
      </c>
      <c r="J97" s="172" t="n">
        <f aca="false">Бюджет!J217</f>
        <v>0</v>
      </c>
      <c r="K97" s="172" t="n">
        <f aca="false">Бюджет!K217</f>
        <v>0</v>
      </c>
      <c r="L97" s="172" t="n">
        <f aca="false">Бюджет!L217</f>
        <v>0</v>
      </c>
      <c r="M97" s="172" t="n">
        <f aca="false">Бюджет!M217</f>
        <v>9.2</v>
      </c>
      <c r="N97" s="172" t="n">
        <f aca="false">Бюджет!N217</f>
        <v>0</v>
      </c>
      <c r="O97" s="172" t="n">
        <f aca="false">Бюджет!O217</f>
        <v>0</v>
      </c>
      <c r="P97" s="172" t="n">
        <f aca="false">Бюджет!P217</f>
        <v>0</v>
      </c>
      <c r="Q97" s="172" t="n">
        <f aca="false">Бюджет!Q217</f>
        <v>0</v>
      </c>
      <c r="R97" s="172" t="n">
        <f aca="false">Бюджет!R217</f>
        <v>0</v>
      </c>
      <c r="S97" s="172" t="n">
        <f aca="false">Бюджет!S217</f>
        <v>0</v>
      </c>
      <c r="T97" s="172" t="n">
        <f aca="false">Бюджет!T217</f>
        <v>0</v>
      </c>
      <c r="U97" s="172" t="n">
        <f aca="false">Бюджет!U217</f>
        <v>6.9</v>
      </c>
      <c r="V97" s="172" t="n">
        <f aca="false">Бюджет!V217</f>
        <v>0</v>
      </c>
      <c r="W97" s="172" t="n">
        <f aca="false">Бюджет!W217</f>
        <v>0</v>
      </c>
      <c r="X97" s="172" t="n">
        <f aca="false">Бюджет!X217</f>
        <v>0</v>
      </c>
      <c r="Y97" s="172" t="n">
        <f aca="false">Бюджет!Y217</f>
        <v>0</v>
      </c>
      <c r="Z97" s="172" t="n">
        <f aca="false">Бюджет!Z217</f>
        <v>0</v>
      </c>
      <c r="AA97" s="172" t="n">
        <f aca="false">Бюджет!AA217</f>
        <v>0</v>
      </c>
      <c r="AB97" s="172" t="n">
        <f aca="false">Бюджет!AB217</f>
        <v>0</v>
      </c>
      <c r="AC97" s="172" t="n">
        <f aca="false">Бюджет!AC217</f>
        <v>0</v>
      </c>
      <c r="AD97" s="172" t="n">
        <f aca="false">Бюджет!AD217</f>
        <v>0</v>
      </c>
      <c r="AE97" s="172" t="n">
        <f aca="false">Бюджет!AE217</f>
        <v>0</v>
      </c>
      <c r="AF97" s="172" t="n">
        <f aca="false">Бюджет!AF217</f>
        <v>0</v>
      </c>
      <c r="AG97" s="172" t="n">
        <f aca="false">Бюджет!AG217</f>
        <v>0</v>
      </c>
      <c r="AH97" s="172" t="n">
        <f aca="false">Бюджет!AH217</f>
        <v>0</v>
      </c>
      <c r="AI97" s="172" t="n">
        <f aca="false">Бюджет!AI217</f>
        <v>12</v>
      </c>
      <c r="AJ97" s="172" t="n">
        <f aca="false">SUM(G97,I97:AI97)</f>
        <v>60.1</v>
      </c>
      <c r="AK97" s="175"/>
    </row>
    <row r="98" customFormat="false" ht="27.25" hidden="false" customHeight="false" outlineLevel="0" collapsed="false">
      <c r="A98" s="174" t="str">
        <f aca="false">Бюджет!A218</f>
        <v>Б1.О.13.03</v>
      </c>
      <c r="B98" s="174" t="str">
        <f aca="false">Бюджет!B218</f>
        <v>Дифференциальные уравнения (поток РФ, ФИЗ, НЭ, ИСТ)</v>
      </c>
      <c r="C98" s="181" t="str">
        <f aca="false">Бюджет!C218</f>
        <v>2\3</v>
      </c>
      <c r="D98" s="181" t="n">
        <f aca="false">Бюджет!D218</f>
        <v>23</v>
      </c>
      <c r="E98" s="181" t="n">
        <f aca="false">Бюджет!E218</f>
        <v>1</v>
      </c>
      <c r="F98" s="172" t="n">
        <f aca="false">Бюджет!F218</f>
        <v>32</v>
      </c>
      <c r="G98" s="172" t="n">
        <f aca="false">Бюджет!G218</f>
        <v>0</v>
      </c>
      <c r="H98" s="172" t="n">
        <f aca="false">Бюджет!H218</f>
        <v>32</v>
      </c>
      <c r="I98" s="172" t="n">
        <f aca="false">Бюджет!I218</f>
        <v>32</v>
      </c>
      <c r="J98" s="172" t="n">
        <f aca="false">Бюджет!J218</f>
        <v>0</v>
      </c>
      <c r="K98" s="172" t="n">
        <f aca="false">Бюджет!K218</f>
        <v>0</v>
      </c>
      <c r="L98" s="172" t="n">
        <f aca="false">Бюджет!L218</f>
        <v>0</v>
      </c>
      <c r="M98" s="172" t="n">
        <f aca="false">Бюджет!M218</f>
        <v>9.2</v>
      </c>
      <c r="N98" s="172" t="n">
        <f aca="false">Бюджет!N218</f>
        <v>0</v>
      </c>
      <c r="O98" s="172" t="n">
        <f aca="false">Бюджет!O218</f>
        <v>0</v>
      </c>
      <c r="P98" s="172" t="n">
        <f aca="false">Бюджет!P218</f>
        <v>0</v>
      </c>
      <c r="Q98" s="172" t="n">
        <f aca="false">Бюджет!Q218</f>
        <v>0</v>
      </c>
      <c r="R98" s="172" t="n">
        <f aca="false">Бюджет!R218</f>
        <v>0</v>
      </c>
      <c r="S98" s="172" t="n">
        <f aca="false">Бюджет!S218</f>
        <v>0</v>
      </c>
      <c r="T98" s="172" t="n">
        <f aca="false">Бюджет!T218</f>
        <v>0</v>
      </c>
      <c r="U98" s="172" t="n">
        <f aca="false">Бюджет!U218</f>
        <v>6.9</v>
      </c>
      <c r="V98" s="172" t="n">
        <f aca="false">Бюджет!V218</f>
        <v>0</v>
      </c>
      <c r="W98" s="172" t="n">
        <f aca="false">Бюджет!W218</f>
        <v>0</v>
      </c>
      <c r="X98" s="172" t="n">
        <f aca="false">Бюджет!X218</f>
        <v>0</v>
      </c>
      <c r="Y98" s="172" t="n">
        <f aca="false">Бюджет!Y218</f>
        <v>0</v>
      </c>
      <c r="Z98" s="172" t="n">
        <f aca="false">Бюджет!Z218</f>
        <v>0</v>
      </c>
      <c r="AA98" s="172" t="n">
        <f aca="false">Бюджет!AA218</f>
        <v>0</v>
      </c>
      <c r="AB98" s="172" t="n">
        <f aca="false">Бюджет!AB218</f>
        <v>0</v>
      </c>
      <c r="AC98" s="172" t="n">
        <f aca="false">Бюджет!AC218</f>
        <v>0</v>
      </c>
      <c r="AD98" s="172" t="n">
        <f aca="false">Бюджет!AD218</f>
        <v>0</v>
      </c>
      <c r="AE98" s="172" t="n">
        <f aca="false">Бюджет!AE218</f>
        <v>0</v>
      </c>
      <c r="AF98" s="172" t="n">
        <f aca="false">Бюджет!AF218</f>
        <v>0</v>
      </c>
      <c r="AG98" s="172" t="n">
        <f aca="false">Бюджет!AG218</f>
        <v>0</v>
      </c>
      <c r="AH98" s="172" t="n">
        <f aca="false">Бюджет!AH218</f>
        <v>0</v>
      </c>
      <c r="AI98" s="172" t="n">
        <f aca="false">Бюджет!AI218</f>
        <v>12</v>
      </c>
      <c r="AJ98" s="172" t="n">
        <f aca="false">SUM(G98,I98:AI98)</f>
        <v>60.1</v>
      </c>
      <c r="AK98" s="175"/>
    </row>
    <row r="99" customFormat="false" ht="27.25" hidden="false" customHeight="false" outlineLevel="0" collapsed="false">
      <c r="A99" s="174" t="str">
        <f aca="false">Бюджет!A219</f>
        <v>Б1.О.13.04</v>
      </c>
      <c r="B99" s="174" t="str">
        <f aca="false">Бюджет!B219</f>
        <v>Теория функций комплексного переменного (поток РФ, НЭ лекц+пз)</v>
      </c>
      <c r="C99" s="181" t="str">
        <f aca="false">Бюджет!C219</f>
        <v>2\4</v>
      </c>
      <c r="D99" s="181" t="n">
        <f aca="false">Бюджет!D219</f>
        <v>23</v>
      </c>
      <c r="E99" s="181" t="n">
        <f aca="false">Бюджет!E219</f>
        <v>1</v>
      </c>
      <c r="F99" s="172" t="n">
        <f aca="false">Бюджет!F219</f>
        <v>20</v>
      </c>
      <c r="G99" s="172" t="n">
        <f aca="false">Бюджет!G219</f>
        <v>0</v>
      </c>
      <c r="H99" s="172" t="n">
        <f aca="false">Бюджет!H219</f>
        <v>20</v>
      </c>
      <c r="I99" s="172" t="n">
        <f aca="false">Бюджет!I219</f>
        <v>0</v>
      </c>
      <c r="J99" s="172" t="n">
        <f aca="false">Бюджет!J219</f>
        <v>0</v>
      </c>
      <c r="K99" s="172" t="n">
        <f aca="false">Бюджет!K219</f>
        <v>6.9</v>
      </c>
      <c r="L99" s="172" t="n">
        <f aca="false">Бюджет!L219</f>
        <v>0</v>
      </c>
      <c r="M99" s="172" t="n">
        <f aca="false">Бюджет!M219</f>
        <v>0</v>
      </c>
      <c r="N99" s="172" t="n">
        <f aca="false">Бюджет!N219</f>
        <v>0</v>
      </c>
      <c r="O99" s="172" t="n">
        <f aca="false">Бюджет!O219</f>
        <v>0</v>
      </c>
      <c r="P99" s="172" t="n">
        <f aca="false">Бюджет!P219</f>
        <v>0</v>
      </c>
      <c r="Q99" s="172" t="n">
        <f aca="false">Бюджет!Q219</f>
        <v>0</v>
      </c>
      <c r="R99" s="172" t="n">
        <f aca="false">Бюджет!R219</f>
        <v>0</v>
      </c>
      <c r="S99" s="172" t="n">
        <f aca="false">Бюджет!S219</f>
        <v>0</v>
      </c>
      <c r="T99" s="172" t="n">
        <f aca="false">Бюджет!T219</f>
        <v>0</v>
      </c>
      <c r="U99" s="172" t="n">
        <f aca="false">Бюджет!U219</f>
        <v>6.9</v>
      </c>
      <c r="V99" s="172" t="n">
        <f aca="false">Бюджет!V219</f>
        <v>0</v>
      </c>
      <c r="W99" s="172" t="n">
        <f aca="false">Бюджет!W219</f>
        <v>0</v>
      </c>
      <c r="X99" s="172" t="n">
        <f aca="false">Бюджет!X219</f>
        <v>0</v>
      </c>
      <c r="Y99" s="172" t="n">
        <f aca="false">Бюджет!Y219</f>
        <v>0</v>
      </c>
      <c r="Z99" s="172" t="n">
        <f aca="false">Бюджет!Z219</f>
        <v>0</v>
      </c>
      <c r="AA99" s="172" t="n">
        <f aca="false">Бюджет!AA219</f>
        <v>0</v>
      </c>
      <c r="AB99" s="172" t="n">
        <f aca="false">Бюджет!AB219</f>
        <v>0</v>
      </c>
      <c r="AC99" s="172" t="n">
        <f aca="false">Бюджет!AC219</f>
        <v>0</v>
      </c>
      <c r="AD99" s="172" t="n">
        <f aca="false">Бюджет!AD219</f>
        <v>0</v>
      </c>
      <c r="AE99" s="172" t="n">
        <f aca="false">Бюджет!AE219</f>
        <v>0</v>
      </c>
      <c r="AF99" s="172" t="n">
        <f aca="false">Бюджет!AF219</f>
        <v>0</v>
      </c>
      <c r="AG99" s="172" t="n">
        <f aca="false">Бюджет!AG219</f>
        <v>0</v>
      </c>
      <c r="AH99" s="172" t="n">
        <f aca="false">Бюджет!AH219</f>
        <v>0</v>
      </c>
      <c r="AI99" s="172" t="n">
        <f aca="false">Бюджет!AI219</f>
        <v>0</v>
      </c>
      <c r="AJ99" s="172" t="n">
        <f aca="false">SUM(G99,I99:AI99)</f>
        <v>13.8</v>
      </c>
      <c r="AK99" s="175"/>
    </row>
    <row r="100" customFormat="false" ht="27.25" hidden="false" customHeight="false" outlineLevel="0" collapsed="false">
      <c r="A100" s="174" t="str">
        <f aca="false">Бюджет!A222</f>
        <v>Б1.О.14.05</v>
      </c>
      <c r="B100" s="174" t="str">
        <f aca="false">Бюджет!B222</f>
        <v>Электродинамика (поток РФ, НЭ, ИСТ лекц, поток РФ и НЭ пз)</v>
      </c>
      <c r="C100" s="181" t="str">
        <f aca="false">Бюджет!C222</f>
        <v>2\4</v>
      </c>
      <c r="D100" s="181" t="n">
        <f aca="false">Бюджет!D222</f>
        <v>23</v>
      </c>
      <c r="E100" s="181" t="n">
        <f aca="false">Бюджет!E222</f>
        <v>1</v>
      </c>
      <c r="F100" s="172" t="n">
        <f aca="false">Бюджет!F222</f>
        <v>40</v>
      </c>
      <c r="G100" s="172" t="n">
        <f aca="false">Бюджет!G222</f>
        <v>0</v>
      </c>
      <c r="H100" s="172" t="n">
        <f aca="false">Бюджет!H222</f>
        <v>40</v>
      </c>
      <c r="I100" s="172" t="n">
        <f aca="false">Бюджет!I222</f>
        <v>0</v>
      </c>
      <c r="J100" s="172" t="n">
        <f aca="false">Бюджет!J222</f>
        <v>0</v>
      </c>
      <c r="K100" s="172" t="n">
        <f aca="false">Бюджет!K222</f>
        <v>0</v>
      </c>
      <c r="L100" s="172" t="n">
        <f aca="false">Бюджет!L222</f>
        <v>0</v>
      </c>
      <c r="M100" s="172" t="n">
        <f aca="false">Бюджет!M222</f>
        <v>9.2</v>
      </c>
      <c r="N100" s="172" t="n">
        <f aca="false">Бюджет!N222</f>
        <v>0</v>
      </c>
      <c r="O100" s="172" t="n">
        <f aca="false">Бюджет!O222</f>
        <v>0</v>
      </c>
      <c r="P100" s="172" t="n">
        <f aca="false">Бюджет!P222</f>
        <v>0</v>
      </c>
      <c r="Q100" s="172" t="n">
        <f aca="false">Бюджет!Q222</f>
        <v>0</v>
      </c>
      <c r="R100" s="172" t="n">
        <f aca="false">Бюджет!R222</f>
        <v>0</v>
      </c>
      <c r="S100" s="172" t="n">
        <f aca="false">Бюджет!S222</f>
        <v>0</v>
      </c>
      <c r="T100" s="172" t="n">
        <f aca="false">Бюджет!T222</f>
        <v>0</v>
      </c>
      <c r="U100" s="172" t="n">
        <f aca="false">Бюджет!U222</f>
        <v>0</v>
      </c>
      <c r="V100" s="172" t="n">
        <f aca="false">Бюджет!V222</f>
        <v>0</v>
      </c>
      <c r="W100" s="172" t="n">
        <f aca="false">Бюджет!W222</f>
        <v>0</v>
      </c>
      <c r="X100" s="172" t="n">
        <f aca="false">Бюджет!X222</f>
        <v>0</v>
      </c>
      <c r="Y100" s="172" t="n">
        <f aca="false">Бюджет!Y222</f>
        <v>0</v>
      </c>
      <c r="Z100" s="172" t="n">
        <f aca="false">Бюджет!Z222</f>
        <v>0</v>
      </c>
      <c r="AA100" s="172" t="n">
        <f aca="false">Бюджет!AA222</f>
        <v>0</v>
      </c>
      <c r="AB100" s="172" t="n">
        <f aca="false">Бюджет!AB222</f>
        <v>0</v>
      </c>
      <c r="AC100" s="172" t="n">
        <f aca="false">Бюджет!AC222</f>
        <v>0</v>
      </c>
      <c r="AD100" s="172" t="n">
        <f aca="false">Бюджет!AD222</f>
        <v>0</v>
      </c>
      <c r="AE100" s="172" t="n">
        <f aca="false">Бюджет!AE222</f>
        <v>0</v>
      </c>
      <c r="AF100" s="172" t="n">
        <f aca="false">Бюджет!AF222</f>
        <v>0</v>
      </c>
      <c r="AG100" s="172" t="n">
        <f aca="false">Бюджет!AG222</f>
        <v>0</v>
      </c>
      <c r="AH100" s="172" t="n">
        <f aca="false">Бюджет!AH222</f>
        <v>0</v>
      </c>
      <c r="AI100" s="172" t="n">
        <f aca="false">Бюджет!AI222</f>
        <v>0</v>
      </c>
      <c r="AJ100" s="172" t="n">
        <f aca="false">SUM(G100,I100:AI100)</f>
        <v>9.2</v>
      </c>
      <c r="AK100" s="175"/>
    </row>
    <row r="101" customFormat="false" ht="27.25" hidden="false" customHeight="false" outlineLevel="0" collapsed="false">
      <c r="A101" s="174" t="str">
        <f aca="false">Бюджет!A227</f>
        <v>Б1.О.14.06</v>
      </c>
      <c r="B101" s="174" t="str">
        <f aca="false">Бюджет!B227</f>
        <v>Термодинамика и статистическая физика (поток РФ, НЭ)</v>
      </c>
      <c r="C101" s="181" t="str">
        <f aca="false">Бюджет!C227</f>
        <v>3\6</v>
      </c>
      <c r="D101" s="181" t="n">
        <f aca="false">Бюджет!D227</f>
        <v>23</v>
      </c>
      <c r="E101" s="181" t="n">
        <f aca="false">Бюджет!E227</f>
        <v>1</v>
      </c>
      <c r="F101" s="172" t="n">
        <f aca="false">Бюджет!F227</f>
        <v>36</v>
      </c>
      <c r="G101" s="172" t="n">
        <f aca="false">Бюджет!G227</f>
        <v>0</v>
      </c>
      <c r="H101" s="172" t="n">
        <f aca="false">Бюджет!H227</f>
        <v>36</v>
      </c>
      <c r="I101" s="172" t="n">
        <f aca="false">Бюджет!I227</f>
        <v>36</v>
      </c>
      <c r="J101" s="172" t="n">
        <f aca="false">Бюджет!J227</f>
        <v>0</v>
      </c>
      <c r="K101" s="172" t="n">
        <f aca="false">Бюджет!K227</f>
        <v>0</v>
      </c>
      <c r="L101" s="172" t="n">
        <f aca="false">Бюджет!L227</f>
        <v>0</v>
      </c>
      <c r="M101" s="172" t="n">
        <f aca="false">Бюджет!M227</f>
        <v>9.2</v>
      </c>
      <c r="N101" s="172" t="n">
        <f aca="false">Бюджет!N227</f>
        <v>0</v>
      </c>
      <c r="O101" s="172" t="n">
        <f aca="false">Бюджет!O227</f>
        <v>0</v>
      </c>
      <c r="P101" s="172" t="n">
        <f aca="false">Бюджет!P227</f>
        <v>0</v>
      </c>
      <c r="Q101" s="172" t="n">
        <f aca="false">Бюджет!Q227</f>
        <v>0</v>
      </c>
      <c r="R101" s="172" t="n">
        <f aca="false">Бюджет!R227</f>
        <v>0</v>
      </c>
      <c r="S101" s="172" t="n">
        <f aca="false">Бюджет!S227</f>
        <v>0</v>
      </c>
      <c r="T101" s="172" t="n">
        <f aca="false">Бюджет!T227</f>
        <v>0</v>
      </c>
      <c r="U101" s="172" t="n">
        <f aca="false">Бюджет!U227</f>
        <v>6.9</v>
      </c>
      <c r="V101" s="172" t="n">
        <f aca="false">Бюджет!V227</f>
        <v>0</v>
      </c>
      <c r="W101" s="172" t="n">
        <f aca="false">Бюджет!W227</f>
        <v>0</v>
      </c>
      <c r="X101" s="172" t="n">
        <f aca="false">Бюджет!X227</f>
        <v>0</v>
      </c>
      <c r="Y101" s="172" t="n">
        <f aca="false">Бюджет!Y227</f>
        <v>0</v>
      </c>
      <c r="Z101" s="172" t="n">
        <f aca="false">Бюджет!Z227</f>
        <v>0</v>
      </c>
      <c r="AA101" s="172" t="n">
        <f aca="false">Бюджет!AA227</f>
        <v>0</v>
      </c>
      <c r="AB101" s="172" t="n">
        <f aca="false">Бюджет!AB227</f>
        <v>0</v>
      </c>
      <c r="AC101" s="172" t="n">
        <f aca="false">Бюджет!AC227</f>
        <v>0</v>
      </c>
      <c r="AD101" s="172" t="n">
        <f aca="false">Бюджет!AD227</f>
        <v>0</v>
      </c>
      <c r="AE101" s="172" t="n">
        <f aca="false">Бюджет!AE227</f>
        <v>0</v>
      </c>
      <c r="AF101" s="172" t="n">
        <f aca="false">Бюджет!AF227</f>
        <v>0</v>
      </c>
      <c r="AG101" s="172" t="n">
        <f aca="false">Бюджет!AG227</f>
        <v>0</v>
      </c>
      <c r="AH101" s="172" t="n">
        <f aca="false">Бюджет!AH227</f>
        <v>0</v>
      </c>
      <c r="AI101" s="172" t="n">
        <f aca="false">Бюджет!AI227</f>
        <v>14</v>
      </c>
      <c r="AJ101" s="172" t="n">
        <f aca="false">SUM(G101,I101:AI101)</f>
        <v>66.1</v>
      </c>
      <c r="AK101" s="175"/>
    </row>
    <row r="102" customFormat="false" ht="15" hidden="false" customHeight="false" outlineLevel="0" collapsed="false">
      <c r="A102" s="174" t="str">
        <f aca="false">Бюджет!A229</f>
        <v>Б1.О.18</v>
      </c>
      <c r="B102" s="174" t="str">
        <f aca="false">Бюджет!B229</f>
        <v>Квантовая механика (поток ФИЗ, НЭ)</v>
      </c>
      <c r="C102" s="181" t="str">
        <f aca="false">Бюджет!C229</f>
        <v>3\5</v>
      </c>
      <c r="D102" s="181" t="n">
        <f aca="false">Бюджет!D229</f>
        <v>23</v>
      </c>
      <c r="E102" s="181" t="n">
        <f aca="false">Бюджет!E229</f>
        <v>1</v>
      </c>
      <c r="F102" s="172" t="n">
        <f aca="false">Бюджет!F229</f>
        <v>50</v>
      </c>
      <c r="G102" s="172" t="n">
        <f aca="false">Бюджет!G229</f>
        <v>0</v>
      </c>
      <c r="H102" s="172" t="n">
        <f aca="false">Бюджет!H229</f>
        <v>68</v>
      </c>
      <c r="I102" s="172" t="n">
        <f aca="false">Бюджет!I229</f>
        <v>68</v>
      </c>
      <c r="J102" s="172" t="n">
        <f aca="false">Бюджет!J229</f>
        <v>0</v>
      </c>
      <c r="K102" s="172" t="n">
        <f aca="false">Бюджет!K229</f>
        <v>0</v>
      </c>
      <c r="L102" s="172" t="n">
        <f aca="false">Бюджет!L229</f>
        <v>0</v>
      </c>
      <c r="M102" s="172" t="n">
        <f aca="false">Бюджет!M229</f>
        <v>9.2</v>
      </c>
      <c r="N102" s="172" t="n">
        <f aca="false">Бюджет!N229</f>
        <v>0</v>
      </c>
      <c r="O102" s="172" t="n">
        <f aca="false">Бюджет!O229</f>
        <v>0</v>
      </c>
      <c r="P102" s="172" t="n">
        <f aca="false">Бюджет!P229</f>
        <v>0</v>
      </c>
      <c r="Q102" s="172" t="n">
        <f aca="false">Бюджет!Q229</f>
        <v>0</v>
      </c>
      <c r="R102" s="172" t="n">
        <f aca="false">Бюджет!R229</f>
        <v>0</v>
      </c>
      <c r="S102" s="172" t="n">
        <f aca="false">Бюджет!S229</f>
        <v>0</v>
      </c>
      <c r="T102" s="172" t="n">
        <f aca="false">Бюджет!T229</f>
        <v>0</v>
      </c>
      <c r="U102" s="172" t="n">
        <f aca="false">Бюджет!U229</f>
        <v>6.9</v>
      </c>
      <c r="V102" s="172" t="n">
        <f aca="false">Бюджет!V229</f>
        <v>0</v>
      </c>
      <c r="W102" s="172" t="n">
        <f aca="false">Бюджет!W229</f>
        <v>0</v>
      </c>
      <c r="X102" s="172" t="n">
        <f aca="false">Бюджет!X229</f>
        <v>0</v>
      </c>
      <c r="Y102" s="172" t="n">
        <f aca="false">Бюджет!Y229</f>
        <v>0</v>
      </c>
      <c r="Z102" s="172" t="n">
        <f aca="false">Бюджет!Z229</f>
        <v>0</v>
      </c>
      <c r="AA102" s="172" t="n">
        <f aca="false">Бюджет!AA229</f>
        <v>0</v>
      </c>
      <c r="AB102" s="172" t="n">
        <f aca="false">Бюджет!AB229</f>
        <v>0</v>
      </c>
      <c r="AC102" s="172" t="n">
        <f aca="false">Бюджет!AC229</f>
        <v>0</v>
      </c>
      <c r="AD102" s="172" t="n">
        <f aca="false">Бюджет!AD229</f>
        <v>0</v>
      </c>
      <c r="AE102" s="172" t="n">
        <f aca="false">Бюджет!AE229</f>
        <v>0</v>
      </c>
      <c r="AF102" s="172" t="n">
        <f aca="false">Бюджет!AF229</f>
        <v>0</v>
      </c>
      <c r="AG102" s="172" t="n">
        <f aca="false">Бюджет!AG229</f>
        <v>0</v>
      </c>
      <c r="AH102" s="172" t="n">
        <f aca="false">Бюджет!AH229</f>
        <v>0</v>
      </c>
      <c r="AI102" s="172" t="n">
        <f aca="false">Бюджет!AI229</f>
        <v>0</v>
      </c>
      <c r="AJ102" s="172" t="n">
        <f aca="false">SUM(G102,I102:AI102)</f>
        <v>84.1</v>
      </c>
      <c r="AK102" s="175"/>
    </row>
    <row r="103" customFormat="false" ht="15" hidden="false" customHeight="false" outlineLevel="0" collapsed="false">
      <c r="A103" s="174" t="str">
        <f aca="false">Бюджет!A237</f>
        <v>Б1.О.28</v>
      </c>
      <c r="B103" s="174" t="str">
        <f aca="false">Бюджет!B237</f>
        <v>Методы математической физики (поток ФИЗ, НЭ)</v>
      </c>
      <c r="C103" s="181" t="str">
        <f aca="false">Бюджет!C237</f>
        <v>3\5</v>
      </c>
      <c r="D103" s="181" t="n">
        <f aca="false">Бюджет!D237</f>
        <v>23</v>
      </c>
      <c r="E103" s="181" t="n">
        <f aca="false">Бюджет!E237</f>
        <v>1</v>
      </c>
      <c r="F103" s="172" t="n">
        <f aca="false">Бюджет!F237</f>
        <v>50</v>
      </c>
      <c r="G103" s="172" t="n">
        <f aca="false">Бюджет!G237</f>
        <v>0</v>
      </c>
      <c r="H103" s="172" t="n">
        <f aca="false">Бюджет!H237</f>
        <v>50</v>
      </c>
      <c r="I103" s="172" t="n">
        <f aca="false">Бюджет!I237</f>
        <v>50</v>
      </c>
      <c r="J103" s="172" t="n">
        <f aca="false">Бюджет!J237</f>
        <v>0</v>
      </c>
      <c r="K103" s="172" t="n">
        <f aca="false">Бюджет!K237</f>
        <v>0</v>
      </c>
      <c r="L103" s="172" t="n">
        <f aca="false">Бюджет!L237</f>
        <v>0</v>
      </c>
      <c r="M103" s="172" t="n">
        <f aca="false">Бюджет!M237</f>
        <v>9.2</v>
      </c>
      <c r="N103" s="172" t="n">
        <f aca="false">Бюджет!N237</f>
        <v>0</v>
      </c>
      <c r="O103" s="172" t="n">
        <f aca="false">Бюджет!O237</f>
        <v>0</v>
      </c>
      <c r="P103" s="172" t="n">
        <f aca="false">Бюджет!P237</f>
        <v>0</v>
      </c>
      <c r="Q103" s="172" t="n">
        <f aca="false">Бюджет!Q237</f>
        <v>0</v>
      </c>
      <c r="R103" s="172" t="n">
        <f aca="false">Бюджет!R237</f>
        <v>0</v>
      </c>
      <c r="S103" s="172" t="n">
        <f aca="false">Бюджет!S237</f>
        <v>0</v>
      </c>
      <c r="T103" s="172" t="n">
        <f aca="false">Бюджет!T237</f>
        <v>0</v>
      </c>
      <c r="U103" s="172" t="n">
        <f aca="false">Бюджет!U237</f>
        <v>0</v>
      </c>
      <c r="V103" s="172" t="n">
        <f aca="false">Бюджет!V237</f>
        <v>0</v>
      </c>
      <c r="W103" s="172" t="n">
        <f aca="false">Бюджет!W237</f>
        <v>0</v>
      </c>
      <c r="X103" s="172" t="n">
        <f aca="false">Бюджет!X237</f>
        <v>0</v>
      </c>
      <c r="Y103" s="172" t="n">
        <f aca="false">Бюджет!Y237</f>
        <v>0</v>
      </c>
      <c r="Z103" s="172" t="n">
        <f aca="false">Бюджет!Z237</f>
        <v>0</v>
      </c>
      <c r="AA103" s="172" t="n">
        <f aca="false">Бюджет!AA237</f>
        <v>0</v>
      </c>
      <c r="AB103" s="172" t="n">
        <f aca="false">Бюджет!AB237</f>
        <v>0</v>
      </c>
      <c r="AC103" s="172" t="n">
        <f aca="false">Бюджет!AC237</f>
        <v>0</v>
      </c>
      <c r="AD103" s="172" t="n">
        <f aca="false">Бюджет!AD237</f>
        <v>0</v>
      </c>
      <c r="AE103" s="172" t="n">
        <f aca="false">Бюджет!AE237</f>
        <v>0</v>
      </c>
      <c r="AF103" s="172" t="n">
        <f aca="false">Бюджет!AF237</f>
        <v>0</v>
      </c>
      <c r="AG103" s="172" t="n">
        <f aca="false">Бюджет!AG237</f>
        <v>0</v>
      </c>
      <c r="AH103" s="172" t="n">
        <f aca="false">Бюджет!AH237</f>
        <v>0</v>
      </c>
      <c r="AI103" s="172" t="n">
        <f aca="false">Бюджет!AI237</f>
        <v>0</v>
      </c>
      <c r="AJ103" s="172" t="n">
        <f aca="false">SUM(G103,I103:AI103)</f>
        <v>59.2</v>
      </c>
      <c r="AK103" s="175"/>
    </row>
    <row r="104" customFormat="false" ht="15" hidden="false" customHeight="false" outlineLevel="0" collapsed="false">
      <c r="A104" s="168"/>
      <c r="B104" s="267" t="s">
        <v>546</v>
      </c>
      <c r="C104" s="177"/>
      <c r="D104" s="177"/>
      <c r="E104" s="177"/>
      <c r="F104" s="178" t="n">
        <f aca="false">SUM(F94:F103)</f>
        <v>384</v>
      </c>
      <c r="G104" s="178" t="n">
        <f aca="false">SUM(G94:G103)</f>
        <v>0</v>
      </c>
      <c r="H104" s="178" t="n">
        <f aca="false">SUM(H94:H103)</f>
        <v>440</v>
      </c>
      <c r="I104" s="178" t="n">
        <f aca="false">SUM(I94:I103)</f>
        <v>380</v>
      </c>
      <c r="J104" s="178" t="n">
        <f aca="false">SUM(J94:J103)</f>
        <v>0</v>
      </c>
      <c r="K104" s="178" t="n">
        <f aca="false">SUM(K94:K103)</f>
        <v>6.9</v>
      </c>
      <c r="L104" s="178" t="n">
        <f aca="false">SUM(L94:L103)</f>
        <v>0</v>
      </c>
      <c r="M104" s="178" t="n">
        <f aca="false">SUM(M94:M103)</f>
        <v>93.6</v>
      </c>
      <c r="N104" s="178" t="n">
        <f aca="false">SUM(N94:N103)</f>
        <v>0</v>
      </c>
      <c r="O104" s="178" t="n">
        <f aca="false">SUM(O94:O103)</f>
        <v>0</v>
      </c>
      <c r="P104" s="178" t="n">
        <f aca="false">SUM(P94:P103)</f>
        <v>0</v>
      </c>
      <c r="Q104" s="178" t="n">
        <f aca="false">SUM(Q94:Q103)</f>
        <v>1</v>
      </c>
      <c r="R104" s="178" t="n">
        <f aca="false">SUM(R94:R103)</f>
        <v>0</v>
      </c>
      <c r="S104" s="178" t="n">
        <f aca="false">SUM(S94:S103)</f>
        <v>0</v>
      </c>
      <c r="T104" s="178" t="n">
        <f aca="false">SUM(T94:T103)</f>
        <v>0</v>
      </c>
      <c r="U104" s="178" t="n">
        <f aca="false">SUM(U94:U103)</f>
        <v>63.3</v>
      </c>
      <c r="V104" s="178" t="n">
        <f aca="false">SUM(V94:V103)</f>
        <v>0</v>
      </c>
      <c r="W104" s="178" t="n">
        <f aca="false">SUM(W94:W103)</f>
        <v>0</v>
      </c>
      <c r="X104" s="178" t="n">
        <f aca="false">SUM(X94:X103)</f>
        <v>0</v>
      </c>
      <c r="Y104" s="178" t="n">
        <f aca="false">SUM(Y94:Y103)</f>
        <v>0</v>
      </c>
      <c r="Z104" s="178" t="n">
        <f aca="false">SUM(Z94:Z103)</f>
        <v>0</v>
      </c>
      <c r="AA104" s="178" t="n">
        <f aca="false">SUM(AA94:AA103)</f>
        <v>0</v>
      </c>
      <c r="AB104" s="178" t="n">
        <f aca="false">SUM(AB94:AB103)</f>
        <v>0</v>
      </c>
      <c r="AC104" s="178" t="n">
        <f aca="false">SUM(AC94:AC103)</f>
        <v>0</v>
      </c>
      <c r="AD104" s="178" t="n">
        <f aca="false">SUM(AD94:AD103)</f>
        <v>0</v>
      </c>
      <c r="AE104" s="178" t="n">
        <f aca="false">SUM(AE94:AE103)</f>
        <v>0</v>
      </c>
      <c r="AF104" s="178" t="n">
        <f aca="false">SUM(AF94:AF103)</f>
        <v>0</v>
      </c>
      <c r="AG104" s="178" t="n">
        <f aca="false">SUM(AG94:AG103)</f>
        <v>0</v>
      </c>
      <c r="AH104" s="178" t="n">
        <f aca="false">SUM(AH94:AH103)</f>
        <v>0</v>
      </c>
      <c r="AI104" s="178" t="n">
        <f aca="false">SUM(AI94:AI103)</f>
        <v>60</v>
      </c>
      <c r="AJ104" s="178" t="n">
        <f aca="false">SUM(AJ94:AJ103)</f>
        <v>604.8</v>
      </c>
      <c r="AK104" s="175"/>
    </row>
    <row r="105" customFormat="false" ht="15" hidden="false" customHeight="false" outlineLevel="0" collapsed="false">
      <c r="A105" s="168"/>
      <c r="B105" s="174"/>
      <c r="C105" s="168"/>
      <c r="D105" s="168"/>
      <c r="E105" s="168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2" t="n">
        <f aca="false">SUM(G105,I105:AI105)</f>
        <v>0</v>
      </c>
      <c r="AK105" s="175"/>
    </row>
    <row r="106" customFormat="false" ht="15" hidden="false" customHeight="false" outlineLevel="0" collapsed="false">
      <c r="A106" s="168"/>
      <c r="B106" s="174"/>
      <c r="C106" s="168"/>
      <c r="D106" s="168"/>
      <c r="E106" s="168"/>
      <c r="F106" s="175"/>
      <c r="G106" s="175"/>
      <c r="H106" s="175"/>
      <c r="I106" s="175"/>
      <c r="J106" s="175"/>
      <c r="K106" s="180"/>
      <c r="L106" s="182" t="str">
        <f aca="false">Бюджет!L259</f>
        <v>10.03.01 Информационная безопасность</v>
      </c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0"/>
      <c r="AC106" s="175"/>
      <c r="AD106" s="175"/>
      <c r="AE106" s="175"/>
      <c r="AF106" s="175"/>
      <c r="AG106" s="175"/>
      <c r="AH106" s="175"/>
      <c r="AI106" s="175"/>
      <c r="AJ106" s="172" t="n">
        <f aca="false">SUM(G106,I106:AI106)</f>
        <v>0</v>
      </c>
      <c r="AK106" s="168"/>
    </row>
    <row r="107" customFormat="false" ht="15" hidden="false" customHeight="false" outlineLevel="0" collapsed="false">
      <c r="A107" s="168"/>
      <c r="B107" s="174"/>
      <c r="C107" s="168"/>
      <c r="D107" s="168"/>
      <c r="E107" s="168"/>
      <c r="F107" s="175"/>
      <c r="G107" s="175"/>
      <c r="H107" s="175"/>
      <c r="I107" s="175"/>
      <c r="J107" s="175"/>
      <c r="K107" s="183" t="str">
        <f aca="false">Бюджет!K260</f>
        <v>профиль "Техническая защита информации"</v>
      </c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75"/>
      <c r="AD107" s="175"/>
      <c r="AE107" s="175"/>
      <c r="AF107" s="175"/>
      <c r="AG107" s="175"/>
      <c r="AH107" s="175"/>
      <c r="AI107" s="175"/>
      <c r="AJ107" s="172" t="n">
        <f aca="false">SUM(G107,I107:AI107)</f>
        <v>0</v>
      </c>
      <c r="AK107" s="168"/>
    </row>
    <row r="108" customFormat="false" ht="15" hidden="false" customHeight="false" outlineLevel="0" collapsed="false">
      <c r="A108" s="168"/>
      <c r="B108" s="174"/>
      <c r="C108" s="168"/>
      <c r="D108" s="168"/>
      <c r="E108" s="168"/>
      <c r="F108" s="175"/>
      <c r="G108" s="175"/>
      <c r="H108" s="175"/>
      <c r="I108" s="183" t="str">
        <f aca="false">Бюджет!K261</f>
        <v>профиль "Безопасность автоматизированных систем (по отрасли или в сфере профессиональной деятельности)"</v>
      </c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75"/>
      <c r="AF108" s="175"/>
      <c r="AG108" s="175"/>
      <c r="AH108" s="175"/>
      <c r="AI108" s="175"/>
      <c r="AJ108" s="172" t="n">
        <f aca="false">SUM(G108,I108:AI108)</f>
        <v>0</v>
      </c>
      <c r="AK108" s="168"/>
    </row>
    <row r="109" customFormat="false" ht="15" hidden="false" customHeight="false" outlineLevel="0" collapsed="false">
      <c r="A109" s="174" t="str">
        <f aca="false">Бюджет!A264</f>
        <v>Б1.Б.15.01</v>
      </c>
      <c r="B109" s="174" t="str">
        <f aca="false">Бюджет!B264</f>
        <v>Математический анализ (поток РФ, ИБ, НЭ, ИСТ)</v>
      </c>
      <c r="C109" s="181" t="str">
        <f aca="false">Бюджет!C264</f>
        <v>1\1</v>
      </c>
      <c r="D109" s="181" t="n">
        <f aca="false">Бюджет!D264</f>
        <v>27</v>
      </c>
      <c r="E109" s="181" t="n">
        <f aca="false">Бюджет!E264</f>
        <v>1</v>
      </c>
      <c r="F109" s="172" t="n">
        <f aca="false">Бюджет!F264</f>
        <v>50</v>
      </c>
      <c r="G109" s="172" t="n">
        <f aca="false">Бюджет!G264</f>
        <v>0</v>
      </c>
      <c r="H109" s="172" t="n">
        <f aca="false">Бюджет!H264</f>
        <v>68</v>
      </c>
      <c r="I109" s="172" t="n">
        <f aca="false">Бюджет!I264</f>
        <v>68</v>
      </c>
      <c r="J109" s="172" t="n">
        <f aca="false">Бюджет!J264</f>
        <v>0</v>
      </c>
      <c r="K109" s="172" t="n">
        <f aca="false">Бюджет!K264</f>
        <v>0</v>
      </c>
      <c r="L109" s="172" t="n">
        <f aca="false">Бюджет!L264</f>
        <v>0</v>
      </c>
      <c r="M109" s="172" t="n">
        <f aca="false">Бюджет!M264</f>
        <v>10.8</v>
      </c>
      <c r="N109" s="172" t="n">
        <f aca="false">Бюджет!N264</f>
        <v>0</v>
      </c>
      <c r="O109" s="172" t="n">
        <f aca="false">Бюджет!O264</f>
        <v>0</v>
      </c>
      <c r="P109" s="172" t="n">
        <f aca="false">Бюджет!P264</f>
        <v>0</v>
      </c>
      <c r="Q109" s="172" t="n">
        <f aca="false">Бюджет!Q264</f>
        <v>0</v>
      </c>
      <c r="R109" s="172" t="n">
        <f aca="false">Бюджет!R264</f>
        <v>0</v>
      </c>
      <c r="S109" s="172" t="n">
        <f aca="false">Бюджет!S264</f>
        <v>0</v>
      </c>
      <c r="T109" s="172" t="n">
        <f aca="false">Бюджет!T264</f>
        <v>0</v>
      </c>
      <c r="U109" s="172" t="n">
        <f aca="false">Бюджет!U264</f>
        <v>8.1</v>
      </c>
      <c r="V109" s="172" t="n">
        <f aca="false">Бюджет!V264</f>
        <v>0</v>
      </c>
      <c r="W109" s="172" t="n">
        <f aca="false">Бюджет!W264</f>
        <v>0</v>
      </c>
      <c r="X109" s="172" t="n">
        <f aca="false">Бюджет!X264</f>
        <v>0</v>
      </c>
      <c r="Y109" s="172" t="n">
        <f aca="false">Бюджет!Y264</f>
        <v>0</v>
      </c>
      <c r="Z109" s="172" t="n">
        <f aca="false">Бюджет!Z264</f>
        <v>0</v>
      </c>
      <c r="AA109" s="172" t="n">
        <f aca="false">Бюджет!AA264</f>
        <v>0</v>
      </c>
      <c r="AB109" s="172" t="n">
        <f aca="false">Бюджет!AB264</f>
        <v>0</v>
      </c>
      <c r="AC109" s="172" t="n">
        <f aca="false">Бюджет!AC264</f>
        <v>0</v>
      </c>
      <c r="AD109" s="172" t="n">
        <f aca="false">Бюджет!AD264</f>
        <v>0</v>
      </c>
      <c r="AE109" s="172" t="n">
        <f aca="false">Бюджет!AE264</f>
        <v>0</v>
      </c>
      <c r="AF109" s="172" t="n">
        <f aca="false">Бюджет!AF264</f>
        <v>0</v>
      </c>
      <c r="AG109" s="172" t="n">
        <f aca="false">Бюджет!AG264</f>
        <v>0</v>
      </c>
      <c r="AH109" s="172" t="n">
        <f aca="false">Бюджет!AH264</f>
        <v>0</v>
      </c>
      <c r="AI109" s="172" t="n">
        <f aca="false">Бюджет!AI264</f>
        <v>8</v>
      </c>
      <c r="AJ109" s="172" t="n">
        <f aca="false">SUM(G109,I109:AI109)</f>
        <v>94.9</v>
      </c>
      <c r="AK109" s="168"/>
    </row>
    <row r="110" customFormat="false" ht="15" hidden="false" customHeight="false" outlineLevel="0" collapsed="false">
      <c r="A110" s="174" t="str">
        <f aca="false">Бюджет!A265</f>
        <v>Б1.Б.15.01</v>
      </c>
      <c r="B110" s="174" t="str">
        <f aca="false">Бюджет!B265</f>
        <v>Математический анализ (поток РФ, ИБ, НЭ, ИСТ)</v>
      </c>
      <c r="C110" s="181" t="str">
        <f aca="false">Бюджет!C265</f>
        <v>1\2</v>
      </c>
      <c r="D110" s="181" t="n">
        <f aca="false">Бюджет!D265</f>
        <v>27</v>
      </c>
      <c r="E110" s="181" t="n">
        <f aca="false">Бюджет!E265</f>
        <v>1</v>
      </c>
      <c r="F110" s="172" t="n">
        <f aca="false">Бюджет!F265</f>
        <v>40</v>
      </c>
      <c r="G110" s="172" t="n">
        <f aca="false">Бюджет!G265</f>
        <v>0</v>
      </c>
      <c r="H110" s="172" t="n">
        <f aca="false">Бюджет!H265</f>
        <v>60</v>
      </c>
      <c r="I110" s="172" t="n">
        <f aca="false">Бюджет!I265</f>
        <v>60</v>
      </c>
      <c r="J110" s="172" t="n">
        <f aca="false">Бюджет!J265</f>
        <v>0</v>
      </c>
      <c r="K110" s="172" t="n">
        <f aca="false">Бюджет!K265</f>
        <v>0</v>
      </c>
      <c r="L110" s="172" t="n">
        <f aca="false">Бюджет!L265</f>
        <v>0</v>
      </c>
      <c r="M110" s="172" t="n">
        <f aca="false">Бюджет!M265</f>
        <v>10.8</v>
      </c>
      <c r="N110" s="172" t="n">
        <f aca="false">Бюджет!N265</f>
        <v>0</v>
      </c>
      <c r="O110" s="172" t="n">
        <f aca="false">Бюджет!O265</f>
        <v>0</v>
      </c>
      <c r="P110" s="172" t="n">
        <f aca="false">Бюджет!P265</f>
        <v>0</v>
      </c>
      <c r="Q110" s="172" t="n">
        <f aca="false">Бюджет!Q265</f>
        <v>0</v>
      </c>
      <c r="R110" s="172" t="n">
        <f aca="false">Бюджет!R265</f>
        <v>0</v>
      </c>
      <c r="S110" s="172" t="n">
        <f aca="false">Бюджет!S265</f>
        <v>0</v>
      </c>
      <c r="T110" s="172" t="n">
        <f aca="false">Бюджет!T265</f>
        <v>0</v>
      </c>
      <c r="U110" s="172" t="n">
        <f aca="false">Бюджет!U265</f>
        <v>8.1</v>
      </c>
      <c r="V110" s="172" t="n">
        <f aca="false">Бюджет!V265</f>
        <v>0</v>
      </c>
      <c r="W110" s="172" t="n">
        <f aca="false">Бюджет!W265</f>
        <v>0</v>
      </c>
      <c r="X110" s="172" t="n">
        <f aca="false">Бюджет!X265</f>
        <v>0</v>
      </c>
      <c r="Y110" s="172" t="n">
        <f aca="false">Бюджет!Y265</f>
        <v>0</v>
      </c>
      <c r="Z110" s="172" t="n">
        <f aca="false">Бюджет!Z265</f>
        <v>0</v>
      </c>
      <c r="AA110" s="172" t="n">
        <f aca="false">Бюджет!AA265</f>
        <v>0</v>
      </c>
      <c r="AB110" s="172" t="n">
        <f aca="false">Бюджет!AB265</f>
        <v>0</v>
      </c>
      <c r="AC110" s="172" t="n">
        <f aca="false">Бюджет!AC265</f>
        <v>0</v>
      </c>
      <c r="AD110" s="172" t="n">
        <f aca="false">Бюджет!AD265</f>
        <v>0</v>
      </c>
      <c r="AE110" s="172" t="n">
        <f aca="false">Бюджет!AE265</f>
        <v>0</v>
      </c>
      <c r="AF110" s="172" t="n">
        <f aca="false">Бюджет!AF265</f>
        <v>0</v>
      </c>
      <c r="AG110" s="172" t="n">
        <f aca="false">Бюджет!AG265</f>
        <v>0</v>
      </c>
      <c r="AH110" s="172" t="n">
        <f aca="false">Бюджет!AH265</f>
        <v>0</v>
      </c>
      <c r="AI110" s="172" t="n">
        <f aca="false">Бюджет!AI265</f>
        <v>8</v>
      </c>
      <c r="AJ110" s="172" t="n">
        <f aca="false">SUM(G110,I110:AI110)</f>
        <v>86.9</v>
      </c>
      <c r="AK110" s="168"/>
    </row>
    <row r="111" customFormat="false" ht="15" hidden="false" customHeight="false" outlineLevel="0" collapsed="false">
      <c r="A111" s="174" t="str">
        <f aca="false">Бюджет!A273</f>
        <v>Б1.О.15.01</v>
      </c>
      <c r="B111" s="174" t="str">
        <f aca="false">Бюджет!B273</f>
        <v>Математический анализ (поток РФ, ИБ, НЭ, ИСТ)</v>
      </c>
      <c r="C111" s="181" t="str">
        <f aca="false">Бюджет!C273</f>
        <v>2\3</v>
      </c>
      <c r="D111" s="181" t="n">
        <f aca="false">Бюджет!D273</f>
        <v>34</v>
      </c>
      <c r="E111" s="181" t="n">
        <f aca="false">Бюджет!E273</f>
        <v>1</v>
      </c>
      <c r="F111" s="172" t="n">
        <f aca="false">Бюджет!F273</f>
        <v>32</v>
      </c>
      <c r="G111" s="172" t="n">
        <f aca="false">Бюджет!G273</f>
        <v>0</v>
      </c>
      <c r="H111" s="172" t="n">
        <f aca="false">Бюджет!H273</f>
        <v>32</v>
      </c>
      <c r="I111" s="172" t="n">
        <f aca="false">Бюджет!I273</f>
        <v>32</v>
      </c>
      <c r="J111" s="172" t="n">
        <f aca="false">Бюджет!J273</f>
        <v>0</v>
      </c>
      <c r="K111" s="172" t="n">
        <f aca="false">Бюджет!K273</f>
        <v>0</v>
      </c>
      <c r="L111" s="172" t="n">
        <f aca="false">Бюджет!L273</f>
        <v>0</v>
      </c>
      <c r="M111" s="172" t="n">
        <f aca="false">Бюджет!M273</f>
        <v>13.6</v>
      </c>
      <c r="N111" s="172" t="n">
        <f aca="false">Бюджет!N273</f>
        <v>0</v>
      </c>
      <c r="O111" s="172" t="n">
        <f aca="false">Бюджет!O273</f>
        <v>0</v>
      </c>
      <c r="P111" s="172" t="n">
        <f aca="false">Бюджет!P273</f>
        <v>0</v>
      </c>
      <c r="Q111" s="172" t="n">
        <f aca="false">Бюджет!Q273</f>
        <v>0</v>
      </c>
      <c r="R111" s="172" t="n">
        <f aca="false">Бюджет!R273</f>
        <v>0</v>
      </c>
      <c r="S111" s="172" t="n">
        <f aca="false">Бюджет!S273</f>
        <v>0</v>
      </c>
      <c r="T111" s="172" t="n">
        <f aca="false">Бюджет!T273</f>
        <v>0</v>
      </c>
      <c r="U111" s="172" t="n">
        <f aca="false">Бюджет!U273</f>
        <v>10.2</v>
      </c>
      <c r="V111" s="172" t="n">
        <f aca="false">Бюджет!V273</f>
        <v>0</v>
      </c>
      <c r="W111" s="172" t="n">
        <f aca="false">Бюджет!W273</f>
        <v>0</v>
      </c>
      <c r="X111" s="172" t="n">
        <f aca="false">Бюджет!X273</f>
        <v>0</v>
      </c>
      <c r="Y111" s="172" t="n">
        <f aca="false">Бюджет!Y273</f>
        <v>0</v>
      </c>
      <c r="Z111" s="172" t="n">
        <f aca="false">Бюджет!Z273</f>
        <v>0</v>
      </c>
      <c r="AA111" s="172" t="n">
        <f aca="false">Бюджет!AA273</f>
        <v>0</v>
      </c>
      <c r="AB111" s="172" t="n">
        <f aca="false">Бюджет!AB273</f>
        <v>0</v>
      </c>
      <c r="AC111" s="172" t="n">
        <f aca="false">Бюджет!AC273</f>
        <v>0</v>
      </c>
      <c r="AD111" s="172" t="n">
        <f aca="false">Бюджет!AD273</f>
        <v>0</v>
      </c>
      <c r="AE111" s="172" t="n">
        <f aca="false">Бюджет!AE273</f>
        <v>0</v>
      </c>
      <c r="AF111" s="172" t="n">
        <f aca="false">Бюджет!AF273</f>
        <v>0</v>
      </c>
      <c r="AG111" s="172" t="n">
        <f aca="false">Бюджет!AG273</f>
        <v>0</v>
      </c>
      <c r="AH111" s="172" t="n">
        <f aca="false">Бюджет!AH273</f>
        <v>0</v>
      </c>
      <c r="AI111" s="172" t="n">
        <f aca="false">Бюджет!AI273</f>
        <v>12</v>
      </c>
      <c r="AJ111" s="172" t="n">
        <f aca="false">SUM(G111,I111:AI111)</f>
        <v>67.8</v>
      </c>
      <c r="AK111" s="168"/>
    </row>
    <row r="112" customFormat="false" ht="15" hidden="false" customHeight="false" outlineLevel="0" collapsed="false">
      <c r="A112" s="168"/>
      <c r="B112" s="267" t="s">
        <v>547</v>
      </c>
      <c r="C112" s="177"/>
      <c r="D112" s="177"/>
      <c r="E112" s="177"/>
      <c r="F112" s="178" t="n">
        <f aca="false">SUM(F109:F111)</f>
        <v>122</v>
      </c>
      <c r="G112" s="178" t="n">
        <f aca="false">SUM(G109:G111)</f>
        <v>0</v>
      </c>
      <c r="H112" s="178" t="n">
        <f aca="false">SUM(H109:H111)</f>
        <v>160</v>
      </c>
      <c r="I112" s="178" t="n">
        <f aca="false">SUM(I109:I111)</f>
        <v>160</v>
      </c>
      <c r="J112" s="178" t="n">
        <f aca="false">SUM(J109:J111)</f>
        <v>0</v>
      </c>
      <c r="K112" s="178" t="n">
        <f aca="false">SUM(K109:K111)</f>
        <v>0</v>
      </c>
      <c r="L112" s="178" t="n">
        <f aca="false">SUM(L109:L111)</f>
        <v>0</v>
      </c>
      <c r="M112" s="178" t="n">
        <f aca="false">SUM(M109:M111)</f>
        <v>35.2</v>
      </c>
      <c r="N112" s="178" t="n">
        <f aca="false">SUM(N109:N111)</f>
        <v>0</v>
      </c>
      <c r="O112" s="178" t="n">
        <f aca="false">SUM(O109:O111)</f>
        <v>0</v>
      </c>
      <c r="P112" s="178" t="n">
        <f aca="false">SUM(P109:P111)</f>
        <v>0</v>
      </c>
      <c r="Q112" s="178" t="n">
        <f aca="false">SUM(Q109:Q111)</f>
        <v>0</v>
      </c>
      <c r="R112" s="178" t="n">
        <f aca="false">SUM(R109:R111)</f>
        <v>0</v>
      </c>
      <c r="S112" s="178" t="n">
        <f aca="false">SUM(S109:S111)</f>
        <v>0</v>
      </c>
      <c r="T112" s="178" t="n">
        <f aca="false">SUM(T109:T111)</f>
        <v>0</v>
      </c>
      <c r="U112" s="178" t="n">
        <f aca="false">SUM(U109:U111)</f>
        <v>26.4</v>
      </c>
      <c r="V112" s="178" t="n">
        <f aca="false">SUM(V109:V111)</f>
        <v>0</v>
      </c>
      <c r="W112" s="178" t="n">
        <f aca="false">SUM(W109:W111)</f>
        <v>0</v>
      </c>
      <c r="X112" s="178" t="n">
        <f aca="false">SUM(X109:X111)</f>
        <v>0</v>
      </c>
      <c r="Y112" s="178" t="n">
        <f aca="false">SUM(Y109:Y111)</f>
        <v>0</v>
      </c>
      <c r="Z112" s="178" t="n">
        <f aca="false">SUM(Z109:Z111)</f>
        <v>0</v>
      </c>
      <c r="AA112" s="178" t="n">
        <f aca="false">SUM(AA109:AA111)</f>
        <v>0</v>
      </c>
      <c r="AB112" s="178" t="n">
        <f aca="false">SUM(AB109:AB111)</f>
        <v>0</v>
      </c>
      <c r="AC112" s="178" t="n">
        <f aca="false">SUM(AC109:AC111)</f>
        <v>0</v>
      </c>
      <c r="AD112" s="178" t="n">
        <f aca="false">SUM(AD109:AD111)</f>
        <v>0</v>
      </c>
      <c r="AE112" s="178" t="n">
        <f aca="false">SUM(AE109:AE111)</f>
        <v>0</v>
      </c>
      <c r="AF112" s="178" t="n">
        <f aca="false">SUM(AF109:AF111)</f>
        <v>0</v>
      </c>
      <c r="AG112" s="178" t="n">
        <f aca="false">SUM(AG109:AG111)</f>
        <v>0</v>
      </c>
      <c r="AH112" s="178" t="n">
        <f aca="false">SUM(AH109:AH111)</f>
        <v>0</v>
      </c>
      <c r="AI112" s="178" t="n">
        <f aca="false">SUM(AI109:AI111)</f>
        <v>28</v>
      </c>
      <c r="AJ112" s="178" t="n">
        <f aca="false">SUM(AJ109:AJ111)</f>
        <v>249.6</v>
      </c>
      <c r="AK112" s="168"/>
    </row>
    <row r="113" customFormat="false" ht="15" hidden="false" customHeight="false" outlineLevel="0" collapsed="false">
      <c r="A113" s="168"/>
      <c r="B113" s="174"/>
      <c r="C113" s="168"/>
      <c r="D113" s="168"/>
      <c r="E113" s="168"/>
      <c r="F113" s="175"/>
      <c r="G113" s="175"/>
      <c r="H113" s="175"/>
      <c r="I113" s="175"/>
      <c r="J113" s="175"/>
      <c r="K113" s="172"/>
      <c r="L113" s="175"/>
      <c r="M113" s="175"/>
      <c r="N113" s="175"/>
      <c r="O113" s="175"/>
      <c r="P113" s="175"/>
      <c r="Q113" s="172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2" t="n">
        <f aca="false">SUM(G113,I113:AI113)</f>
        <v>0</v>
      </c>
      <c r="AK113" s="168"/>
    </row>
    <row r="114" customFormat="false" ht="15" hidden="false" customHeight="false" outlineLevel="0" collapsed="false">
      <c r="A114" s="168"/>
      <c r="B114" s="174"/>
      <c r="C114" s="168"/>
      <c r="D114" s="168"/>
      <c r="E114" s="168"/>
      <c r="F114" s="175"/>
      <c r="G114" s="175"/>
      <c r="H114" s="175"/>
      <c r="I114" s="175"/>
      <c r="J114" s="175"/>
      <c r="K114" s="180"/>
      <c r="L114" s="182" t="str">
        <f aca="false">Бюджет!L339</f>
        <v>09.03.02 Информационные системы и технологии</v>
      </c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0"/>
      <c r="AC114" s="175"/>
      <c r="AD114" s="175"/>
      <c r="AE114" s="175"/>
      <c r="AF114" s="175"/>
      <c r="AG114" s="175"/>
      <c r="AH114" s="175"/>
      <c r="AI114" s="175"/>
      <c r="AJ114" s="172" t="n">
        <f aca="false">SUM(G114,I114:AI114)</f>
        <v>0</v>
      </c>
      <c r="AK114" s="168"/>
    </row>
    <row r="115" customFormat="false" ht="15" hidden="false" customHeight="false" outlineLevel="0" collapsed="false">
      <c r="A115" s="168"/>
      <c r="B115" s="174"/>
      <c r="C115" s="168"/>
      <c r="D115" s="168"/>
      <c r="E115" s="168"/>
      <c r="F115" s="175"/>
      <c r="G115" s="175"/>
      <c r="H115" s="175"/>
      <c r="I115" s="175"/>
      <c r="J115" s="175"/>
      <c r="K115" s="183" t="str">
        <f aca="false">Бюджет!K340</f>
        <v>профиль "Электронный инжиниринг"</v>
      </c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75"/>
      <c r="AD115" s="175"/>
      <c r="AE115" s="175"/>
      <c r="AF115" s="175"/>
      <c r="AG115" s="175"/>
      <c r="AH115" s="175"/>
      <c r="AI115" s="175"/>
      <c r="AJ115" s="172" t="n">
        <f aca="false">SUM(G115,I115:AI115)</f>
        <v>0</v>
      </c>
      <c r="AK115" s="168"/>
    </row>
    <row r="116" customFormat="false" ht="15" hidden="false" customHeight="false" outlineLevel="0" collapsed="false">
      <c r="A116" s="173" t="str">
        <f aca="false">Бюджет!A343</f>
        <v>Б1.О.12.01</v>
      </c>
      <c r="B116" s="174" t="str">
        <f aca="false">Бюджет!B343</f>
        <v>Математический анализ (поток РФ, ИБ, НЭ, ИСТ)</v>
      </c>
      <c r="C116" s="168" t="str">
        <f aca="false">Бюджет!C343</f>
        <v>1\1</v>
      </c>
      <c r="D116" s="168" t="n">
        <f aca="false">Бюджет!D343</f>
        <v>25</v>
      </c>
      <c r="E116" s="168" t="n">
        <f aca="false">Бюджет!E343</f>
        <v>1</v>
      </c>
      <c r="F116" s="175" t="n">
        <f aca="false">Бюджет!F343</f>
        <v>50</v>
      </c>
      <c r="G116" s="175" t="n">
        <f aca="false">Бюджет!G343</f>
        <v>0</v>
      </c>
      <c r="H116" s="175" t="n">
        <f aca="false">Бюджет!H343</f>
        <v>68</v>
      </c>
      <c r="I116" s="175" t="n">
        <f aca="false">Бюджет!I343</f>
        <v>68</v>
      </c>
      <c r="J116" s="175" t="n">
        <f aca="false">Бюджет!J343</f>
        <v>0</v>
      </c>
      <c r="K116" s="175" t="n">
        <f aca="false">Бюджет!K343</f>
        <v>0</v>
      </c>
      <c r="L116" s="175" t="n">
        <f aca="false">Бюджет!L343</f>
        <v>0</v>
      </c>
      <c r="M116" s="175" t="n">
        <f aca="false">Бюджет!M343</f>
        <v>10</v>
      </c>
      <c r="N116" s="175" t="n">
        <f aca="false">Бюджет!N343</f>
        <v>0</v>
      </c>
      <c r="O116" s="175" t="n">
        <f aca="false">Бюджет!O343</f>
        <v>0</v>
      </c>
      <c r="P116" s="175" t="n">
        <f aca="false">Бюджет!P343</f>
        <v>0</v>
      </c>
      <c r="Q116" s="175" t="n">
        <f aca="false">Бюджет!Q343</f>
        <v>0</v>
      </c>
      <c r="R116" s="175" t="n">
        <f aca="false">Бюджет!R343</f>
        <v>0</v>
      </c>
      <c r="S116" s="175" t="n">
        <f aca="false">Бюджет!S343</f>
        <v>0</v>
      </c>
      <c r="T116" s="175" t="n">
        <f aca="false">Бюджет!T343</f>
        <v>0</v>
      </c>
      <c r="U116" s="175" t="n">
        <f aca="false">Бюджет!U343</f>
        <v>7.5</v>
      </c>
      <c r="V116" s="175" t="n">
        <f aca="false">Бюджет!V343</f>
        <v>0</v>
      </c>
      <c r="W116" s="175" t="n">
        <f aca="false">Бюджет!W343</f>
        <v>0</v>
      </c>
      <c r="X116" s="175" t="n">
        <f aca="false">Бюджет!X343</f>
        <v>0</v>
      </c>
      <c r="Y116" s="175" t="n">
        <f aca="false">Бюджет!Y343</f>
        <v>0</v>
      </c>
      <c r="Z116" s="175" t="n">
        <f aca="false">Бюджет!Z343</f>
        <v>0</v>
      </c>
      <c r="AA116" s="175" t="n">
        <f aca="false">Бюджет!AA343</f>
        <v>0</v>
      </c>
      <c r="AB116" s="175" t="n">
        <f aca="false">Бюджет!AB343</f>
        <v>0</v>
      </c>
      <c r="AC116" s="175" t="n">
        <f aca="false">Бюджет!AC343</f>
        <v>0</v>
      </c>
      <c r="AD116" s="175" t="n">
        <f aca="false">Бюджет!AD343</f>
        <v>0</v>
      </c>
      <c r="AE116" s="175" t="n">
        <f aca="false">Бюджет!AE343</f>
        <v>0</v>
      </c>
      <c r="AF116" s="175" t="n">
        <f aca="false">Бюджет!AF343</f>
        <v>0</v>
      </c>
      <c r="AG116" s="175" t="n">
        <f aca="false">Бюджет!AG343</f>
        <v>0</v>
      </c>
      <c r="AH116" s="175" t="n">
        <f aca="false">Бюджет!AH343</f>
        <v>0</v>
      </c>
      <c r="AI116" s="175" t="n">
        <f aca="false">Бюджет!AI343</f>
        <v>8</v>
      </c>
      <c r="AJ116" s="172" t="n">
        <f aca="false">SUM(G116,I116:AI116)</f>
        <v>93.5</v>
      </c>
      <c r="AK116" s="168"/>
    </row>
    <row r="117" customFormat="false" ht="15" hidden="false" customHeight="false" outlineLevel="0" collapsed="false">
      <c r="A117" s="173" t="str">
        <f aca="false">Бюджет!A344</f>
        <v>Б1.О.12.01</v>
      </c>
      <c r="B117" s="174" t="str">
        <f aca="false">Бюджет!B344</f>
        <v>Математический анализ (поток РФ, ИБ, НЭ, ИСТ)</v>
      </c>
      <c r="C117" s="168" t="str">
        <f aca="false">Бюджет!C344</f>
        <v>1\2</v>
      </c>
      <c r="D117" s="168" t="n">
        <f aca="false">Бюджет!D344</f>
        <v>25</v>
      </c>
      <c r="E117" s="168" t="n">
        <f aca="false">Бюджет!E344</f>
        <v>1</v>
      </c>
      <c r="F117" s="175" t="n">
        <f aca="false">Бюджет!F344</f>
        <v>40</v>
      </c>
      <c r="G117" s="175" t="n">
        <f aca="false">Бюджет!G344</f>
        <v>0</v>
      </c>
      <c r="H117" s="175" t="n">
        <f aca="false">Бюджет!H344</f>
        <v>60</v>
      </c>
      <c r="I117" s="175" t="n">
        <f aca="false">Бюджет!I344</f>
        <v>60</v>
      </c>
      <c r="J117" s="175" t="n">
        <f aca="false">Бюджет!J344</f>
        <v>0</v>
      </c>
      <c r="K117" s="175" t="n">
        <f aca="false">Бюджет!K344</f>
        <v>0</v>
      </c>
      <c r="L117" s="175" t="n">
        <f aca="false">Бюджет!L344</f>
        <v>0</v>
      </c>
      <c r="M117" s="175" t="n">
        <f aca="false">Бюджет!M344</f>
        <v>10</v>
      </c>
      <c r="N117" s="175" t="n">
        <f aca="false">Бюджет!N344</f>
        <v>0</v>
      </c>
      <c r="O117" s="175" t="n">
        <f aca="false">Бюджет!O344</f>
        <v>0</v>
      </c>
      <c r="P117" s="175" t="n">
        <f aca="false">Бюджет!P344</f>
        <v>0</v>
      </c>
      <c r="Q117" s="175" t="n">
        <f aca="false">Бюджет!Q344</f>
        <v>0</v>
      </c>
      <c r="R117" s="175" t="n">
        <f aca="false">Бюджет!R344</f>
        <v>0</v>
      </c>
      <c r="S117" s="175" t="n">
        <f aca="false">Бюджет!S344</f>
        <v>0</v>
      </c>
      <c r="T117" s="175" t="n">
        <f aca="false">Бюджет!T344</f>
        <v>0</v>
      </c>
      <c r="U117" s="175" t="n">
        <f aca="false">Бюджет!U344</f>
        <v>7.5</v>
      </c>
      <c r="V117" s="175" t="n">
        <f aca="false">Бюджет!V344</f>
        <v>0</v>
      </c>
      <c r="W117" s="175" t="n">
        <f aca="false">Бюджет!W344</f>
        <v>0</v>
      </c>
      <c r="X117" s="175" t="n">
        <f aca="false">Бюджет!X344</f>
        <v>0</v>
      </c>
      <c r="Y117" s="175" t="n">
        <f aca="false">Бюджет!Y344</f>
        <v>0</v>
      </c>
      <c r="Z117" s="175" t="n">
        <f aca="false">Бюджет!Z344</f>
        <v>0</v>
      </c>
      <c r="AA117" s="175" t="n">
        <f aca="false">Бюджет!AA344</f>
        <v>0</v>
      </c>
      <c r="AB117" s="175" t="n">
        <f aca="false">Бюджет!AB344</f>
        <v>0</v>
      </c>
      <c r="AC117" s="175" t="n">
        <f aca="false">Бюджет!AC344</f>
        <v>0</v>
      </c>
      <c r="AD117" s="175" t="n">
        <f aca="false">Бюджет!AD344</f>
        <v>0</v>
      </c>
      <c r="AE117" s="175" t="n">
        <f aca="false">Бюджет!AE344</f>
        <v>0</v>
      </c>
      <c r="AF117" s="175" t="n">
        <f aca="false">Бюджет!AF344</f>
        <v>0</v>
      </c>
      <c r="AG117" s="175" t="n">
        <f aca="false">Бюджет!AG344</f>
        <v>0</v>
      </c>
      <c r="AH117" s="175" t="n">
        <f aca="false">Бюджет!AH344</f>
        <v>0</v>
      </c>
      <c r="AI117" s="175" t="n">
        <f aca="false">Бюджет!AI344</f>
        <v>8</v>
      </c>
      <c r="AJ117" s="172" t="n">
        <f aca="false">SUM(G117,I117:AI117)</f>
        <v>85.5</v>
      </c>
      <c r="AK117" s="168"/>
    </row>
    <row r="118" customFormat="false" ht="27.25" hidden="false" customHeight="false" outlineLevel="0" collapsed="false">
      <c r="A118" s="173" t="str">
        <f aca="false">Бюджет!A345</f>
        <v>Б1.О.12.02</v>
      </c>
      <c r="B118" s="174" t="str">
        <f aca="false">Бюджет!B345</f>
        <v>Аналитическая геометрия и линейная алгебра (поток РФ, НЭ, ИСТ)</v>
      </c>
      <c r="C118" s="168" t="str">
        <f aca="false">Бюджет!C345</f>
        <v>1\1</v>
      </c>
      <c r="D118" s="168" t="n">
        <f aca="false">Бюджет!D345</f>
        <v>25</v>
      </c>
      <c r="E118" s="168" t="n">
        <f aca="false">Бюджет!E345</f>
        <v>1</v>
      </c>
      <c r="F118" s="175" t="n">
        <f aca="false">Бюджет!F345</f>
        <v>34</v>
      </c>
      <c r="G118" s="175" t="n">
        <f aca="false">Бюджет!G345</f>
        <v>0</v>
      </c>
      <c r="H118" s="175" t="n">
        <f aca="false">Бюджет!H345</f>
        <v>34</v>
      </c>
      <c r="I118" s="175" t="n">
        <f aca="false">Бюджет!I345</f>
        <v>34</v>
      </c>
      <c r="J118" s="175" t="n">
        <f aca="false">Бюджет!J345</f>
        <v>0</v>
      </c>
      <c r="K118" s="175" t="n">
        <f aca="false">Бюджет!K345</f>
        <v>0</v>
      </c>
      <c r="L118" s="175" t="n">
        <f aca="false">Бюджет!L345</f>
        <v>0</v>
      </c>
      <c r="M118" s="175" t="n">
        <f aca="false">Бюджет!M345</f>
        <v>10</v>
      </c>
      <c r="N118" s="175" t="n">
        <f aca="false">Бюджет!N345</f>
        <v>0</v>
      </c>
      <c r="O118" s="175" t="n">
        <f aca="false">Бюджет!O345</f>
        <v>0</v>
      </c>
      <c r="P118" s="175" t="n">
        <f aca="false">Бюджет!P345</f>
        <v>0</v>
      </c>
      <c r="Q118" s="175" t="n">
        <f aca="false">Бюджет!Q345</f>
        <v>0</v>
      </c>
      <c r="R118" s="175" t="n">
        <f aca="false">Бюджет!R345</f>
        <v>0</v>
      </c>
      <c r="S118" s="175" t="n">
        <f aca="false">Бюджет!S345</f>
        <v>0</v>
      </c>
      <c r="T118" s="175" t="n">
        <f aca="false">Бюджет!T345</f>
        <v>0</v>
      </c>
      <c r="U118" s="175" t="n">
        <f aca="false">Бюджет!U345</f>
        <v>7.5</v>
      </c>
      <c r="V118" s="175" t="n">
        <f aca="false">Бюджет!V345</f>
        <v>0</v>
      </c>
      <c r="W118" s="175" t="n">
        <f aca="false">Бюджет!W345</f>
        <v>0</v>
      </c>
      <c r="X118" s="175" t="n">
        <f aca="false">Бюджет!X345</f>
        <v>0</v>
      </c>
      <c r="Y118" s="175" t="n">
        <f aca="false">Бюджет!Y345</f>
        <v>0</v>
      </c>
      <c r="Z118" s="175" t="n">
        <f aca="false">Бюджет!Z345</f>
        <v>0</v>
      </c>
      <c r="AA118" s="175" t="n">
        <f aca="false">Бюджет!AA345</f>
        <v>0</v>
      </c>
      <c r="AB118" s="175" t="n">
        <f aca="false">Бюджет!AB345</f>
        <v>0</v>
      </c>
      <c r="AC118" s="175" t="n">
        <f aca="false">Бюджет!AC345</f>
        <v>0</v>
      </c>
      <c r="AD118" s="175" t="n">
        <f aca="false">Бюджет!AD345</f>
        <v>0</v>
      </c>
      <c r="AE118" s="175" t="n">
        <f aca="false">Бюджет!AE345</f>
        <v>0</v>
      </c>
      <c r="AF118" s="175" t="n">
        <f aca="false">Бюджет!AF345</f>
        <v>0</v>
      </c>
      <c r="AG118" s="175" t="n">
        <f aca="false">Бюджет!AG345</f>
        <v>0</v>
      </c>
      <c r="AH118" s="175" t="n">
        <f aca="false">Бюджет!AH345</f>
        <v>0</v>
      </c>
      <c r="AI118" s="175" t="n">
        <f aca="false">Бюджет!AI345</f>
        <v>8</v>
      </c>
      <c r="AJ118" s="172" t="n">
        <f aca="false">SUM(G118,I118:AI118)</f>
        <v>59.5</v>
      </c>
      <c r="AK118" s="168"/>
    </row>
    <row r="119" customFormat="false" ht="15" hidden="false" customHeight="false" outlineLevel="0" collapsed="false">
      <c r="A119" s="173" t="str">
        <f aca="false">Бюджет!A350</f>
        <v>Б1.О.12.01</v>
      </c>
      <c r="B119" s="174" t="str">
        <f aca="false">Бюджет!B350</f>
        <v>Математический анализ (поток РФ, ИБ, НЭ, ИСТ)</v>
      </c>
      <c r="C119" s="168" t="str">
        <f aca="false">Бюджет!C350</f>
        <v>2\3</v>
      </c>
      <c r="D119" s="168" t="n">
        <f aca="false">Бюджет!D350</f>
        <v>25</v>
      </c>
      <c r="E119" s="168" t="n">
        <f aca="false">Бюджет!E350</f>
        <v>1</v>
      </c>
      <c r="F119" s="175" t="n">
        <f aca="false">Бюджет!F350</f>
        <v>32</v>
      </c>
      <c r="G119" s="175" t="n">
        <f aca="false">Бюджет!G350</f>
        <v>0</v>
      </c>
      <c r="H119" s="175" t="n">
        <f aca="false">Бюджет!H350</f>
        <v>32</v>
      </c>
      <c r="I119" s="175" t="n">
        <f aca="false">Бюджет!I350</f>
        <v>32</v>
      </c>
      <c r="J119" s="175" t="n">
        <f aca="false">Бюджет!J350</f>
        <v>0</v>
      </c>
      <c r="K119" s="175" t="n">
        <f aca="false">Бюджет!K350</f>
        <v>0</v>
      </c>
      <c r="L119" s="175" t="n">
        <f aca="false">Бюджет!L350</f>
        <v>0</v>
      </c>
      <c r="M119" s="175" t="n">
        <f aca="false">Бюджет!M350</f>
        <v>10</v>
      </c>
      <c r="N119" s="175" t="n">
        <f aca="false">Бюджет!N350</f>
        <v>0</v>
      </c>
      <c r="O119" s="175" t="n">
        <f aca="false">Бюджет!O350</f>
        <v>0</v>
      </c>
      <c r="P119" s="175" t="n">
        <f aca="false">Бюджет!P350</f>
        <v>0</v>
      </c>
      <c r="Q119" s="175" t="n">
        <f aca="false">Бюджет!Q350</f>
        <v>0</v>
      </c>
      <c r="R119" s="175" t="n">
        <f aca="false">Бюджет!R350</f>
        <v>0</v>
      </c>
      <c r="S119" s="175" t="n">
        <f aca="false">Бюджет!S350</f>
        <v>0</v>
      </c>
      <c r="T119" s="175" t="n">
        <f aca="false">Бюджет!T350</f>
        <v>0</v>
      </c>
      <c r="U119" s="175" t="n">
        <f aca="false">Бюджет!U350</f>
        <v>7.5</v>
      </c>
      <c r="V119" s="175" t="n">
        <f aca="false">Бюджет!V350</f>
        <v>0</v>
      </c>
      <c r="W119" s="175" t="n">
        <f aca="false">Бюджет!W350</f>
        <v>0</v>
      </c>
      <c r="X119" s="175" t="n">
        <f aca="false">Бюджет!X350</f>
        <v>0</v>
      </c>
      <c r="Y119" s="175" t="n">
        <f aca="false">Бюджет!Y350</f>
        <v>0</v>
      </c>
      <c r="Z119" s="175" t="n">
        <f aca="false">Бюджет!Z350</f>
        <v>0</v>
      </c>
      <c r="AA119" s="175" t="n">
        <f aca="false">Бюджет!AA350</f>
        <v>0</v>
      </c>
      <c r="AB119" s="175" t="n">
        <f aca="false">Бюджет!AB350</f>
        <v>0</v>
      </c>
      <c r="AC119" s="175" t="n">
        <f aca="false">Бюджет!AC350</f>
        <v>0</v>
      </c>
      <c r="AD119" s="175" t="n">
        <f aca="false">Бюджет!AD350</f>
        <v>0</v>
      </c>
      <c r="AE119" s="175" t="n">
        <f aca="false">Бюджет!AE350</f>
        <v>0</v>
      </c>
      <c r="AF119" s="175" t="n">
        <f aca="false">Бюджет!AF350</f>
        <v>0</v>
      </c>
      <c r="AG119" s="175" t="n">
        <f aca="false">Бюджет!AG350</f>
        <v>0</v>
      </c>
      <c r="AH119" s="175" t="n">
        <f aca="false">Бюджет!AH350</f>
        <v>0</v>
      </c>
      <c r="AI119" s="175" t="n">
        <f aca="false">Бюджет!AI350</f>
        <v>12</v>
      </c>
      <c r="AJ119" s="172" t="n">
        <f aca="false">SUM(G119,I119:AI119)</f>
        <v>61.5</v>
      </c>
      <c r="AK119" s="168"/>
    </row>
    <row r="120" customFormat="false" ht="27.25" hidden="false" customHeight="false" outlineLevel="0" collapsed="false">
      <c r="A120" s="173" t="str">
        <f aca="false">Бюджет!A351</f>
        <v>Б1.О.12.03</v>
      </c>
      <c r="B120" s="174" t="str">
        <f aca="false">Бюджет!B351</f>
        <v>Дифференциальные уравнения (поток РФ, ФИЗ, НЭ, ИСТ)</v>
      </c>
      <c r="C120" s="168" t="str">
        <f aca="false">Бюджет!C351</f>
        <v>2\3</v>
      </c>
      <c r="D120" s="168" t="n">
        <f aca="false">Бюджет!D351</f>
        <v>25</v>
      </c>
      <c r="E120" s="168" t="n">
        <f aca="false">Бюджет!E351</f>
        <v>1</v>
      </c>
      <c r="F120" s="175" t="n">
        <f aca="false">Бюджет!F351</f>
        <v>32</v>
      </c>
      <c r="G120" s="175" t="n">
        <f aca="false">Бюджет!G351</f>
        <v>0</v>
      </c>
      <c r="H120" s="175" t="n">
        <f aca="false">Бюджет!H351</f>
        <v>32</v>
      </c>
      <c r="I120" s="175" t="n">
        <f aca="false">Бюджет!I351</f>
        <v>32</v>
      </c>
      <c r="J120" s="175" t="n">
        <f aca="false">Бюджет!J351</f>
        <v>0</v>
      </c>
      <c r="K120" s="175" t="n">
        <f aca="false">Бюджет!K351</f>
        <v>0</v>
      </c>
      <c r="L120" s="175" t="n">
        <f aca="false">Бюджет!L351</f>
        <v>0</v>
      </c>
      <c r="M120" s="175" t="n">
        <f aca="false">Бюджет!M351</f>
        <v>10</v>
      </c>
      <c r="N120" s="175" t="n">
        <f aca="false">Бюджет!N351</f>
        <v>0</v>
      </c>
      <c r="O120" s="175" t="n">
        <f aca="false">Бюджет!O351</f>
        <v>0</v>
      </c>
      <c r="P120" s="175" t="n">
        <f aca="false">Бюджет!P351</f>
        <v>0</v>
      </c>
      <c r="Q120" s="175" t="n">
        <f aca="false">Бюджет!Q351</f>
        <v>0</v>
      </c>
      <c r="R120" s="175" t="n">
        <f aca="false">Бюджет!R351</f>
        <v>0</v>
      </c>
      <c r="S120" s="175" t="n">
        <f aca="false">Бюджет!S351</f>
        <v>0</v>
      </c>
      <c r="T120" s="175" t="n">
        <f aca="false">Бюджет!T351</f>
        <v>0</v>
      </c>
      <c r="U120" s="175" t="n">
        <f aca="false">Бюджет!U351</f>
        <v>7.5</v>
      </c>
      <c r="V120" s="175" t="n">
        <f aca="false">Бюджет!V351</f>
        <v>0</v>
      </c>
      <c r="W120" s="175" t="n">
        <f aca="false">Бюджет!W351</f>
        <v>0</v>
      </c>
      <c r="X120" s="175" t="n">
        <f aca="false">Бюджет!X351</f>
        <v>0</v>
      </c>
      <c r="Y120" s="175" t="n">
        <f aca="false">Бюджет!Y351</f>
        <v>0</v>
      </c>
      <c r="Z120" s="175" t="n">
        <f aca="false">Бюджет!Z351</f>
        <v>0</v>
      </c>
      <c r="AA120" s="175" t="n">
        <f aca="false">Бюджет!AA351</f>
        <v>0</v>
      </c>
      <c r="AB120" s="175" t="n">
        <f aca="false">Бюджет!AB351</f>
        <v>0</v>
      </c>
      <c r="AC120" s="175" t="n">
        <f aca="false">Бюджет!AC351</f>
        <v>0</v>
      </c>
      <c r="AD120" s="175" t="n">
        <f aca="false">Бюджет!AD351</f>
        <v>0</v>
      </c>
      <c r="AE120" s="175" t="n">
        <f aca="false">Бюджет!AE351</f>
        <v>0</v>
      </c>
      <c r="AF120" s="175" t="n">
        <f aca="false">Бюджет!AF351</f>
        <v>0</v>
      </c>
      <c r="AG120" s="175" t="n">
        <f aca="false">Бюджет!AG351</f>
        <v>0</v>
      </c>
      <c r="AH120" s="175" t="n">
        <f aca="false">Бюджет!AH351</f>
        <v>0</v>
      </c>
      <c r="AI120" s="175" t="n">
        <f aca="false">Бюджет!AI351</f>
        <v>12</v>
      </c>
      <c r="AJ120" s="172" t="n">
        <f aca="false">SUM(G120,I120:AI120)</f>
        <v>61.5</v>
      </c>
      <c r="AK120" s="168"/>
    </row>
    <row r="121" customFormat="false" ht="27.25" hidden="false" customHeight="false" outlineLevel="0" collapsed="false">
      <c r="A121" s="173" t="str">
        <f aca="false">Бюджет!A358</f>
        <v>Б1.О.20</v>
      </c>
      <c r="B121" s="174" t="str">
        <f aca="false">Бюджет!B358</f>
        <v>Электродинамика (поток РФ, НЭ, ИСТ лекц, поток РФ и НЭ пз)</v>
      </c>
      <c r="C121" s="168" t="str">
        <f aca="false">Бюджет!C358</f>
        <v>2\4</v>
      </c>
      <c r="D121" s="168" t="n">
        <f aca="false">Бюджет!D358</f>
        <v>25</v>
      </c>
      <c r="E121" s="168" t="n">
        <f aca="false">Бюджет!E358</f>
        <v>1</v>
      </c>
      <c r="F121" s="175" t="n">
        <f aca="false">Бюджет!F358</f>
        <v>40</v>
      </c>
      <c r="G121" s="175" t="n">
        <f aca="false">Бюджет!G358</f>
        <v>0</v>
      </c>
      <c r="H121" s="175" t="n">
        <f aca="false">Бюджет!H358</f>
        <v>40</v>
      </c>
      <c r="I121" s="175" t="n">
        <f aca="false">Бюджет!I358</f>
        <v>40</v>
      </c>
      <c r="J121" s="175" t="n">
        <f aca="false">Бюджет!J358</f>
        <v>0</v>
      </c>
      <c r="K121" s="175" t="n">
        <f aca="false">Бюджет!K358</f>
        <v>0</v>
      </c>
      <c r="L121" s="175" t="n">
        <f aca="false">Бюджет!L358</f>
        <v>0</v>
      </c>
      <c r="M121" s="175" t="n">
        <f aca="false">Бюджет!M358</f>
        <v>10</v>
      </c>
      <c r="N121" s="175" t="n">
        <f aca="false">Бюджет!N358</f>
        <v>0</v>
      </c>
      <c r="O121" s="175" t="n">
        <f aca="false">Бюджет!O358</f>
        <v>0</v>
      </c>
      <c r="P121" s="175" t="n">
        <f aca="false">Бюджет!P358</f>
        <v>0</v>
      </c>
      <c r="Q121" s="175" t="n">
        <f aca="false">Бюджет!Q358</f>
        <v>0</v>
      </c>
      <c r="R121" s="175" t="n">
        <f aca="false">Бюджет!R358</f>
        <v>0</v>
      </c>
      <c r="S121" s="175" t="n">
        <f aca="false">Бюджет!S358</f>
        <v>0</v>
      </c>
      <c r="T121" s="175" t="n">
        <f aca="false">Бюджет!T358</f>
        <v>0</v>
      </c>
      <c r="U121" s="175" t="n">
        <f aca="false">Бюджет!U358</f>
        <v>7.5</v>
      </c>
      <c r="V121" s="175" t="n">
        <f aca="false">Бюджет!V358</f>
        <v>0</v>
      </c>
      <c r="W121" s="175" t="n">
        <f aca="false">Бюджет!W358</f>
        <v>0</v>
      </c>
      <c r="X121" s="175" t="n">
        <f aca="false">Бюджет!X358</f>
        <v>0</v>
      </c>
      <c r="Y121" s="175" t="n">
        <f aca="false">Бюджет!Y358</f>
        <v>0</v>
      </c>
      <c r="Z121" s="175" t="n">
        <f aca="false">Бюджет!Z358</f>
        <v>0</v>
      </c>
      <c r="AA121" s="175" t="n">
        <f aca="false">Бюджет!AA358</f>
        <v>0</v>
      </c>
      <c r="AB121" s="175" t="n">
        <f aca="false">Бюджет!AB358</f>
        <v>0</v>
      </c>
      <c r="AC121" s="175" t="n">
        <f aca="false">Бюджет!AC358</f>
        <v>0</v>
      </c>
      <c r="AD121" s="175" t="n">
        <f aca="false">Бюджет!AD358</f>
        <v>0</v>
      </c>
      <c r="AE121" s="175" t="n">
        <f aca="false">Бюджет!AE358</f>
        <v>0</v>
      </c>
      <c r="AF121" s="175" t="n">
        <f aca="false">Бюджет!AF358</f>
        <v>0</v>
      </c>
      <c r="AG121" s="175" t="n">
        <f aca="false">Бюджет!AG358</f>
        <v>0</v>
      </c>
      <c r="AH121" s="175" t="n">
        <f aca="false">Бюджет!AH358</f>
        <v>0</v>
      </c>
      <c r="AI121" s="175" t="n">
        <f aca="false">Бюджет!AI358</f>
        <v>0</v>
      </c>
      <c r="AJ121" s="172" t="n">
        <f aca="false">SUM(G121,I121:AI121)</f>
        <v>57.5</v>
      </c>
      <c r="AK121" s="168"/>
    </row>
    <row r="122" customFormat="false" ht="15" hidden="false" customHeight="false" outlineLevel="0" collapsed="false">
      <c r="A122" s="168"/>
      <c r="B122" s="267" t="s">
        <v>549</v>
      </c>
      <c r="C122" s="177"/>
      <c r="D122" s="177"/>
      <c r="E122" s="177"/>
      <c r="F122" s="178" t="n">
        <f aca="false">SUM(F116:F121)</f>
        <v>228</v>
      </c>
      <c r="G122" s="178" t="n">
        <f aca="false">SUM(G116:G121)</f>
        <v>0</v>
      </c>
      <c r="H122" s="178" t="n">
        <f aca="false">SUM(H116:H121)</f>
        <v>266</v>
      </c>
      <c r="I122" s="178" t="n">
        <f aca="false">SUM(I116:I121)</f>
        <v>266</v>
      </c>
      <c r="J122" s="178" t="n">
        <f aca="false">SUM(J116:J121)</f>
        <v>0</v>
      </c>
      <c r="K122" s="178" t="n">
        <f aca="false">SUM(K116:K121)</f>
        <v>0</v>
      </c>
      <c r="L122" s="178" t="n">
        <f aca="false">SUM(L116:L121)</f>
        <v>0</v>
      </c>
      <c r="M122" s="178" t="n">
        <f aca="false">SUM(M116:M121)</f>
        <v>60</v>
      </c>
      <c r="N122" s="178" t="n">
        <f aca="false">SUM(N116:N121)</f>
        <v>0</v>
      </c>
      <c r="O122" s="178" t="n">
        <f aca="false">SUM(O116:O121)</f>
        <v>0</v>
      </c>
      <c r="P122" s="178" t="n">
        <f aca="false">SUM(P116:P121)</f>
        <v>0</v>
      </c>
      <c r="Q122" s="178" t="n">
        <f aca="false">SUM(Q116:Q121)</f>
        <v>0</v>
      </c>
      <c r="R122" s="178" t="n">
        <f aca="false">SUM(R116:R121)</f>
        <v>0</v>
      </c>
      <c r="S122" s="178" t="n">
        <f aca="false">SUM(S116:S121)</f>
        <v>0</v>
      </c>
      <c r="T122" s="178" t="n">
        <f aca="false">SUM(T116:T121)</f>
        <v>0</v>
      </c>
      <c r="U122" s="178" t="n">
        <f aca="false">SUM(U116:U121)</f>
        <v>45</v>
      </c>
      <c r="V122" s="178" t="n">
        <f aca="false">SUM(V116:V121)</f>
        <v>0</v>
      </c>
      <c r="W122" s="178" t="n">
        <f aca="false">SUM(W116:W121)</f>
        <v>0</v>
      </c>
      <c r="X122" s="178" t="n">
        <f aca="false">SUM(X116:X121)</f>
        <v>0</v>
      </c>
      <c r="Y122" s="178" t="n">
        <f aca="false">SUM(Y116:Y121)</f>
        <v>0</v>
      </c>
      <c r="Z122" s="178" t="n">
        <f aca="false">SUM(Z116:Z121)</f>
        <v>0</v>
      </c>
      <c r="AA122" s="178" t="n">
        <f aca="false">SUM(AA116:AA121)</f>
        <v>0</v>
      </c>
      <c r="AB122" s="178" t="n">
        <f aca="false">SUM(AB116:AB121)</f>
        <v>0</v>
      </c>
      <c r="AC122" s="178" t="n">
        <f aca="false">SUM(AC116:AC121)</f>
        <v>0</v>
      </c>
      <c r="AD122" s="178" t="n">
        <f aca="false">SUM(AD116:AD121)</f>
        <v>0</v>
      </c>
      <c r="AE122" s="178" t="n">
        <f aca="false">SUM(AE116:AE121)</f>
        <v>0</v>
      </c>
      <c r="AF122" s="178" t="n">
        <f aca="false">SUM(AF116:AF121)</f>
        <v>0</v>
      </c>
      <c r="AG122" s="178" t="n">
        <f aca="false">SUM(AG116:AG121)</f>
        <v>0</v>
      </c>
      <c r="AH122" s="178" t="n">
        <f aca="false">SUM(AH116:AH121)</f>
        <v>0</v>
      </c>
      <c r="AI122" s="178" t="n">
        <f aca="false">SUM(AI116:AI121)</f>
        <v>48</v>
      </c>
      <c r="AJ122" s="178" t="n">
        <f aca="false">SUM(AJ116:AJ121)</f>
        <v>419</v>
      </c>
      <c r="AK122" s="168"/>
    </row>
    <row r="123" customFormat="false" ht="15" hidden="false" customHeight="false" outlineLevel="0" collapsed="false">
      <c r="A123" s="168"/>
      <c r="B123" s="174"/>
      <c r="C123" s="168"/>
      <c r="D123" s="168"/>
      <c r="E123" s="168"/>
      <c r="F123" s="175"/>
      <c r="G123" s="175"/>
      <c r="H123" s="175"/>
      <c r="I123" s="175"/>
      <c r="J123" s="175"/>
      <c r="K123" s="172"/>
      <c r="L123" s="175"/>
      <c r="M123" s="175"/>
      <c r="N123" s="175"/>
      <c r="O123" s="175"/>
      <c r="P123" s="175"/>
      <c r="Q123" s="172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2" t="n">
        <f aca="false">SUM(G123,I123:AI123)</f>
        <v>0</v>
      </c>
      <c r="AK123" s="168"/>
    </row>
    <row r="124" customFormat="false" ht="15" hidden="false" customHeight="false" outlineLevel="0" collapsed="false">
      <c r="A124" s="168"/>
      <c r="B124" s="174"/>
      <c r="C124" s="168"/>
      <c r="D124" s="168"/>
      <c r="E124" s="168"/>
      <c r="F124" s="175"/>
      <c r="G124" s="175"/>
      <c r="H124" s="175"/>
      <c r="I124" s="175"/>
      <c r="J124" s="175"/>
      <c r="K124" s="180"/>
      <c r="L124" s="182" t="str">
        <f aca="false">Бюджет!L387</f>
        <v>03.04.02 Физика</v>
      </c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0"/>
      <c r="AC124" s="175"/>
      <c r="AD124" s="175"/>
      <c r="AE124" s="175"/>
      <c r="AF124" s="175"/>
      <c r="AG124" s="175"/>
      <c r="AH124" s="175"/>
      <c r="AI124" s="175"/>
      <c r="AJ124" s="172" t="n">
        <f aca="false">SUM(G124,I124:AI124)</f>
        <v>0</v>
      </c>
      <c r="AK124" s="168"/>
    </row>
    <row r="125" customFormat="false" ht="15" hidden="false" customHeight="false" outlineLevel="0" collapsed="false">
      <c r="A125" s="168"/>
      <c r="B125" s="174"/>
      <c r="C125" s="168"/>
      <c r="D125" s="168"/>
      <c r="E125" s="168"/>
      <c r="F125" s="175"/>
      <c r="G125" s="175"/>
      <c r="H125" s="175"/>
      <c r="I125" s="175"/>
      <c r="J125" s="175"/>
      <c r="K125" s="183" t="n">
        <f aca="false">Бюджет!K408</f>
        <v>0</v>
      </c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75"/>
      <c r="AD125" s="175"/>
      <c r="AE125" s="175"/>
      <c r="AF125" s="175"/>
      <c r="AG125" s="175"/>
      <c r="AH125" s="175"/>
      <c r="AI125" s="175"/>
      <c r="AJ125" s="172" t="n">
        <f aca="false">SUM(G125,I125:AI125)</f>
        <v>0</v>
      </c>
      <c r="AK125" s="168"/>
    </row>
    <row r="126" customFormat="false" ht="15" hidden="false" customHeight="false" outlineLevel="0" collapsed="false">
      <c r="A126" s="173" t="n">
        <f aca="false">Бюджет!A398</f>
        <v>0</v>
      </c>
      <c r="B126" s="173" t="str">
        <f aca="false">Бюджет!B398</f>
        <v>ГИА (ВКР защита) комиссия 7 человека</v>
      </c>
      <c r="C126" s="168" t="str">
        <f aca="false">Бюджет!C398</f>
        <v>2\4</v>
      </c>
      <c r="D126" s="168" t="n">
        <f aca="false">Бюджет!D398</f>
        <v>8</v>
      </c>
      <c r="E126" s="168" t="n">
        <f aca="false">Бюджет!E398</f>
        <v>1</v>
      </c>
      <c r="F126" s="175" t="n">
        <f aca="false">Бюджет!F398</f>
        <v>0</v>
      </c>
      <c r="G126" s="175" t="n">
        <f aca="false">Бюджет!G398</f>
        <v>0</v>
      </c>
      <c r="H126" s="175" t="n">
        <f aca="false">Бюджет!H398</f>
        <v>0</v>
      </c>
      <c r="I126" s="175" t="n">
        <f aca="false">Бюджет!I398</f>
        <v>0</v>
      </c>
      <c r="J126" s="175" t="n">
        <f aca="false">Бюджет!J398</f>
        <v>0</v>
      </c>
      <c r="K126" s="175" t="n">
        <f aca="false">Бюджет!K398</f>
        <v>0</v>
      </c>
      <c r="L126" s="175" t="n">
        <f aca="false">Бюджет!L398</f>
        <v>0</v>
      </c>
      <c r="M126" s="175" t="n">
        <f aca="false">Бюджет!M398</f>
        <v>0</v>
      </c>
      <c r="N126" s="175" t="n">
        <f aca="false">Бюджет!N398</f>
        <v>0</v>
      </c>
      <c r="O126" s="175" t="n">
        <f aca="false">Бюджет!O398</f>
        <v>0</v>
      </c>
      <c r="P126" s="175" t="n">
        <f aca="false">Бюджет!P398</f>
        <v>0</v>
      </c>
      <c r="Q126" s="175" t="n">
        <f aca="false">Бюджет!Q398</f>
        <v>0</v>
      </c>
      <c r="R126" s="175" t="n">
        <f aca="false">Бюджет!R398</f>
        <v>0</v>
      </c>
      <c r="S126" s="175" t="n">
        <f aca="false">Бюджет!S398</f>
        <v>0</v>
      </c>
      <c r="T126" s="175" t="n">
        <f aca="false">Бюджет!T398</f>
        <v>0</v>
      </c>
      <c r="U126" s="175" t="n">
        <f aca="false">Бюджет!U398</f>
        <v>0</v>
      </c>
      <c r="V126" s="175" t="n">
        <f aca="false">Бюджет!V398</f>
        <v>0</v>
      </c>
      <c r="W126" s="175" t="n">
        <f aca="false">Бюджет!W398</f>
        <v>0</v>
      </c>
      <c r="X126" s="175" t="n">
        <f aca="false">Бюджет!X398</f>
        <v>0</v>
      </c>
      <c r="Y126" s="175" t="n">
        <f aca="false">Бюджет!Y398</f>
        <v>0</v>
      </c>
      <c r="Z126" s="175" t="n">
        <f aca="false">Бюджет!Z398</f>
        <v>0</v>
      </c>
      <c r="AA126" s="175" t="n">
        <f aca="false">Бюджет!AA398</f>
        <v>0</v>
      </c>
      <c r="AB126" s="175" t="n">
        <f aca="false">Бюджет!AB398/7</f>
        <v>4</v>
      </c>
      <c r="AC126" s="175" t="n">
        <f aca="false">Бюджет!AC398</f>
        <v>0</v>
      </c>
      <c r="AD126" s="175" t="n">
        <f aca="false">Бюджет!AD398</f>
        <v>0</v>
      </c>
      <c r="AE126" s="175" t="n">
        <f aca="false">Бюджет!AE398</f>
        <v>0</v>
      </c>
      <c r="AF126" s="175" t="n">
        <f aca="false">Бюджет!AF398</f>
        <v>0</v>
      </c>
      <c r="AG126" s="175" t="n">
        <f aca="false">Бюджет!AG398</f>
        <v>0</v>
      </c>
      <c r="AH126" s="175" t="n">
        <f aca="false">Бюджет!AH398</f>
        <v>0</v>
      </c>
      <c r="AI126" s="175" t="n">
        <f aca="false">Бюджет!AI398</f>
        <v>0</v>
      </c>
      <c r="AJ126" s="172" t="n">
        <f aca="false">SUM(G126,I126:AI126)</f>
        <v>4</v>
      </c>
      <c r="AK126" s="168"/>
    </row>
    <row r="127" customFormat="false" ht="15" hidden="false" customHeight="false" outlineLevel="0" collapsed="false">
      <c r="A127" s="168"/>
      <c r="B127" s="174"/>
      <c r="C127" s="168"/>
      <c r="D127" s="168"/>
      <c r="E127" s="168"/>
      <c r="F127" s="175"/>
      <c r="G127" s="175"/>
      <c r="H127" s="175"/>
      <c r="I127" s="175"/>
      <c r="J127" s="175"/>
      <c r="K127" s="183" t="str">
        <f aca="false">Бюджет!K410</f>
        <v>профиль "Астрофизика высоких энергий"</v>
      </c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75"/>
      <c r="AD127" s="175"/>
      <c r="AE127" s="175"/>
      <c r="AF127" s="175"/>
      <c r="AG127" s="175"/>
      <c r="AH127" s="175"/>
      <c r="AI127" s="175"/>
      <c r="AJ127" s="172" t="n">
        <f aca="false">SUM(G127,I127:AI127)</f>
        <v>0</v>
      </c>
      <c r="AK127" s="168"/>
    </row>
    <row r="128" customFormat="false" ht="15" hidden="false" customHeight="false" outlineLevel="0" collapsed="false">
      <c r="A128" s="173" t="str">
        <f aca="false">Бюджет!A415</f>
        <v>Б1.В.06</v>
      </c>
      <c r="B128" s="173" t="str">
        <f aca="false">Бюджет!B415</f>
        <v>Инструменты нейтринной астрофизики</v>
      </c>
      <c r="C128" s="168" t="str">
        <f aca="false">Бюджет!C415</f>
        <v>1\2</v>
      </c>
      <c r="D128" s="168" t="n">
        <f aca="false">Бюджет!D415</f>
        <v>3</v>
      </c>
      <c r="E128" s="168" t="n">
        <f aca="false">Бюджет!E415</f>
        <v>1</v>
      </c>
      <c r="F128" s="175" t="n">
        <f aca="false">Бюджет!F415</f>
        <v>20</v>
      </c>
      <c r="G128" s="175" t="n">
        <f aca="false">Бюджет!G415</f>
        <v>20</v>
      </c>
      <c r="H128" s="175" t="n">
        <f aca="false">Бюджет!H415</f>
        <v>20</v>
      </c>
      <c r="I128" s="175" t="n">
        <f aca="false">Бюджет!I415</f>
        <v>20</v>
      </c>
      <c r="J128" s="175" t="n">
        <f aca="false">Бюджет!J415</f>
        <v>0</v>
      </c>
      <c r="K128" s="175" t="n">
        <f aca="false">Бюджет!K415</f>
        <v>0.9</v>
      </c>
      <c r="L128" s="175" t="n">
        <f aca="false">Бюджет!L415</f>
        <v>0</v>
      </c>
      <c r="M128" s="175" t="n">
        <f aca="false">Бюджет!M415</f>
        <v>0</v>
      </c>
      <c r="N128" s="175" t="n">
        <f aca="false">Бюджет!N415</f>
        <v>0</v>
      </c>
      <c r="O128" s="175" t="n">
        <f aca="false">Бюджет!O415</f>
        <v>0</v>
      </c>
      <c r="P128" s="175" t="n">
        <f aca="false">Бюджет!P415</f>
        <v>0</v>
      </c>
      <c r="Q128" s="175" t="n">
        <f aca="false">Бюджет!Q415</f>
        <v>1</v>
      </c>
      <c r="R128" s="175" t="n">
        <f aca="false">Бюджет!R415</f>
        <v>0</v>
      </c>
      <c r="S128" s="175" t="n">
        <f aca="false">Бюджет!S415</f>
        <v>0</v>
      </c>
      <c r="T128" s="175" t="n">
        <f aca="false">Бюджет!T415</f>
        <v>0</v>
      </c>
      <c r="U128" s="175" t="n">
        <f aca="false">Бюджет!U415</f>
        <v>0</v>
      </c>
      <c r="V128" s="175" t="n">
        <f aca="false">Бюджет!V415</f>
        <v>0</v>
      </c>
      <c r="W128" s="175" t="n">
        <f aca="false">Бюджет!W415</f>
        <v>0</v>
      </c>
      <c r="X128" s="175" t="n">
        <f aca="false">Бюджет!X415</f>
        <v>0</v>
      </c>
      <c r="Y128" s="175" t="n">
        <f aca="false">Бюджет!Y415</f>
        <v>0</v>
      </c>
      <c r="Z128" s="175" t="n">
        <f aca="false">Бюджет!Z415</f>
        <v>0</v>
      </c>
      <c r="AA128" s="175" t="n">
        <f aca="false">Бюджет!AA415</f>
        <v>0</v>
      </c>
      <c r="AB128" s="175" t="n">
        <f aca="false">Бюджет!AB415</f>
        <v>0</v>
      </c>
      <c r="AC128" s="175" t="n">
        <f aca="false">Бюджет!AC415</f>
        <v>0</v>
      </c>
      <c r="AD128" s="175" t="n">
        <f aca="false">Бюджет!AD415</f>
        <v>0</v>
      </c>
      <c r="AE128" s="175" t="n">
        <f aca="false">Бюджет!AE415</f>
        <v>0</v>
      </c>
      <c r="AF128" s="175" t="n">
        <f aca="false">Бюджет!AF415</f>
        <v>0</v>
      </c>
      <c r="AG128" s="175" t="n">
        <f aca="false">Бюджет!AG415</f>
        <v>0</v>
      </c>
      <c r="AH128" s="175" t="n">
        <f aca="false">Бюджет!AH415</f>
        <v>0</v>
      </c>
      <c r="AI128" s="175" t="n">
        <f aca="false">Бюджет!AI415</f>
        <v>0</v>
      </c>
      <c r="AJ128" s="172" t="n">
        <f aca="false">SUM(G128,I128:AI128)</f>
        <v>41.9</v>
      </c>
      <c r="AK128" s="168"/>
    </row>
    <row r="129" customFormat="false" ht="15" hidden="false" customHeight="false" outlineLevel="0" collapsed="false">
      <c r="A129" s="173" t="str">
        <f aca="false">Бюджет!A417</f>
        <v>Б1.В.ДВ.02.01</v>
      </c>
      <c r="B129" s="173" t="str">
        <f aca="false">Бюджет!B417</f>
        <v>Нейтринная астрофизика</v>
      </c>
      <c r="C129" s="168" t="str">
        <f aca="false">Бюджет!C417</f>
        <v>1\2</v>
      </c>
      <c r="D129" s="168" t="n">
        <f aca="false">Бюджет!D417</f>
        <v>3</v>
      </c>
      <c r="E129" s="168" t="n">
        <f aca="false">Бюджет!E417</f>
        <v>1</v>
      </c>
      <c r="F129" s="175" t="n">
        <f aca="false">Бюджет!F417</f>
        <v>20</v>
      </c>
      <c r="G129" s="175" t="n">
        <f aca="false">Бюджет!G417</f>
        <v>20</v>
      </c>
      <c r="H129" s="175" t="n">
        <f aca="false">Бюджет!H417</f>
        <v>20</v>
      </c>
      <c r="I129" s="175" t="n">
        <f aca="false">Бюджет!I417</f>
        <v>20</v>
      </c>
      <c r="J129" s="175" t="n">
        <f aca="false">Бюджет!J417</f>
        <v>0</v>
      </c>
      <c r="K129" s="175" t="n">
        <f aca="false">Бюджет!K417</f>
        <v>0</v>
      </c>
      <c r="L129" s="175" t="n">
        <f aca="false">Бюджет!L417</f>
        <v>0</v>
      </c>
      <c r="M129" s="175" t="n">
        <f aca="false">Бюджет!M417</f>
        <v>1.2</v>
      </c>
      <c r="N129" s="175" t="n">
        <f aca="false">Бюджет!N417</f>
        <v>0</v>
      </c>
      <c r="O129" s="175" t="n">
        <f aca="false">Бюджет!O417</f>
        <v>0</v>
      </c>
      <c r="P129" s="175" t="n">
        <f aca="false">Бюджет!P417</f>
        <v>0</v>
      </c>
      <c r="Q129" s="175" t="n">
        <f aca="false">Бюджет!Q417</f>
        <v>2</v>
      </c>
      <c r="R129" s="175" t="n">
        <f aca="false">Бюджет!R417</f>
        <v>0</v>
      </c>
      <c r="S129" s="175" t="n">
        <f aca="false">Бюджет!S417</f>
        <v>0</v>
      </c>
      <c r="T129" s="175" t="n">
        <f aca="false">Бюджет!T417</f>
        <v>0</v>
      </c>
      <c r="U129" s="175" t="n">
        <f aca="false">Бюджет!U417</f>
        <v>0</v>
      </c>
      <c r="V129" s="175" t="n">
        <f aca="false">Бюджет!V417</f>
        <v>0</v>
      </c>
      <c r="W129" s="175" t="n">
        <f aca="false">Бюджет!W417</f>
        <v>0</v>
      </c>
      <c r="X129" s="175" t="n">
        <f aca="false">Бюджет!X417</f>
        <v>0</v>
      </c>
      <c r="Y129" s="175" t="n">
        <f aca="false">Бюджет!Y417</f>
        <v>0</v>
      </c>
      <c r="Z129" s="175" t="n">
        <f aca="false">Бюджет!Z417</f>
        <v>0</v>
      </c>
      <c r="AA129" s="175" t="n">
        <f aca="false">Бюджет!AA417</f>
        <v>0</v>
      </c>
      <c r="AB129" s="175" t="n">
        <f aca="false">Бюджет!AB417</f>
        <v>0</v>
      </c>
      <c r="AC129" s="175" t="n">
        <f aca="false">Бюджет!AC417</f>
        <v>0</v>
      </c>
      <c r="AD129" s="175" t="n">
        <f aca="false">Бюджет!AD417</f>
        <v>0</v>
      </c>
      <c r="AE129" s="175" t="n">
        <f aca="false">Бюджет!AE417</f>
        <v>0</v>
      </c>
      <c r="AF129" s="175" t="n">
        <f aca="false">Бюджет!AF417</f>
        <v>0</v>
      </c>
      <c r="AG129" s="175" t="n">
        <f aca="false">Бюджет!AG417</f>
        <v>0</v>
      </c>
      <c r="AH129" s="175" t="n">
        <f aca="false">Бюджет!AH417</f>
        <v>0</v>
      </c>
      <c r="AI129" s="175" t="n">
        <f aca="false">Бюджет!AI417</f>
        <v>6</v>
      </c>
      <c r="AJ129" s="172" t="n">
        <f aca="false">SUM(G129,I129:AI129)</f>
        <v>49.2</v>
      </c>
      <c r="AK129" s="168"/>
    </row>
    <row r="130" customFormat="false" ht="15" hidden="false" customHeight="false" outlineLevel="0" collapsed="false">
      <c r="A130" s="173" t="str">
        <f aca="false">Бюджет!A423</f>
        <v>Б1.В.05</v>
      </c>
      <c r="B130" s="173" t="str">
        <f aca="false">Бюджет!B423</f>
        <v>Введение в квантовую теорию поля</v>
      </c>
      <c r="C130" s="168" t="str">
        <f aca="false">Бюджет!C423</f>
        <v>2\3</v>
      </c>
      <c r="D130" s="168" t="n">
        <f aca="false">Бюджет!D423</f>
        <v>5</v>
      </c>
      <c r="E130" s="168" t="n">
        <f aca="false">Бюджет!E423</f>
        <v>1</v>
      </c>
      <c r="F130" s="175" t="n">
        <f aca="false">Бюджет!F423</f>
        <v>34</v>
      </c>
      <c r="G130" s="175" t="n">
        <f aca="false">Бюджет!G423</f>
        <v>34</v>
      </c>
      <c r="H130" s="175" t="n">
        <f aca="false">Бюджет!H423</f>
        <v>16</v>
      </c>
      <c r="I130" s="175" t="n">
        <f aca="false">Бюджет!I423</f>
        <v>16</v>
      </c>
      <c r="J130" s="175" t="n">
        <f aca="false">Бюджет!J423</f>
        <v>0</v>
      </c>
      <c r="K130" s="175" t="n">
        <f aca="false">Бюджет!K423</f>
        <v>1.5</v>
      </c>
      <c r="L130" s="175" t="n">
        <f aca="false">Бюджет!L423</f>
        <v>0</v>
      </c>
      <c r="M130" s="175" t="n">
        <f aca="false">Бюджет!M423</f>
        <v>0</v>
      </c>
      <c r="N130" s="175" t="n">
        <f aca="false">Бюджет!N423</f>
        <v>0</v>
      </c>
      <c r="O130" s="175" t="n">
        <f aca="false">Бюджет!O423</f>
        <v>0</v>
      </c>
      <c r="P130" s="175" t="n">
        <f aca="false">Бюджет!P423</f>
        <v>0</v>
      </c>
      <c r="Q130" s="175" t="n">
        <f aca="false">Бюджет!Q423</f>
        <v>1.7</v>
      </c>
      <c r="R130" s="175" t="n">
        <f aca="false">Бюджет!R423</f>
        <v>0</v>
      </c>
      <c r="S130" s="175" t="n">
        <f aca="false">Бюджет!S423</f>
        <v>0</v>
      </c>
      <c r="T130" s="175" t="n">
        <f aca="false">Бюджет!T423</f>
        <v>0</v>
      </c>
      <c r="U130" s="175" t="n">
        <f aca="false">Бюджет!U423</f>
        <v>0</v>
      </c>
      <c r="V130" s="175" t="n">
        <f aca="false">Бюджет!V423</f>
        <v>0</v>
      </c>
      <c r="W130" s="175" t="n">
        <f aca="false">Бюджет!W423</f>
        <v>0</v>
      </c>
      <c r="X130" s="175" t="n">
        <f aca="false">Бюджет!X423</f>
        <v>0</v>
      </c>
      <c r="Y130" s="175" t="n">
        <f aca="false">Бюджет!Y423</f>
        <v>0</v>
      </c>
      <c r="Z130" s="175" t="n">
        <f aca="false">Бюджет!Z423</f>
        <v>0</v>
      </c>
      <c r="AA130" s="175" t="n">
        <f aca="false">Бюджет!AA423</f>
        <v>0</v>
      </c>
      <c r="AB130" s="175" t="n">
        <f aca="false">Бюджет!AB423</f>
        <v>0</v>
      </c>
      <c r="AC130" s="175" t="n">
        <f aca="false">Бюджет!AC423</f>
        <v>0</v>
      </c>
      <c r="AD130" s="175" t="n">
        <f aca="false">Бюджет!AD423</f>
        <v>0</v>
      </c>
      <c r="AE130" s="175" t="n">
        <f aca="false">Бюджет!AE423</f>
        <v>0</v>
      </c>
      <c r="AF130" s="175" t="n">
        <f aca="false">Бюджет!AF423</f>
        <v>0</v>
      </c>
      <c r="AG130" s="175" t="n">
        <f aca="false">Бюджет!AG423</f>
        <v>0</v>
      </c>
      <c r="AH130" s="175" t="n">
        <f aca="false">Бюджет!AH423</f>
        <v>0</v>
      </c>
      <c r="AI130" s="175" t="n">
        <f aca="false">Бюджет!AI423</f>
        <v>0</v>
      </c>
      <c r="AJ130" s="172" t="n">
        <f aca="false">SUM(G130,I130:AI130)</f>
        <v>53.2</v>
      </c>
      <c r="AK130" s="168"/>
    </row>
    <row r="131" customFormat="false" ht="15" hidden="false" customHeight="false" outlineLevel="0" collapsed="false">
      <c r="A131" s="173" t="str">
        <f aca="false">Бюджет!A425</f>
        <v>Б1.В.08</v>
      </c>
      <c r="B131" s="173" t="str">
        <f aca="false">Бюджет!B425</f>
        <v>Стандартная модель</v>
      </c>
      <c r="C131" s="168" t="str">
        <f aca="false">Бюджет!C425</f>
        <v>2\3</v>
      </c>
      <c r="D131" s="168" t="n">
        <f aca="false">Бюджет!D425</f>
        <v>5</v>
      </c>
      <c r="E131" s="168" t="n">
        <f aca="false">Бюджет!E425</f>
        <v>1</v>
      </c>
      <c r="F131" s="175" t="n">
        <f aca="false">Бюджет!F425</f>
        <v>34</v>
      </c>
      <c r="G131" s="175" t="n">
        <f aca="false">Бюджет!G425</f>
        <v>34</v>
      </c>
      <c r="H131" s="175" t="n">
        <f aca="false">Бюджет!H425</f>
        <v>16</v>
      </c>
      <c r="I131" s="175" t="n">
        <f aca="false">Бюджет!I425</f>
        <v>16</v>
      </c>
      <c r="J131" s="175" t="n">
        <f aca="false">Бюджет!J425</f>
        <v>0</v>
      </c>
      <c r="K131" s="175" t="n">
        <f aca="false">Бюджет!K425</f>
        <v>1.5</v>
      </c>
      <c r="L131" s="175" t="n">
        <f aca="false">Бюджет!L425</f>
        <v>0</v>
      </c>
      <c r="M131" s="175" t="n">
        <f aca="false">Бюджет!M425</f>
        <v>0</v>
      </c>
      <c r="N131" s="175" t="n">
        <f aca="false">Бюджет!N425</f>
        <v>0</v>
      </c>
      <c r="O131" s="175" t="n">
        <f aca="false">Бюджет!O425</f>
        <v>0</v>
      </c>
      <c r="P131" s="175" t="n">
        <f aca="false">Бюджет!P425</f>
        <v>0</v>
      </c>
      <c r="Q131" s="175" t="n">
        <f aca="false">Бюджет!Q425</f>
        <v>1.7</v>
      </c>
      <c r="R131" s="175" t="n">
        <f aca="false">Бюджет!R425</f>
        <v>0</v>
      </c>
      <c r="S131" s="175" t="n">
        <f aca="false">Бюджет!S425</f>
        <v>0</v>
      </c>
      <c r="T131" s="175" t="n">
        <f aca="false">Бюджет!T425</f>
        <v>0</v>
      </c>
      <c r="U131" s="175" t="n">
        <f aca="false">Бюджет!U425</f>
        <v>0</v>
      </c>
      <c r="V131" s="175" t="n">
        <f aca="false">Бюджет!V425</f>
        <v>0</v>
      </c>
      <c r="W131" s="175" t="n">
        <f aca="false">Бюджет!W425</f>
        <v>0</v>
      </c>
      <c r="X131" s="175" t="n">
        <f aca="false">Бюджет!X425</f>
        <v>0</v>
      </c>
      <c r="Y131" s="175" t="n">
        <f aca="false">Бюджет!Y425</f>
        <v>0</v>
      </c>
      <c r="Z131" s="175" t="n">
        <f aca="false">Бюджет!Z425</f>
        <v>0</v>
      </c>
      <c r="AA131" s="175" t="n">
        <f aca="false">Бюджет!AA425</f>
        <v>0</v>
      </c>
      <c r="AB131" s="175" t="n">
        <f aca="false">Бюджет!AB425</f>
        <v>0</v>
      </c>
      <c r="AC131" s="175" t="n">
        <f aca="false">Бюджет!AC425</f>
        <v>0</v>
      </c>
      <c r="AD131" s="175" t="n">
        <f aca="false">Бюджет!AD425</f>
        <v>0</v>
      </c>
      <c r="AE131" s="175" t="n">
        <f aca="false">Бюджет!AE425</f>
        <v>0</v>
      </c>
      <c r="AF131" s="175" t="n">
        <f aca="false">Бюджет!AF425</f>
        <v>0</v>
      </c>
      <c r="AG131" s="175" t="n">
        <f aca="false">Бюджет!AG425</f>
        <v>0</v>
      </c>
      <c r="AH131" s="175" t="n">
        <f aca="false">Бюджет!AH425</f>
        <v>0</v>
      </c>
      <c r="AI131" s="175" t="n">
        <f aca="false">Бюджет!AI425</f>
        <v>4</v>
      </c>
      <c r="AJ131" s="172" t="n">
        <f aca="false">SUM(G131,I131:AI131)</f>
        <v>57.2</v>
      </c>
      <c r="AK131" s="168"/>
    </row>
    <row r="132" customFormat="false" ht="15" hidden="false" customHeight="false" outlineLevel="0" collapsed="false">
      <c r="A132" s="173" t="n">
        <f aca="false">Бюджет!A429</f>
        <v>0</v>
      </c>
      <c r="B132" s="173" t="str">
        <f aca="false">Бюджет!B429</f>
        <v>ГИА (ВКР защита) комиссия 7 человека</v>
      </c>
      <c r="C132" s="168" t="str">
        <f aca="false">Бюджет!C429</f>
        <v>2\4</v>
      </c>
      <c r="D132" s="168" t="n">
        <f aca="false">Бюджет!D429</f>
        <v>5</v>
      </c>
      <c r="E132" s="168" t="n">
        <f aca="false">Бюджет!E429</f>
        <v>1</v>
      </c>
      <c r="F132" s="175" t="n">
        <f aca="false">Бюджет!F429</f>
        <v>0</v>
      </c>
      <c r="G132" s="175" t="n">
        <f aca="false">Бюджет!G429</f>
        <v>0</v>
      </c>
      <c r="H132" s="175" t="n">
        <f aca="false">Бюджет!H429</f>
        <v>0</v>
      </c>
      <c r="I132" s="175" t="n">
        <f aca="false">Бюджет!I429</f>
        <v>0</v>
      </c>
      <c r="J132" s="175" t="n">
        <f aca="false">Бюджет!J429</f>
        <v>0</v>
      </c>
      <c r="K132" s="175" t="n">
        <f aca="false">Бюджет!K429</f>
        <v>0</v>
      </c>
      <c r="L132" s="175" t="n">
        <f aca="false">Бюджет!L429</f>
        <v>0</v>
      </c>
      <c r="M132" s="175" t="n">
        <f aca="false">Бюджет!M429</f>
        <v>0</v>
      </c>
      <c r="N132" s="175" t="n">
        <f aca="false">Бюджет!N429</f>
        <v>0</v>
      </c>
      <c r="O132" s="175" t="n">
        <f aca="false">Бюджет!O429</f>
        <v>0</v>
      </c>
      <c r="P132" s="175" t="n">
        <f aca="false">Бюджет!P429</f>
        <v>0</v>
      </c>
      <c r="Q132" s="175" t="n">
        <f aca="false">Бюджет!Q429</f>
        <v>0</v>
      </c>
      <c r="R132" s="175" t="n">
        <f aca="false">Бюджет!R429</f>
        <v>0</v>
      </c>
      <c r="S132" s="175" t="n">
        <f aca="false">Бюджет!S429</f>
        <v>0</v>
      </c>
      <c r="T132" s="175" t="n">
        <f aca="false">Бюджет!T429</f>
        <v>0</v>
      </c>
      <c r="U132" s="175" t="n">
        <f aca="false">Бюджет!U429</f>
        <v>0</v>
      </c>
      <c r="V132" s="175" t="n">
        <f aca="false">Бюджет!V429</f>
        <v>0</v>
      </c>
      <c r="W132" s="175" t="n">
        <f aca="false">Бюджет!W429</f>
        <v>0</v>
      </c>
      <c r="X132" s="175" t="n">
        <f aca="false">Бюджет!X429</f>
        <v>0</v>
      </c>
      <c r="Y132" s="175" t="n">
        <f aca="false">Бюджет!Y429</f>
        <v>0</v>
      </c>
      <c r="Z132" s="175" t="n">
        <f aca="false">Бюджет!Z429</f>
        <v>0</v>
      </c>
      <c r="AA132" s="175" t="n">
        <f aca="false">Бюджет!AA429</f>
        <v>0</v>
      </c>
      <c r="AB132" s="175" t="n">
        <f aca="false">Бюджет!AB429/7*1</f>
        <v>2.5</v>
      </c>
      <c r="AC132" s="175" t="n">
        <f aca="false">Бюджет!AC429</f>
        <v>0</v>
      </c>
      <c r="AD132" s="175" t="n">
        <f aca="false">Бюджет!AD429</f>
        <v>0</v>
      </c>
      <c r="AE132" s="175" t="n">
        <f aca="false">Бюджет!AE429</f>
        <v>0</v>
      </c>
      <c r="AF132" s="175" t="n">
        <f aca="false">Бюджет!AF429</f>
        <v>0</v>
      </c>
      <c r="AG132" s="175" t="n">
        <f aca="false">Бюджет!AG429</f>
        <v>0</v>
      </c>
      <c r="AH132" s="175" t="n">
        <f aca="false">Бюджет!AH429</f>
        <v>0</v>
      </c>
      <c r="AI132" s="175" t="n">
        <f aca="false">Бюджет!AI429</f>
        <v>0</v>
      </c>
      <c r="AJ132" s="172" t="n">
        <f aca="false">SUM(G132,I132:AI132)</f>
        <v>2.5</v>
      </c>
      <c r="AK132" s="168"/>
    </row>
    <row r="133" customFormat="false" ht="15" hidden="false" customHeight="false" outlineLevel="0" collapsed="false">
      <c r="A133" s="168"/>
      <c r="B133" s="267" t="s">
        <v>552</v>
      </c>
      <c r="C133" s="177"/>
      <c r="D133" s="177"/>
      <c r="E133" s="177"/>
      <c r="F133" s="178" t="n">
        <f aca="false">SUM(F126:F132)</f>
        <v>108</v>
      </c>
      <c r="G133" s="178" t="n">
        <f aca="false">SUM(G126:G132)</f>
        <v>108</v>
      </c>
      <c r="H133" s="178" t="n">
        <f aca="false">SUM(H126:H132)</f>
        <v>72</v>
      </c>
      <c r="I133" s="178" t="n">
        <f aca="false">SUM(I126:I132)</f>
        <v>72</v>
      </c>
      <c r="J133" s="178" t="n">
        <f aca="false">SUM(J126:J132)</f>
        <v>0</v>
      </c>
      <c r="K133" s="178" t="n">
        <f aca="false">SUM(K126:K132)</f>
        <v>3.9</v>
      </c>
      <c r="L133" s="178" t="n">
        <f aca="false">SUM(L126:L132)</f>
        <v>0</v>
      </c>
      <c r="M133" s="178" t="n">
        <f aca="false">SUM(M126:M132)</f>
        <v>1.2</v>
      </c>
      <c r="N133" s="178" t="n">
        <f aca="false">SUM(N126:N132)</f>
        <v>0</v>
      </c>
      <c r="O133" s="178" t="n">
        <f aca="false">SUM(O126:O132)</f>
        <v>0</v>
      </c>
      <c r="P133" s="178" t="n">
        <f aca="false">SUM(P126:P132)</f>
        <v>0</v>
      </c>
      <c r="Q133" s="178" t="n">
        <f aca="false">SUM(Q126:Q132)</f>
        <v>6.4</v>
      </c>
      <c r="R133" s="178" t="n">
        <f aca="false">SUM(R126:R132)</f>
        <v>0</v>
      </c>
      <c r="S133" s="178" t="n">
        <f aca="false">SUM(S126:S132)</f>
        <v>0</v>
      </c>
      <c r="T133" s="178" t="n">
        <f aca="false">SUM(T126:T132)</f>
        <v>0</v>
      </c>
      <c r="U133" s="178" t="n">
        <f aca="false">SUM(U126:U132)</f>
        <v>0</v>
      </c>
      <c r="V133" s="178" t="n">
        <f aca="false">SUM(V126:V132)</f>
        <v>0</v>
      </c>
      <c r="W133" s="178" t="n">
        <f aca="false">SUM(W126:W132)</f>
        <v>0</v>
      </c>
      <c r="X133" s="178" t="n">
        <f aca="false">SUM(X126:X132)</f>
        <v>0</v>
      </c>
      <c r="Y133" s="178" t="n">
        <f aca="false">SUM(Y126:Y132)</f>
        <v>0</v>
      </c>
      <c r="Z133" s="178" t="n">
        <f aca="false">SUM(Z126:Z132)</f>
        <v>0</v>
      </c>
      <c r="AA133" s="178" t="n">
        <f aca="false">SUM(AA126:AA132)</f>
        <v>0</v>
      </c>
      <c r="AB133" s="178" t="n">
        <f aca="false">SUM(AB126:AB132)</f>
        <v>6.5</v>
      </c>
      <c r="AC133" s="178" t="n">
        <f aca="false">SUM(AC126:AC132)</f>
        <v>0</v>
      </c>
      <c r="AD133" s="178" t="n">
        <f aca="false">SUM(AD126:AD132)</f>
        <v>0</v>
      </c>
      <c r="AE133" s="178" t="n">
        <f aca="false">SUM(AE126:AE132)</f>
        <v>0</v>
      </c>
      <c r="AF133" s="178" t="n">
        <f aca="false">SUM(AF126:AF132)</f>
        <v>0</v>
      </c>
      <c r="AG133" s="178" t="n">
        <f aca="false">SUM(AG126:AG132)</f>
        <v>0</v>
      </c>
      <c r="AH133" s="178" t="n">
        <f aca="false">SUM(AH126:AH132)</f>
        <v>0</v>
      </c>
      <c r="AI133" s="178" t="n">
        <f aca="false">SUM(AI126:AI132)</f>
        <v>10</v>
      </c>
      <c r="AJ133" s="178" t="n">
        <f aca="false">SUM(AJ126:AJ132)</f>
        <v>208</v>
      </c>
      <c r="AK133" s="168"/>
    </row>
    <row r="134" customFormat="false" ht="15" hidden="false" customHeight="false" outlineLevel="0" collapsed="false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75"/>
      <c r="AK134" s="168"/>
    </row>
    <row r="135" customFormat="false" ht="15" hidden="false" customHeight="false" outlineLevel="0" collapsed="false">
      <c r="A135" s="168"/>
      <c r="B135" s="268" t="s">
        <v>554</v>
      </c>
      <c r="C135" s="192"/>
      <c r="D135" s="192"/>
      <c r="E135" s="192"/>
      <c r="F135" s="188" t="n">
        <f aca="false">SUM(F112,F104,F90,F36,F133,F122)</f>
        <v>2284</v>
      </c>
      <c r="G135" s="188" t="n">
        <f aca="false">SUM(G112,G104,G90,G36,G133,G122)</f>
        <v>1412</v>
      </c>
      <c r="H135" s="188" t="n">
        <f aca="false">SUM(H112,H104,H90,H36,H133,H122)</f>
        <v>2442</v>
      </c>
      <c r="I135" s="188" t="n">
        <f aca="false">SUM(I112,I104,I90,I36,I133,I122)</f>
        <v>2318</v>
      </c>
      <c r="J135" s="188" t="n">
        <f aca="false">SUM(J112,J104,J90,J36,J133,J122)</f>
        <v>150</v>
      </c>
      <c r="K135" s="188" t="n">
        <f aca="false">SUM(K112,K104,K90,K36,K133,K122)</f>
        <v>63.6</v>
      </c>
      <c r="L135" s="188" t="n">
        <f aca="false">SUM(L112,L104,L90,L36,L133,L122)</f>
        <v>0</v>
      </c>
      <c r="M135" s="188" t="n">
        <f aca="false">SUM(M112,M104,M90,M36,M133,M122)</f>
        <v>343.2</v>
      </c>
      <c r="N135" s="188" t="n">
        <f aca="false">SUM(N112,N104,N90,N36,N133,N122)</f>
        <v>0</v>
      </c>
      <c r="O135" s="188" t="n">
        <f aca="false">SUM(O112,O104,O90,O36,O133,O122)</f>
        <v>0</v>
      </c>
      <c r="P135" s="188" t="n">
        <f aca="false">SUM(P112,P104,P90,P36,P133,P122)</f>
        <v>0</v>
      </c>
      <c r="Q135" s="188" t="n">
        <f aca="false">SUM(Q112,Q104,Q90,Q36,Q133,Q122)</f>
        <v>94.6</v>
      </c>
      <c r="R135" s="188" t="n">
        <f aca="false">SUM(R112,R104,R90,R36,R133,R122)</f>
        <v>0</v>
      </c>
      <c r="S135" s="188" t="n">
        <f aca="false">SUM(S112,S104,S90,S36,S133,S122)</f>
        <v>0</v>
      </c>
      <c r="T135" s="188" t="n">
        <f aca="false">SUM(T112,T104,T90,T36,T133,T122)</f>
        <v>57.3333333333333</v>
      </c>
      <c r="U135" s="188" t="n">
        <f aca="false">SUM(U112,U104,U90,U36,U133,U122)</f>
        <v>254.7</v>
      </c>
      <c r="V135" s="188" t="n">
        <f aca="false">SUM(V112,V104,V90,V36,V133,V122)</f>
        <v>24</v>
      </c>
      <c r="W135" s="188" t="n">
        <f aca="false">SUM(W112,W104,W90,W36,W133,W122)</f>
        <v>112</v>
      </c>
      <c r="X135" s="188" t="n">
        <f aca="false">SUM(X112,X104,X90,X36,X133,X122)</f>
        <v>0</v>
      </c>
      <c r="Y135" s="188" t="n">
        <f aca="false">SUM(Y112,Y104,Y90,Y36,Y133,Y122)</f>
        <v>0</v>
      </c>
      <c r="Z135" s="188" t="n">
        <f aca="false">SUM(Z112,Z104,Z90,Z36,Z133,Z122)</f>
        <v>0</v>
      </c>
      <c r="AA135" s="188" t="n">
        <f aca="false">SUM(AA112,AA104,AA90,AA36,AA133,AA122)</f>
        <v>0</v>
      </c>
      <c r="AB135" s="188" t="n">
        <f aca="false">SUM(AB112,AB104,AB90,AB36,AB133,AB122)</f>
        <v>13.5</v>
      </c>
      <c r="AC135" s="188" t="n">
        <f aca="false">SUM(AC112,AC104,AC90,AC36,AC133,AC122)</f>
        <v>0</v>
      </c>
      <c r="AD135" s="188" t="n">
        <f aca="false">SUM(AD112,AD104,AD90,AD36,AD133,AD122)</f>
        <v>0</v>
      </c>
      <c r="AE135" s="188" t="n">
        <f aca="false">SUM(AE112,AE104,AE90,AE36,AE133,AE122)</f>
        <v>0</v>
      </c>
      <c r="AF135" s="188" t="n">
        <f aca="false">SUM(AF112,AF104,AF90,AF36,AF133,AF122)</f>
        <v>0</v>
      </c>
      <c r="AG135" s="188" t="n">
        <f aca="false">SUM(AG112,AG104,AG90,AG36,AG133,AG122)</f>
        <v>0</v>
      </c>
      <c r="AH135" s="188" t="n">
        <f aca="false">SUM(AH112,AH104,AH90,AH36,AH133,AH122)</f>
        <v>0</v>
      </c>
      <c r="AI135" s="188" t="n">
        <f aca="false">SUM(AI112,AI104,AI90,AI36,AI133,AI122)</f>
        <v>314</v>
      </c>
      <c r="AJ135" s="188" t="n">
        <f aca="false">SUM(AJ112,AJ104,AJ90,AJ36,AJ133,AJ122)</f>
        <v>5156.93333333333</v>
      </c>
      <c r="AK135" s="175"/>
    </row>
    <row r="136" customFormat="false" ht="15" hidden="false" customHeight="false" outlineLevel="0" collapsed="false">
      <c r="A136" s="168"/>
      <c r="B136" s="209"/>
      <c r="C136" s="179"/>
      <c r="D136" s="179"/>
      <c r="E136" s="179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75"/>
    </row>
    <row r="137" customFormat="false" ht="15" hidden="false" customHeight="false" outlineLevel="0" collapsed="false">
      <c r="A137" s="186"/>
      <c r="B137" s="174"/>
      <c r="C137" s="186"/>
      <c r="D137" s="186"/>
      <c r="E137" s="186"/>
      <c r="F137" s="189"/>
      <c r="G137" s="189"/>
      <c r="H137" s="189"/>
      <c r="I137" s="189"/>
      <c r="J137" s="189"/>
      <c r="K137" s="189"/>
      <c r="L137" s="189"/>
      <c r="M137" s="189"/>
      <c r="N137" s="180" t="s">
        <v>60</v>
      </c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</row>
    <row r="138" customFormat="false" ht="15" hidden="false" customHeight="false" outlineLevel="0" collapsed="false">
      <c r="A138" s="186"/>
      <c r="B138" s="174"/>
      <c r="C138" s="186"/>
      <c r="D138" s="186"/>
      <c r="E138" s="186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</row>
    <row r="139" customFormat="false" ht="15" hidden="false" customHeight="false" outlineLevel="0" collapsed="false">
      <c r="A139" s="186"/>
      <c r="B139" s="268" t="s">
        <v>555</v>
      </c>
      <c r="C139" s="192"/>
      <c r="D139" s="192"/>
      <c r="E139" s="192"/>
      <c r="F139" s="188" t="n">
        <f aca="false">SUM(F138)</f>
        <v>0</v>
      </c>
      <c r="G139" s="188" t="n">
        <f aca="false">SUM(G138)</f>
        <v>0</v>
      </c>
      <c r="H139" s="188" t="n">
        <f aca="false">SUM(H138)</f>
        <v>0</v>
      </c>
      <c r="I139" s="188" t="n">
        <f aca="false">SUM(I138)</f>
        <v>0</v>
      </c>
      <c r="J139" s="188" t="n">
        <f aca="false">SUM(J138)</f>
        <v>0</v>
      </c>
      <c r="K139" s="188" t="n">
        <f aca="false">SUM(K138)</f>
        <v>0</v>
      </c>
      <c r="L139" s="188" t="n">
        <f aca="false">SUM(L138)</f>
        <v>0</v>
      </c>
      <c r="M139" s="188" t="n">
        <f aca="false">SUM(M138)</f>
        <v>0</v>
      </c>
      <c r="N139" s="188" t="n">
        <f aca="false">SUM(N138)</f>
        <v>0</v>
      </c>
      <c r="O139" s="188" t="n">
        <f aca="false">SUM(O138)</f>
        <v>0</v>
      </c>
      <c r="P139" s="188" t="n">
        <f aca="false">SUM(P138)</f>
        <v>0</v>
      </c>
      <c r="Q139" s="188" t="n">
        <f aca="false">SUM(Q138)</f>
        <v>0</v>
      </c>
      <c r="R139" s="188" t="n">
        <f aca="false">SUM(R138)</f>
        <v>0</v>
      </c>
      <c r="S139" s="188" t="n">
        <f aca="false">SUM(S138)</f>
        <v>0</v>
      </c>
      <c r="T139" s="188" t="n">
        <f aca="false">SUM(T138)</f>
        <v>0</v>
      </c>
      <c r="U139" s="188" t="n">
        <f aca="false">SUM(U138)</f>
        <v>0</v>
      </c>
      <c r="V139" s="188" t="n">
        <f aca="false">SUM(V138)</f>
        <v>0</v>
      </c>
      <c r="W139" s="188" t="n">
        <f aca="false">SUM(W138)</f>
        <v>0</v>
      </c>
      <c r="X139" s="188" t="n">
        <f aca="false">SUM(X138)</f>
        <v>0</v>
      </c>
      <c r="Y139" s="188" t="n">
        <f aca="false">SUM(Y138)</f>
        <v>0</v>
      </c>
      <c r="Z139" s="188" t="n">
        <f aca="false">SUM(Z138)</f>
        <v>0</v>
      </c>
      <c r="AA139" s="188" t="n">
        <f aca="false">SUM(AA138)</f>
        <v>0</v>
      </c>
      <c r="AB139" s="188" t="n">
        <f aca="false">SUM(AB138)</f>
        <v>0</v>
      </c>
      <c r="AC139" s="188" t="n">
        <f aca="false">SUM(AC138)</f>
        <v>0</v>
      </c>
      <c r="AD139" s="188" t="n">
        <f aca="false">SUM(AD138)</f>
        <v>0</v>
      </c>
      <c r="AE139" s="188" t="n">
        <f aca="false">SUM(AE138)</f>
        <v>0</v>
      </c>
      <c r="AF139" s="188" t="n">
        <f aca="false">SUM(AF138)</f>
        <v>0</v>
      </c>
      <c r="AG139" s="188" t="n">
        <f aca="false">SUM(AG138)</f>
        <v>0</v>
      </c>
      <c r="AH139" s="188" t="n">
        <f aca="false">SUM(AH138)</f>
        <v>0</v>
      </c>
      <c r="AI139" s="188" t="n">
        <f aca="false">SUM(AI138)</f>
        <v>0</v>
      </c>
      <c r="AJ139" s="188" t="n">
        <f aca="false">SUM(AJ138)</f>
        <v>0</v>
      </c>
      <c r="AK139" s="189"/>
    </row>
    <row r="140" customFormat="false" ht="15" hidden="false" customHeight="false" outlineLevel="0" collapsed="false">
      <c r="A140" s="186"/>
      <c r="B140" s="173"/>
      <c r="C140" s="173"/>
      <c r="D140" s="173"/>
      <c r="E140" s="173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</row>
    <row r="141" customFormat="false" ht="15" hidden="false" customHeight="false" outlineLevel="0" collapsed="false">
      <c r="A141" s="193"/>
      <c r="B141" s="194" t="s">
        <v>61</v>
      </c>
      <c r="C141" s="194"/>
      <c r="D141" s="194"/>
      <c r="E141" s="194"/>
      <c r="F141" s="195" t="n">
        <f aca="false">F135+F139</f>
        <v>2284</v>
      </c>
      <c r="G141" s="195" t="n">
        <f aca="false">G135+G139</f>
        <v>1412</v>
      </c>
      <c r="H141" s="195" t="n">
        <f aca="false">H135+H139</f>
        <v>2442</v>
      </c>
      <c r="I141" s="195" t="n">
        <f aca="false">I135+I139</f>
        <v>2318</v>
      </c>
      <c r="J141" s="195" t="n">
        <f aca="false">J135+J139</f>
        <v>150</v>
      </c>
      <c r="K141" s="195" t="n">
        <f aca="false">K135+K139</f>
        <v>63.6</v>
      </c>
      <c r="L141" s="195" t="n">
        <f aca="false">L135+L139</f>
        <v>0</v>
      </c>
      <c r="M141" s="195" t="n">
        <f aca="false">M135+M139</f>
        <v>343.2</v>
      </c>
      <c r="N141" s="195" t="n">
        <f aca="false">N135+N139</f>
        <v>0</v>
      </c>
      <c r="O141" s="195" t="n">
        <f aca="false">O135+O139</f>
        <v>0</v>
      </c>
      <c r="P141" s="195" t="n">
        <f aca="false">P135+P139</f>
        <v>0</v>
      </c>
      <c r="Q141" s="195" t="n">
        <f aca="false">Q135+Q139</f>
        <v>94.6</v>
      </c>
      <c r="R141" s="195" t="n">
        <f aca="false">R135+R139</f>
        <v>0</v>
      </c>
      <c r="S141" s="195" t="n">
        <f aca="false">S135+S139</f>
        <v>0</v>
      </c>
      <c r="T141" s="195" t="n">
        <f aca="false">T135+T139</f>
        <v>57.3333333333333</v>
      </c>
      <c r="U141" s="195" t="n">
        <f aca="false">U135+U139</f>
        <v>254.7</v>
      </c>
      <c r="V141" s="195" t="n">
        <f aca="false">V135+V139</f>
        <v>24</v>
      </c>
      <c r="W141" s="195" t="n">
        <f aca="false">W135+W139</f>
        <v>112</v>
      </c>
      <c r="X141" s="195" t="n">
        <f aca="false">X135+X139</f>
        <v>0</v>
      </c>
      <c r="Y141" s="195" t="n">
        <f aca="false">Y135+Y139</f>
        <v>0</v>
      </c>
      <c r="Z141" s="195" t="n">
        <f aca="false">Z135+Z139</f>
        <v>0</v>
      </c>
      <c r="AA141" s="195" t="n">
        <f aca="false">AA135+AA139</f>
        <v>0</v>
      </c>
      <c r="AB141" s="195" t="n">
        <f aca="false">AB135+AB139</f>
        <v>13.5</v>
      </c>
      <c r="AC141" s="195" t="n">
        <f aca="false">AC135+AC139</f>
        <v>0</v>
      </c>
      <c r="AD141" s="195" t="n">
        <f aca="false">AD135+AD139</f>
        <v>0</v>
      </c>
      <c r="AE141" s="195" t="n">
        <f aca="false">AE135+AE139</f>
        <v>0</v>
      </c>
      <c r="AF141" s="195" t="n">
        <f aca="false">AF135+AF139</f>
        <v>0</v>
      </c>
      <c r="AG141" s="195" t="n">
        <f aca="false">AG135+AG139</f>
        <v>0</v>
      </c>
      <c r="AH141" s="195" t="n">
        <f aca="false">AH135+AH139</f>
        <v>0</v>
      </c>
      <c r="AI141" s="195" t="n">
        <f aca="false">AI135+AI139</f>
        <v>314</v>
      </c>
      <c r="AJ141" s="195" t="n">
        <f aca="false">AJ135+AJ139</f>
        <v>5156.93333333333</v>
      </c>
      <c r="AK141" s="269"/>
    </row>
    <row r="142" customFormat="false" ht="15" hidden="false" customHeight="false" outlineLevel="0" collapsed="false">
      <c r="A142" s="186"/>
      <c r="B142" s="186"/>
      <c r="C142" s="186"/>
      <c r="D142" s="186"/>
      <c r="E142" s="186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75" t="n">
        <f aca="false">SUM(G141,I141:AI141)-AJ141</f>
        <v>0</v>
      </c>
      <c r="AK142" s="189"/>
    </row>
    <row r="143" customFormat="false" ht="1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customFormat="false" ht="15" hidden="false" customHeight="false" outlineLevel="0" collapsed="false">
      <c r="A144" s="3" t="s">
        <v>567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</sheetData>
  <mergeCells count="68"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B7:G7"/>
    <mergeCell ref="AC7:AK7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S12:T12"/>
    <mergeCell ref="U12:U13"/>
    <mergeCell ref="V12:V13"/>
    <mergeCell ref="W12:X12"/>
    <mergeCell ref="Y12:Y13"/>
    <mergeCell ref="Z12:Z13"/>
    <mergeCell ref="AA12:AA13"/>
    <mergeCell ref="AB12:AB13"/>
    <mergeCell ref="AC12:AD12"/>
    <mergeCell ref="AE12:AF12"/>
    <mergeCell ref="AG12:AH12"/>
    <mergeCell ref="AI12:AI13"/>
    <mergeCell ref="AJ12:AJ13"/>
    <mergeCell ref="AK12:AK13"/>
    <mergeCell ref="N20:Y20"/>
    <mergeCell ref="J21:AC21"/>
    <mergeCell ref="J22:AC22"/>
    <mergeCell ref="J26:AC26"/>
    <mergeCell ref="J27:AC27"/>
    <mergeCell ref="J38:AC38"/>
    <mergeCell ref="J39:AC39"/>
    <mergeCell ref="J40:AC40"/>
    <mergeCell ref="J46:AC46"/>
    <mergeCell ref="J47:AC47"/>
    <mergeCell ref="J48:AC48"/>
    <mergeCell ref="J54:AC54"/>
    <mergeCell ref="J55:AC55"/>
    <mergeCell ref="J56:AC56"/>
    <mergeCell ref="J62:AC62"/>
    <mergeCell ref="J65:AC65"/>
    <mergeCell ref="J92:AC92"/>
    <mergeCell ref="J93:AC93"/>
    <mergeCell ref="L106:AA106"/>
    <mergeCell ref="K107:AB107"/>
    <mergeCell ref="I108:AD108"/>
    <mergeCell ref="L114:AA114"/>
    <mergeCell ref="K115:AB115"/>
    <mergeCell ref="L124:AA124"/>
    <mergeCell ref="K125:AB125"/>
    <mergeCell ref="K127:AB127"/>
    <mergeCell ref="N137:Y137"/>
  </mergeCells>
  <conditionalFormatting sqref="A108:I108 AE108:AI108 A105:AI107 A109:AI111 A1:AK104 A112:AK65551 AJ105:AK111">
    <cfRule type="cellIs" priority="2" operator="equal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K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0" width="8.51"/>
    <col collapsed="false" customWidth="true" hidden="false" outlineLevel="0" max="2" min="2" style="224" width="27"/>
    <col collapsed="false" customWidth="false" hidden="true" outlineLevel="0" max="5" min="3" style="224" width="11.53"/>
    <col collapsed="false" customWidth="true" hidden="false" outlineLevel="0" max="7" min="6" style="224" width="13.42"/>
    <col collapsed="false" customWidth="true" hidden="false" outlineLevel="0" max="9" min="8" style="224" width="12.42"/>
    <col collapsed="false" customWidth="true" hidden="false" outlineLevel="0" max="10" min="10" style="224" width="15.42"/>
    <col collapsed="false" customWidth="true" hidden="false" outlineLevel="0" max="11" min="11" style="224" width="10.42"/>
    <col collapsed="false" customWidth="true" hidden="false" outlineLevel="0" max="12" min="12" style="0" width="8.51"/>
    <col collapsed="false" customWidth="true" hidden="false" outlineLevel="0" max="13" min="13" style="224" width="10.42"/>
    <col collapsed="false" customWidth="true" hidden="false" outlineLevel="0" max="14" min="14" style="224" width="11.43"/>
    <col collapsed="false" customWidth="true" hidden="false" outlineLevel="0" max="19" min="15" style="0" width="8.51"/>
    <col collapsed="false" customWidth="true" hidden="false" outlineLevel="0" max="20" min="20" style="224" width="11"/>
    <col collapsed="false" customWidth="true" hidden="false" outlineLevel="0" max="21" min="21" style="0" width="8.51"/>
    <col collapsed="false" customWidth="true" hidden="false" outlineLevel="0" max="22" min="22" style="224" width="10.42"/>
    <col collapsed="false" customWidth="true" hidden="false" outlineLevel="0" max="23" min="23" style="224" width="12.42"/>
    <col collapsed="false" customWidth="true" hidden="false" outlineLevel="0" max="24" min="24" style="224" width="12.57"/>
    <col collapsed="false" customWidth="true" hidden="false" outlineLevel="0" max="27" min="25" style="0" width="8.51"/>
    <col collapsed="false" customWidth="false" hidden="false" outlineLevel="0" max="28" min="28" style="224" width="11.57"/>
    <col collapsed="false" customWidth="true" hidden="false" outlineLevel="0" max="34" min="29" style="0" width="8.51"/>
    <col collapsed="false" customWidth="true" hidden="false" outlineLevel="0" max="35" min="35" style="224" width="10.42"/>
    <col collapsed="false" customWidth="true" hidden="false" outlineLevel="0" max="36" min="36" style="224" width="13"/>
    <col collapsed="false" customWidth="true" hidden="false" outlineLevel="0" max="37" min="37" style="224" width="15.42"/>
  </cols>
  <sheetData>
    <row r="1" customFormat="false" ht="12.75" hidden="false" customHeight="false" outlineLevel="0" collapsed="false">
      <c r="S1" s="270" t="s">
        <v>542</v>
      </c>
    </row>
    <row r="4" customFormat="false" ht="35.2" hidden="false" customHeight="true" outlineLevel="0" collapsed="false">
      <c r="A4" s="271" t="s">
        <v>14</v>
      </c>
      <c r="B4" s="272" t="s">
        <v>15</v>
      </c>
      <c r="C4" s="273" t="s">
        <v>16</v>
      </c>
      <c r="D4" s="274" t="s">
        <v>17</v>
      </c>
      <c r="E4" s="273" t="s">
        <v>18</v>
      </c>
      <c r="F4" s="275" t="s">
        <v>19</v>
      </c>
      <c r="G4" s="275"/>
      <c r="H4" s="275" t="s">
        <v>20</v>
      </c>
      <c r="I4" s="275"/>
      <c r="J4" s="276" t="s">
        <v>21</v>
      </c>
      <c r="K4" s="276" t="s">
        <v>22</v>
      </c>
      <c r="L4" s="275" t="s">
        <v>23</v>
      </c>
      <c r="M4" s="275"/>
      <c r="N4" s="275"/>
      <c r="O4" s="275"/>
      <c r="P4" s="276" t="s">
        <v>24</v>
      </c>
      <c r="Q4" s="275" t="s">
        <v>25</v>
      </c>
      <c r="R4" s="275"/>
      <c r="S4" s="275" t="s">
        <v>26</v>
      </c>
      <c r="T4" s="275"/>
      <c r="U4" s="276" t="s">
        <v>27</v>
      </c>
      <c r="V4" s="276" t="s">
        <v>28</v>
      </c>
      <c r="W4" s="275" t="s">
        <v>29</v>
      </c>
      <c r="X4" s="275"/>
      <c r="Y4" s="276" t="s">
        <v>30</v>
      </c>
      <c r="Z4" s="276" t="s">
        <v>31</v>
      </c>
      <c r="AA4" s="276" t="s">
        <v>32</v>
      </c>
      <c r="AB4" s="276" t="s">
        <v>33</v>
      </c>
      <c r="AC4" s="275" t="s">
        <v>34</v>
      </c>
      <c r="AD4" s="275"/>
      <c r="AE4" s="277" t="s">
        <v>35</v>
      </c>
      <c r="AF4" s="277"/>
      <c r="AG4" s="275" t="s">
        <v>36</v>
      </c>
      <c r="AH4" s="275"/>
      <c r="AI4" s="276" t="s">
        <v>37</v>
      </c>
      <c r="AJ4" s="276" t="s">
        <v>38</v>
      </c>
    </row>
    <row r="5" customFormat="false" ht="222.15" hidden="false" customHeight="false" outlineLevel="0" collapsed="false">
      <c r="A5" s="271"/>
      <c r="B5" s="272"/>
      <c r="C5" s="273"/>
      <c r="D5" s="274"/>
      <c r="E5" s="273"/>
      <c r="F5" s="278" t="s">
        <v>40</v>
      </c>
      <c r="G5" s="274" t="s">
        <v>41</v>
      </c>
      <c r="H5" s="274" t="s">
        <v>40</v>
      </c>
      <c r="I5" s="274" t="s">
        <v>41</v>
      </c>
      <c r="J5" s="276"/>
      <c r="K5" s="276"/>
      <c r="L5" s="276" t="s">
        <v>42</v>
      </c>
      <c r="M5" s="276" t="s">
        <v>43</v>
      </c>
      <c r="N5" s="276" t="s">
        <v>44</v>
      </c>
      <c r="O5" s="276" t="s">
        <v>45</v>
      </c>
      <c r="P5" s="276"/>
      <c r="Q5" s="276" t="s">
        <v>46</v>
      </c>
      <c r="R5" s="276" t="s">
        <v>47</v>
      </c>
      <c r="S5" s="276" t="s">
        <v>48</v>
      </c>
      <c r="T5" s="276" t="s">
        <v>49</v>
      </c>
      <c r="U5" s="276"/>
      <c r="V5" s="276"/>
      <c r="W5" s="276" t="s">
        <v>35</v>
      </c>
      <c r="X5" s="276" t="s">
        <v>50</v>
      </c>
      <c r="Y5" s="276"/>
      <c r="Z5" s="276"/>
      <c r="AA5" s="276"/>
      <c r="AB5" s="276"/>
      <c r="AC5" s="276" t="s">
        <v>51</v>
      </c>
      <c r="AD5" s="276" t="s">
        <v>52</v>
      </c>
      <c r="AE5" s="276" t="s">
        <v>53</v>
      </c>
      <c r="AF5" s="276" t="s">
        <v>54</v>
      </c>
      <c r="AG5" s="279" t="s">
        <v>55</v>
      </c>
      <c r="AH5" s="279" t="s">
        <v>56</v>
      </c>
      <c r="AI5" s="276"/>
      <c r="AJ5" s="276"/>
    </row>
    <row r="6" customFormat="false" ht="12.75" hidden="false" customHeight="false" outlineLevel="0" collapsed="false">
      <c r="A6" s="280" t="n">
        <v>1</v>
      </c>
      <c r="B6" s="280" t="n">
        <v>2</v>
      </c>
      <c r="C6" s="280" t="n">
        <v>3</v>
      </c>
      <c r="D6" s="280" t="n">
        <v>4</v>
      </c>
      <c r="E6" s="280" t="n">
        <v>5</v>
      </c>
      <c r="F6" s="280" t="n">
        <v>6</v>
      </c>
      <c r="G6" s="280" t="n">
        <v>7</v>
      </c>
      <c r="H6" s="280" t="n">
        <v>8</v>
      </c>
      <c r="I6" s="280" t="n">
        <v>9</v>
      </c>
      <c r="J6" s="280" t="n">
        <v>10</v>
      </c>
      <c r="K6" s="280" t="n">
        <v>11</v>
      </c>
      <c r="L6" s="280" t="n">
        <v>12</v>
      </c>
      <c r="M6" s="280" t="n">
        <v>13</v>
      </c>
      <c r="N6" s="280" t="n">
        <v>14</v>
      </c>
      <c r="O6" s="280" t="n">
        <v>15</v>
      </c>
      <c r="P6" s="280" t="n">
        <v>16</v>
      </c>
      <c r="Q6" s="280" t="n">
        <v>17</v>
      </c>
      <c r="R6" s="280" t="n">
        <v>18</v>
      </c>
      <c r="S6" s="280" t="n">
        <v>19</v>
      </c>
      <c r="T6" s="280" t="n">
        <v>20</v>
      </c>
      <c r="U6" s="280" t="n">
        <v>21</v>
      </c>
      <c r="V6" s="280" t="n">
        <v>22</v>
      </c>
      <c r="W6" s="280" t="n">
        <v>23</v>
      </c>
      <c r="X6" s="280" t="n">
        <v>24</v>
      </c>
      <c r="Y6" s="280" t="n">
        <v>25</v>
      </c>
      <c r="Z6" s="280" t="n">
        <v>26</v>
      </c>
      <c r="AA6" s="280" t="n">
        <v>27</v>
      </c>
      <c r="AB6" s="280" t="n">
        <v>28</v>
      </c>
      <c r="AC6" s="280" t="n">
        <v>29</v>
      </c>
      <c r="AD6" s="280" t="n">
        <v>30</v>
      </c>
      <c r="AE6" s="280" t="n">
        <v>31</v>
      </c>
      <c r="AF6" s="280" t="n">
        <v>32</v>
      </c>
      <c r="AG6" s="280" t="n">
        <v>33</v>
      </c>
      <c r="AH6" s="280" t="n">
        <v>34</v>
      </c>
      <c r="AI6" s="280" t="n">
        <v>35</v>
      </c>
      <c r="AJ6" s="280" t="n">
        <v>36</v>
      </c>
    </row>
    <row r="7" customFormat="false" ht="15" hidden="false" customHeight="false" outlineLevel="0" collapsed="false">
      <c r="A7" s="281"/>
      <c r="B7" s="282" t="s">
        <v>568</v>
      </c>
      <c r="C7" s="283"/>
      <c r="D7" s="281"/>
      <c r="E7" s="281"/>
      <c r="F7" s="283" t="n">
        <f aca="false">'Каф 07 Б'!F190</f>
        <v>2624</v>
      </c>
      <c r="G7" s="283" t="n">
        <f aca="false">'Каф 07 Б'!G190</f>
        <v>1980</v>
      </c>
      <c r="H7" s="283" t="n">
        <f aca="false">'Каф 07 Б'!H190</f>
        <v>2348</v>
      </c>
      <c r="I7" s="283" t="n">
        <f aca="false">'Каф 07 Б'!I190</f>
        <v>2216</v>
      </c>
      <c r="J7" s="283" t="n">
        <f aca="false">'Каф 07 Б'!J190</f>
        <v>2112</v>
      </c>
      <c r="K7" s="283" t="n">
        <f aca="false">'Каф 07 Б'!K190</f>
        <v>225.3</v>
      </c>
      <c r="L7" s="283" t="n">
        <f aca="false">'Каф 07 Б'!L190</f>
        <v>0</v>
      </c>
      <c r="M7" s="283" t="n">
        <f aca="false">'Каф 07 Б'!M190</f>
        <v>242.8</v>
      </c>
      <c r="N7" s="283" t="n">
        <f aca="false">'Каф 07 Б'!N190</f>
        <v>0</v>
      </c>
      <c r="O7" s="283" t="n">
        <f aca="false">'Каф 07 Б'!O190</f>
        <v>0</v>
      </c>
      <c r="P7" s="283" t="n">
        <f aca="false">'Каф 07 Б'!P190</f>
        <v>0</v>
      </c>
      <c r="Q7" s="283" t="n">
        <f aca="false">'Каф 07 Б'!Q190</f>
        <v>124</v>
      </c>
      <c r="R7" s="283" t="n">
        <f aca="false">'Каф 07 Б'!R190</f>
        <v>0</v>
      </c>
      <c r="S7" s="283" t="n">
        <f aca="false">'Каф 07 Б'!S190</f>
        <v>102</v>
      </c>
      <c r="T7" s="283" t="n">
        <f aca="false">'Каф 07 Б'!T190</f>
        <v>458</v>
      </c>
      <c r="U7" s="283" t="n">
        <f aca="false">'Каф 07 Б'!U190</f>
        <v>6.9</v>
      </c>
      <c r="V7" s="283" t="n">
        <f aca="false">'Каф 07 Б'!V190</f>
        <v>24</v>
      </c>
      <c r="W7" s="283" t="n">
        <f aca="false">'Каф 07 Б'!W190</f>
        <v>654</v>
      </c>
      <c r="X7" s="283" t="n">
        <f aca="false">'Каф 07 Б'!X190</f>
        <v>45</v>
      </c>
      <c r="Y7" s="283" t="n">
        <f aca="false">'Каф 07 Б'!Y190</f>
        <v>0</v>
      </c>
      <c r="Z7" s="283" t="n">
        <f aca="false">'Каф 07 Б'!Z190</f>
        <v>0</v>
      </c>
      <c r="AA7" s="283" t="n">
        <f aca="false">'Каф 07 Б'!AA190</f>
        <v>0</v>
      </c>
      <c r="AB7" s="283" t="n">
        <f aca="false">'Каф 07 Б'!AB190</f>
        <v>172.5</v>
      </c>
      <c r="AC7" s="283" t="n">
        <f aca="false">'Каф 07 Б'!AC190</f>
        <v>0</v>
      </c>
      <c r="AD7" s="283" t="n">
        <f aca="false">'Каф 07 Б'!AD190</f>
        <v>0</v>
      </c>
      <c r="AE7" s="283" t="n">
        <f aca="false">'Каф 07 Б'!AE190</f>
        <v>90</v>
      </c>
      <c r="AF7" s="283" t="n">
        <f aca="false">'Каф 07 Б'!AF190</f>
        <v>0</v>
      </c>
      <c r="AG7" s="283" t="n">
        <f aca="false">'Каф 07 Б'!AG190</f>
        <v>0</v>
      </c>
      <c r="AH7" s="283" t="n">
        <f aca="false">'Каф 07 Б'!AH190</f>
        <v>0</v>
      </c>
      <c r="AI7" s="283" t="n">
        <f aca="false">'Каф 07 Б'!AI190</f>
        <v>158</v>
      </c>
      <c r="AJ7" s="283" t="n">
        <f aca="false">'Каф 07 Б'!AJ190</f>
        <v>8610.5</v>
      </c>
      <c r="AK7" s="284" t="n">
        <f aca="false">AJ7-SUM(G7,I7,J7:AI7)</f>
        <v>0</v>
      </c>
    </row>
    <row r="8" customFormat="false" ht="15" hidden="false" customHeight="false" outlineLevel="0" collapsed="false">
      <c r="A8" s="281"/>
      <c r="B8" s="282" t="s">
        <v>569</v>
      </c>
      <c r="C8" s="281"/>
      <c r="D8" s="281"/>
      <c r="E8" s="281"/>
      <c r="F8" s="283" t="n">
        <f aca="false">'Каф 08 Б'!F205</f>
        <v>1442</v>
      </c>
      <c r="G8" s="283" t="n">
        <f aca="false">'Каф 08 Б'!G205</f>
        <v>1170</v>
      </c>
      <c r="H8" s="283" t="n">
        <f aca="false">'Каф 08 Б'!H205</f>
        <v>712</v>
      </c>
      <c r="I8" s="283" t="n">
        <f aca="false">'Каф 08 Б'!I205</f>
        <v>678</v>
      </c>
      <c r="J8" s="283" t="n">
        <f aca="false">'Каф 08 Б'!J205</f>
        <v>3187</v>
      </c>
      <c r="K8" s="283" t="n">
        <f aca="false">'Каф 08 Б'!K205</f>
        <v>280.8</v>
      </c>
      <c r="L8" s="283" t="n">
        <f aca="false">'Каф 08 Б'!L205</f>
        <v>0</v>
      </c>
      <c r="M8" s="283" t="n">
        <f aca="false">'Каф 08 Б'!M205</f>
        <v>84.8</v>
      </c>
      <c r="N8" s="283" t="n">
        <f aca="false">'Каф 08 Б'!N205</f>
        <v>0</v>
      </c>
      <c r="O8" s="283" t="n">
        <f aca="false">'Каф 08 Б'!O205</f>
        <v>0</v>
      </c>
      <c r="P8" s="283" t="n">
        <f aca="false">'Каф 08 Б'!P205</f>
        <v>0</v>
      </c>
      <c r="Q8" s="283" t="n">
        <f aca="false">'Каф 08 Б'!Q205</f>
        <v>71.5</v>
      </c>
      <c r="R8" s="283" t="n">
        <f aca="false">'Каф 08 Б'!R205</f>
        <v>0</v>
      </c>
      <c r="S8" s="283" t="n">
        <f aca="false">'Каф 08 Б'!S205</f>
        <v>56</v>
      </c>
      <c r="T8" s="283" t="n">
        <f aca="false">'Каф 08 Б'!T205</f>
        <v>252.666666666667</v>
      </c>
      <c r="U8" s="283" t="n">
        <f aca="false">'Каф 08 Б'!U205</f>
        <v>0</v>
      </c>
      <c r="V8" s="283" t="n">
        <f aca="false">'Каф 08 Б'!V205</f>
        <v>24</v>
      </c>
      <c r="W8" s="283" t="n">
        <f aca="false">'Каф 08 Б'!W205</f>
        <v>358</v>
      </c>
      <c r="X8" s="283" t="n">
        <f aca="false">'Каф 08 Б'!X205</f>
        <v>25</v>
      </c>
      <c r="Y8" s="283" t="n">
        <f aca="false">'Каф 08 Б'!Y205</f>
        <v>0</v>
      </c>
      <c r="Z8" s="283" t="n">
        <f aca="false">'Каф 08 Б'!Z205</f>
        <v>0</v>
      </c>
      <c r="AA8" s="283" t="n">
        <f aca="false">'Каф 08 Б'!AA205</f>
        <v>0</v>
      </c>
      <c r="AB8" s="283" t="n">
        <f aca="false">'Каф 08 Б'!AB205</f>
        <v>13.5</v>
      </c>
      <c r="AC8" s="283" t="n">
        <f aca="false">'Каф 08 Б'!AC205</f>
        <v>0</v>
      </c>
      <c r="AD8" s="283" t="n">
        <f aca="false">'Каф 08 Б'!AD205</f>
        <v>0</v>
      </c>
      <c r="AE8" s="283" t="n">
        <f aca="false">'Каф 08 Б'!AE205</f>
        <v>30</v>
      </c>
      <c r="AF8" s="283" t="n">
        <f aca="false">'Каф 08 Б'!AF205</f>
        <v>0</v>
      </c>
      <c r="AG8" s="283" t="n">
        <f aca="false">'Каф 08 Б'!AG205</f>
        <v>0</v>
      </c>
      <c r="AH8" s="283" t="n">
        <f aca="false">'Каф 08 Б'!AH205</f>
        <v>0</v>
      </c>
      <c r="AI8" s="283" t="n">
        <f aca="false">'Каф 08 Б'!AI205</f>
        <v>135</v>
      </c>
      <c r="AJ8" s="283" t="n">
        <f aca="false">'Каф 08 Б'!AJ205</f>
        <v>6366.26666666667</v>
      </c>
      <c r="AK8" s="284" t="n">
        <f aca="false">AJ8-SUM(G8,I8,J8:AI8)</f>
        <v>0</v>
      </c>
    </row>
    <row r="9" customFormat="false" ht="15" hidden="false" customHeight="false" outlineLevel="0" collapsed="false">
      <c r="A9" s="281"/>
      <c r="B9" s="282" t="s">
        <v>570</v>
      </c>
      <c r="C9" s="281"/>
      <c r="D9" s="281"/>
      <c r="E9" s="281"/>
      <c r="F9" s="283" t="n">
        <f aca="false">'Каф 10 Б'!F178</f>
        <v>2512</v>
      </c>
      <c r="G9" s="283" t="n">
        <f aca="false">'Каф 10 Б'!G178</f>
        <v>2216</v>
      </c>
      <c r="H9" s="283" t="n">
        <f aca="false">'Каф 10 Б'!H178</f>
        <v>1282</v>
      </c>
      <c r="I9" s="283" t="n">
        <f aca="false">'Каф 10 Б'!I178</f>
        <v>1330</v>
      </c>
      <c r="J9" s="283" t="n">
        <f aca="false">'Каф 10 Б'!J178</f>
        <v>4930</v>
      </c>
      <c r="K9" s="283" t="n">
        <f aca="false">'Каф 10 Б'!K178</f>
        <v>478.8</v>
      </c>
      <c r="L9" s="283" t="n">
        <f aca="false">'Каф 10 Б'!L178</f>
        <v>0</v>
      </c>
      <c r="M9" s="283" t="n">
        <f aca="false">'Каф 10 Б'!M178</f>
        <v>140.8</v>
      </c>
      <c r="N9" s="283" t="n">
        <f aca="false">'Каф 10 Б'!N178</f>
        <v>0</v>
      </c>
      <c r="O9" s="283" t="n">
        <f aca="false">'Каф 10 Б'!O178</f>
        <v>0</v>
      </c>
      <c r="P9" s="283" t="n">
        <f aca="false">'Каф 10 Б'!P178</f>
        <v>0</v>
      </c>
      <c r="Q9" s="283" t="n">
        <f aca="false">'Каф 10 Б'!Q178</f>
        <v>131.8</v>
      </c>
      <c r="R9" s="283" t="n">
        <f aca="false">'Каф 10 Б'!R178</f>
        <v>0</v>
      </c>
      <c r="S9" s="283" t="n">
        <f aca="false">'Каф 10 Б'!S178</f>
        <v>86</v>
      </c>
      <c r="T9" s="283" t="n">
        <f aca="false">'Каф 10 Б'!T178</f>
        <v>570</v>
      </c>
      <c r="U9" s="283" t="n">
        <f aca="false">'Каф 10 Б'!U178</f>
        <v>30.9</v>
      </c>
      <c r="V9" s="283" t="n">
        <f aca="false">'Каф 10 Б'!V178</f>
        <v>15</v>
      </c>
      <c r="W9" s="283" t="n">
        <f aca="false">'Каф 10 Б'!W178</f>
        <v>776</v>
      </c>
      <c r="X9" s="283" t="n">
        <f aca="false">'Каф 10 Б'!X178</f>
        <v>20</v>
      </c>
      <c r="Y9" s="283" t="n">
        <f aca="false">'Каф 10 Б'!Y178</f>
        <v>0</v>
      </c>
      <c r="Z9" s="283" t="n">
        <f aca="false">'Каф 10 Б'!Z178</f>
        <v>0</v>
      </c>
      <c r="AA9" s="283" t="n">
        <f aca="false">'Каф 10 Б'!AA178</f>
        <v>0</v>
      </c>
      <c r="AB9" s="283" t="n">
        <f aca="false">'Каф 10 Б'!AB178</f>
        <v>161</v>
      </c>
      <c r="AC9" s="283" t="n">
        <f aca="false">'Каф 10 Б'!AC178</f>
        <v>0</v>
      </c>
      <c r="AD9" s="283" t="n">
        <f aca="false">'Каф 10 Б'!AD178</f>
        <v>0</v>
      </c>
      <c r="AE9" s="283" t="n">
        <f aca="false">'Каф 10 Б'!AE178</f>
        <v>30</v>
      </c>
      <c r="AF9" s="283" t="n">
        <f aca="false">'Каф 10 Б'!AF178</f>
        <v>0</v>
      </c>
      <c r="AG9" s="283" t="n">
        <f aca="false">'Каф 10 Б'!AG178</f>
        <v>0</v>
      </c>
      <c r="AH9" s="283" t="n">
        <f aca="false">'Каф 10 Б'!AH178</f>
        <v>0</v>
      </c>
      <c r="AI9" s="283" t="n">
        <f aca="false">'Каф 10 Б'!AI178</f>
        <v>89</v>
      </c>
      <c r="AJ9" s="283" t="n">
        <f aca="false">'Каф 10 Б'!AJ178</f>
        <v>11005.3</v>
      </c>
      <c r="AK9" s="284" t="n">
        <f aca="false">AJ9-SUM(G9,I9,J9:AI9)</f>
        <v>0</v>
      </c>
    </row>
    <row r="10" customFormat="false" ht="15" hidden="false" customHeight="false" outlineLevel="0" collapsed="false">
      <c r="A10" s="281"/>
      <c r="B10" s="282" t="s">
        <v>571</v>
      </c>
      <c r="C10" s="281"/>
      <c r="D10" s="281"/>
      <c r="E10" s="281"/>
      <c r="F10" s="283" t="n">
        <f aca="false">'Каф 12 Б'!F141</f>
        <v>2284</v>
      </c>
      <c r="G10" s="283" t="n">
        <f aca="false">'Каф 12 Б'!G141</f>
        <v>1412</v>
      </c>
      <c r="H10" s="283" t="n">
        <f aca="false">'Каф 12 Б'!H141</f>
        <v>2442</v>
      </c>
      <c r="I10" s="283" t="n">
        <f aca="false">'Каф 12 Б'!I141</f>
        <v>2318</v>
      </c>
      <c r="J10" s="283" t="n">
        <f aca="false">'Каф 12 Б'!J141</f>
        <v>150</v>
      </c>
      <c r="K10" s="283" t="n">
        <f aca="false">'Каф 12 Б'!K141</f>
        <v>63.6</v>
      </c>
      <c r="L10" s="283" t="n">
        <f aca="false">'Каф 12 Б'!L141</f>
        <v>0</v>
      </c>
      <c r="M10" s="283" t="n">
        <f aca="false">'Каф 12 Б'!M141</f>
        <v>343.2</v>
      </c>
      <c r="N10" s="283" t="n">
        <f aca="false">'Каф 12 Б'!N141</f>
        <v>0</v>
      </c>
      <c r="O10" s="283" t="n">
        <f aca="false">'Каф 12 Б'!O141</f>
        <v>0</v>
      </c>
      <c r="P10" s="283" t="n">
        <f aca="false">'Каф 12 Б'!P141</f>
        <v>0</v>
      </c>
      <c r="Q10" s="283" t="n">
        <f aca="false">'Каф 12 Б'!Q141</f>
        <v>94.6</v>
      </c>
      <c r="R10" s="283" t="n">
        <f aca="false">'Каф 12 Б'!R141</f>
        <v>0</v>
      </c>
      <c r="S10" s="283" t="n">
        <f aca="false">'Каф 12 Б'!S141</f>
        <v>0</v>
      </c>
      <c r="T10" s="283" t="n">
        <f aca="false">'Каф 12 Б'!T141</f>
        <v>57.3333333333333</v>
      </c>
      <c r="U10" s="283" t="n">
        <f aca="false">'Каф 12 Б'!U141</f>
        <v>254.7</v>
      </c>
      <c r="V10" s="283" t="n">
        <f aca="false">'Каф 12 Б'!V141</f>
        <v>24</v>
      </c>
      <c r="W10" s="283" t="n">
        <f aca="false">'Каф 12 Б'!W141</f>
        <v>112</v>
      </c>
      <c r="X10" s="283" t="n">
        <f aca="false">'Каф 12 Б'!X141</f>
        <v>0</v>
      </c>
      <c r="Y10" s="283" t="n">
        <f aca="false">'Каф 12 Б'!Y141</f>
        <v>0</v>
      </c>
      <c r="Z10" s="283" t="n">
        <f aca="false">'Каф 12 Б'!Z141</f>
        <v>0</v>
      </c>
      <c r="AA10" s="283" t="n">
        <f aca="false">'Каф 12 Б'!AA141</f>
        <v>0</v>
      </c>
      <c r="AB10" s="283" t="n">
        <f aca="false">'Каф 12 Б'!AB141</f>
        <v>13.5</v>
      </c>
      <c r="AC10" s="283" t="n">
        <f aca="false">'Каф 12 Б'!AC141</f>
        <v>0</v>
      </c>
      <c r="AD10" s="283" t="n">
        <f aca="false">'Каф 12 Б'!AD141</f>
        <v>0</v>
      </c>
      <c r="AE10" s="283" t="n">
        <f aca="false">'Каф 12 Б'!AE141</f>
        <v>0</v>
      </c>
      <c r="AF10" s="283" t="n">
        <f aca="false">'Каф 12 Б'!AF141</f>
        <v>0</v>
      </c>
      <c r="AG10" s="283" t="n">
        <f aca="false">'Каф 12 Б'!AG141</f>
        <v>0</v>
      </c>
      <c r="AH10" s="283" t="n">
        <f aca="false">'Каф 12 Б'!AH141</f>
        <v>0</v>
      </c>
      <c r="AI10" s="283" t="n">
        <f aca="false">'Каф 12 Б'!AI141</f>
        <v>314</v>
      </c>
      <c r="AJ10" s="283" t="n">
        <f aca="false">'Каф 12 Б'!AJ141</f>
        <v>5156.93333333333</v>
      </c>
      <c r="AK10" s="284" t="n">
        <f aca="false">AJ10-SUM(G10,I10,J10:AI10)</f>
        <v>0</v>
      </c>
    </row>
    <row r="11" customFormat="false" ht="15" hidden="false" customHeight="false" outlineLevel="0" collapsed="false">
      <c r="A11" s="285"/>
      <c r="B11" s="285" t="s">
        <v>61</v>
      </c>
      <c r="C11" s="285"/>
      <c r="D11" s="285"/>
      <c r="E11" s="285"/>
      <c r="F11" s="286" t="n">
        <f aca="false">SUM(F7:F10)</f>
        <v>8862</v>
      </c>
      <c r="G11" s="286" t="n">
        <f aca="false">SUM(G7:G10)</f>
        <v>6778</v>
      </c>
      <c r="H11" s="286" t="n">
        <f aca="false">SUM(H7:H10)</f>
        <v>6784</v>
      </c>
      <c r="I11" s="286" t="n">
        <f aca="false">SUM(I7:I10)</f>
        <v>6542</v>
      </c>
      <c r="J11" s="286" t="n">
        <f aca="false">SUM(J7:J10)</f>
        <v>10379</v>
      </c>
      <c r="K11" s="286" t="n">
        <f aca="false">SUM(K7:K10)</f>
        <v>1048.5</v>
      </c>
      <c r="L11" s="286" t="n">
        <f aca="false">SUM(L7:L10)</f>
        <v>0</v>
      </c>
      <c r="M11" s="286" t="n">
        <f aca="false">SUM(M7:M10)</f>
        <v>811.6</v>
      </c>
      <c r="N11" s="286" t="n">
        <f aca="false">SUM(N7:N10)</f>
        <v>0</v>
      </c>
      <c r="O11" s="286" t="n">
        <f aca="false">SUM(O7:O10)</f>
        <v>0</v>
      </c>
      <c r="P11" s="286" t="n">
        <f aca="false">SUM(P7:P10)</f>
        <v>0</v>
      </c>
      <c r="Q11" s="286" t="n">
        <f aca="false">SUM(Q7:Q10)</f>
        <v>421.9</v>
      </c>
      <c r="R11" s="286" t="n">
        <f aca="false">SUM(R7:R10)</f>
        <v>0</v>
      </c>
      <c r="S11" s="286" t="n">
        <f aca="false">SUM(S7:S10)</f>
        <v>244</v>
      </c>
      <c r="T11" s="286" t="n">
        <f aca="false">SUM(T7:T10)</f>
        <v>1338</v>
      </c>
      <c r="U11" s="286" t="n">
        <f aca="false">SUM(U7:U10)</f>
        <v>292.5</v>
      </c>
      <c r="V11" s="286" t="n">
        <f aca="false">SUM(V7:V10)</f>
        <v>87</v>
      </c>
      <c r="W11" s="286" t="n">
        <f aca="false">SUM(W7:W10)</f>
        <v>1900</v>
      </c>
      <c r="X11" s="286" t="n">
        <f aca="false">SUM(X7:X10)</f>
        <v>90</v>
      </c>
      <c r="Y11" s="286" t="n">
        <f aca="false">SUM(Y7:Y10)</f>
        <v>0</v>
      </c>
      <c r="Z11" s="286" t="n">
        <f aca="false">SUM(Z7:Z10)</f>
        <v>0</v>
      </c>
      <c r="AA11" s="286" t="n">
        <f aca="false">SUM(AA7:AA10)</f>
        <v>0</v>
      </c>
      <c r="AB11" s="286" t="n">
        <f aca="false">SUM(AB7:AB10)</f>
        <v>360.5</v>
      </c>
      <c r="AC11" s="286" t="n">
        <f aca="false">SUM(AC7:AC10)</f>
        <v>0</v>
      </c>
      <c r="AD11" s="286" t="n">
        <f aca="false">SUM(AD7:AD10)</f>
        <v>0</v>
      </c>
      <c r="AE11" s="286" t="n">
        <f aca="false">SUM(AE7:AE10)</f>
        <v>150</v>
      </c>
      <c r="AF11" s="286" t="n">
        <f aca="false">SUM(AF7:AF10)</f>
        <v>0</v>
      </c>
      <c r="AG11" s="286" t="n">
        <f aca="false">SUM(AG7:AG10)</f>
        <v>0</v>
      </c>
      <c r="AH11" s="286" t="n">
        <f aca="false">SUM(AH7:AH10)</f>
        <v>0</v>
      </c>
      <c r="AI11" s="286" t="n">
        <f aca="false">SUM(AI7:AI10)</f>
        <v>696</v>
      </c>
      <c r="AJ11" s="286" t="n">
        <f aca="false">SUM(AJ7:AJ10)</f>
        <v>31139</v>
      </c>
      <c r="AK11" s="284" t="n">
        <f aca="false">AJ11-SUM(G11,I11,J11:AI11)</f>
        <v>0</v>
      </c>
    </row>
    <row r="12" customFormat="false" ht="15" hidden="false" customHeight="false" outlineLevel="0" collapsed="false">
      <c r="A12" s="285"/>
      <c r="B12" s="285"/>
      <c r="C12" s="285"/>
      <c r="D12" s="285"/>
      <c r="E12" s="285"/>
      <c r="F12" s="286"/>
      <c r="G12" s="286" t="n">
        <f aca="false">G11-Бюджет!G503</f>
        <v>0</v>
      </c>
      <c r="H12" s="286"/>
      <c r="I12" s="286" t="n">
        <f aca="false">I11-Бюджет!I503</f>
        <v>0</v>
      </c>
      <c r="J12" s="286" t="n">
        <f aca="false">J11-Бюджет!J503</f>
        <v>0</v>
      </c>
      <c r="K12" s="286" t="n">
        <f aca="false">K11-Бюджет!K503</f>
        <v>0</v>
      </c>
      <c r="L12" s="286" t="n">
        <f aca="false">L11-Бюджет!L503</f>
        <v>0</v>
      </c>
      <c r="M12" s="286" t="n">
        <f aca="false">M11-Бюджет!M503</f>
        <v>0</v>
      </c>
      <c r="N12" s="286" t="n">
        <f aca="false">N11-Бюджет!N503</f>
        <v>0</v>
      </c>
      <c r="O12" s="286" t="n">
        <f aca="false">O11-Бюджет!O503</f>
        <v>0</v>
      </c>
      <c r="P12" s="286" t="n">
        <f aca="false">P11-Бюджет!P503</f>
        <v>0</v>
      </c>
      <c r="Q12" s="286" t="n">
        <f aca="false">Q11-Бюджет!Q503</f>
        <v>0</v>
      </c>
      <c r="R12" s="286" t="n">
        <f aca="false">R11-Бюджет!R503</f>
        <v>0</v>
      </c>
      <c r="S12" s="286" t="n">
        <f aca="false">S11-Бюджет!S503</f>
        <v>0</v>
      </c>
      <c r="T12" s="286" t="n">
        <f aca="false">T11-Бюджет!T503</f>
        <v>0</v>
      </c>
      <c r="U12" s="286" t="n">
        <f aca="false">U11-Бюджет!U503</f>
        <v>0</v>
      </c>
      <c r="V12" s="286" t="n">
        <f aca="false">V11-Бюджет!V503</f>
        <v>0</v>
      </c>
      <c r="W12" s="286" t="n">
        <f aca="false">W11-Бюджет!W503</f>
        <v>0</v>
      </c>
      <c r="X12" s="286" t="n">
        <f aca="false">X11-Бюджет!X503</f>
        <v>0</v>
      </c>
      <c r="Y12" s="286" t="n">
        <f aca="false">Y11-Бюджет!Y503</f>
        <v>0</v>
      </c>
      <c r="Z12" s="286" t="n">
        <f aca="false">Z11-Бюджет!Z503</f>
        <v>0</v>
      </c>
      <c r="AA12" s="286" t="n">
        <f aca="false">AA11-Бюджет!AA503</f>
        <v>0</v>
      </c>
      <c r="AB12" s="286" t="n">
        <f aca="false">AB11-Бюджет!AB503</f>
        <v>0</v>
      </c>
      <c r="AC12" s="286" t="n">
        <f aca="false">AC11-Бюджет!AC503</f>
        <v>0</v>
      </c>
      <c r="AD12" s="286" t="n">
        <f aca="false">AD11-Бюджет!AD503</f>
        <v>0</v>
      </c>
      <c r="AE12" s="286" t="n">
        <f aca="false">AE11-Бюджет!AE503</f>
        <v>0</v>
      </c>
      <c r="AF12" s="286" t="n">
        <f aca="false">AF11-Бюджет!AF503</f>
        <v>0</v>
      </c>
      <c r="AG12" s="286" t="n">
        <f aca="false">AG11-Бюджет!AG503</f>
        <v>0</v>
      </c>
      <c r="AH12" s="286" t="n">
        <f aca="false">AH11-Бюджет!AH503</f>
        <v>0</v>
      </c>
      <c r="AI12" s="286" t="n">
        <f aca="false">AI11-Бюджет!AI503</f>
        <v>0</v>
      </c>
      <c r="AJ12" s="286" t="n">
        <f aca="false">AJ11-Бюджет!AJ503</f>
        <v>0</v>
      </c>
    </row>
    <row r="18" customFormat="false" ht="12.75" hidden="false" customHeight="false" outlineLevel="0" collapsed="false">
      <c r="T18" s="224" t="s">
        <v>253</v>
      </c>
    </row>
    <row r="23" customFormat="false" ht="12.75" hidden="false" customHeight="false" outlineLevel="0" collapsed="false">
      <c r="AB23" s="284"/>
    </row>
    <row r="28" customFormat="false" ht="12.75" hidden="false" customHeight="false" outlineLevel="0" collapsed="false">
      <c r="X28" s="284"/>
    </row>
    <row r="29" customFormat="false" ht="12.75" hidden="false" customHeight="false" outlineLevel="0" collapsed="false">
      <c r="AD29" s="284"/>
    </row>
  </sheetData>
  <mergeCells count="25">
    <mergeCell ref="A4:A5"/>
    <mergeCell ref="B4:B5"/>
    <mergeCell ref="C4:C5"/>
    <mergeCell ref="D4:D5"/>
    <mergeCell ref="E4:E5"/>
    <mergeCell ref="F4:G4"/>
    <mergeCell ref="H4:I4"/>
    <mergeCell ref="J4:J5"/>
    <mergeCell ref="K4:K5"/>
    <mergeCell ref="L4:O4"/>
    <mergeCell ref="P4:P5"/>
    <mergeCell ref="Q4:R4"/>
    <mergeCell ref="S4:T4"/>
    <mergeCell ref="U4:U5"/>
    <mergeCell ref="V4:V5"/>
    <mergeCell ref="W4:X4"/>
    <mergeCell ref="Y4:Y5"/>
    <mergeCell ref="Z4:Z5"/>
    <mergeCell ref="AA4:AA5"/>
    <mergeCell ref="AB4:AB5"/>
    <mergeCell ref="AC4:AD4"/>
    <mergeCell ref="AE4:AF4"/>
    <mergeCell ref="AG4:AH4"/>
    <mergeCell ref="AI4:AI5"/>
    <mergeCell ref="AJ4:AJ5"/>
  </mergeCells>
  <conditionalFormatting sqref="F7:AJ12">
    <cfRule type="cellIs" priority="2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20.42"/>
    <col collapsed="false" customWidth="true" hidden="false" outlineLevel="0" max="2" min="2" style="224" width="10.14"/>
    <col collapsed="false" customWidth="true" hidden="false" outlineLevel="0" max="3" min="3" style="224" width="10.85"/>
    <col collapsed="false" customWidth="true" hidden="false" outlineLevel="0" max="4" min="4" style="224" width="10.14"/>
    <col collapsed="false" customWidth="true" hidden="false" outlineLevel="0" max="6" min="5" style="0" width="8.51"/>
    <col collapsed="false" customWidth="true" hidden="false" outlineLevel="0" max="7" min="7" style="224" width="10.57"/>
    <col collapsed="false" customWidth="true" hidden="false" outlineLevel="0" max="9" min="8" style="0" width="8.51"/>
    <col collapsed="false" customWidth="true" hidden="false" outlineLevel="0" max="10" min="10" style="224" width="10.14"/>
    <col collapsed="false" customWidth="true" hidden="false" outlineLevel="0" max="18" min="11" style="0" width="8.51"/>
  </cols>
  <sheetData>
    <row r="1" customFormat="false" ht="12.75" hidden="false" customHeight="false" outlineLevel="0" collapsed="false">
      <c r="A1" s="287" t="s">
        <v>11</v>
      </c>
    </row>
    <row r="2" customFormat="false" ht="12.75" hidden="false" customHeight="false" outlineLevel="0" collapsed="false">
      <c r="D2" s="288"/>
      <c r="E2" s="288"/>
      <c r="F2" s="288"/>
    </row>
    <row r="3" customFormat="false" ht="12.75" hidden="false" customHeight="false" outlineLevel="0" collapsed="false">
      <c r="A3" s="289" t="s">
        <v>17</v>
      </c>
      <c r="B3" s="290" t="s">
        <v>17</v>
      </c>
      <c r="C3" s="290"/>
      <c r="D3" s="290"/>
      <c r="E3" s="290"/>
      <c r="F3" s="290"/>
      <c r="G3" s="290"/>
      <c r="H3" s="290"/>
      <c r="I3" s="290"/>
      <c r="J3" s="290"/>
      <c r="P3" s="291" t="s">
        <v>572</v>
      </c>
      <c r="Q3" s="291" t="s">
        <v>573</v>
      </c>
    </row>
    <row r="4" customFormat="false" ht="12.75" hidden="false" customHeight="false" outlineLevel="0" collapsed="false">
      <c r="A4" s="289"/>
      <c r="B4" s="290" t="s">
        <v>574</v>
      </c>
      <c r="C4" s="290"/>
      <c r="D4" s="290"/>
      <c r="E4" s="290"/>
      <c r="F4" s="290"/>
      <c r="G4" s="290"/>
      <c r="H4" s="290" t="s">
        <v>575</v>
      </c>
      <c r="I4" s="290"/>
      <c r="J4" s="290"/>
      <c r="P4" s="292" t="s">
        <v>576</v>
      </c>
      <c r="Q4" s="292" t="n">
        <v>10</v>
      </c>
    </row>
    <row r="5" customFormat="false" ht="12.75" hidden="false" customHeight="true" outlineLevel="0" collapsed="false">
      <c r="A5" s="289"/>
      <c r="B5" s="293" t="s">
        <v>577</v>
      </c>
      <c r="C5" s="294" t="s">
        <v>578</v>
      </c>
      <c r="D5" s="294" t="s">
        <v>579</v>
      </c>
      <c r="E5" s="293" t="s">
        <v>580</v>
      </c>
      <c r="F5" s="293" t="s">
        <v>581</v>
      </c>
      <c r="G5" s="161" t="s">
        <v>582</v>
      </c>
      <c r="H5" s="293" t="s">
        <v>583</v>
      </c>
      <c r="I5" s="293" t="s">
        <v>584</v>
      </c>
      <c r="J5" s="294" t="s">
        <v>585</v>
      </c>
      <c r="P5" s="292" t="s">
        <v>586</v>
      </c>
      <c r="Q5" s="292" t="n">
        <v>12</v>
      </c>
    </row>
    <row r="6" customFormat="false" ht="12.75" hidden="false" customHeight="false" outlineLevel="0" collapsed="false">
      <c r="A6" s="289"/>
      <c r="B6" s="293" t="s">
        <v>587</v>
      </c>
      <c r="C6" s="293" t="s">
        <v>588</v>
      </c>
      <c r="D6" s="293" t="s">
        <v>589</v>
      </c>
      <c r="E6" s="293" t="s">
        <v>590</v>
      </c>
      <c r="F6" s="293" t="s">
        <v>591</v>
      </c>
      <c r="G6" s="161" t="s">
        <v>592</v>
      </c>
      <c r="H6" s="293" t="s">
        <v>587</v>
      </c>
      <c r="I6" s="293" t="s">
        <v>589</v>
      </c>
      <c r="J6" s="293" t="s">
        <v>588</v>
      </c>
      <c r="P6" s="292" t="s">
        <v>593</v>
      </c>
      <c r="Q6" s="292" t="n">
        <v>8</v>
      </c>
    </row>
    <row r="7" customFormat="false" ht="12.75" hidden="false" customHeight="false" outlineLevel="0" collapsed="false">
      <c r="A7" s="295" t="s">
        <v>594</v>
      </c>
      <c r="B7" s="295" t="n">
        <v>21</v>
      </c>
      <c r="C7" s="295" t="n">
        <v>23</v>
      </c>
      <c r="D7" s="295" t="n">
        <v>32</v>
      </c>
      <c r="E7" s="295" t="n">
        <v>27</v>
      </c>
      <c r="F7" s="295"/>
      <c r="G7" s="295" t="n">
        <v>25</v>
      </c>
      <c r="H7" s="295" t="n">
        <v>5</v>
      </c>
      <c r="I7" s="295" t="n">
        <v>5</v>
      </c>
      <c r="J7" s="295" t="n">
        <v>12</v>
      </c>
      <c r="P7" s="292" t="s">
        <v>595</v>
      </c>
      <c r="Q7" s="292" t="n">
        <v>7</v>
      </c>
    </row>
    <row r="8" customFormat="false" ht="12.75" hidden="false" customHeight="false" outlineLevel="0" collapsed="false">
      <c r="A8" s="295" t="s">
        <v>596</v>
      </c>
      <c r="B8" s="295" t="n">
        <v>12</v>
      </c>
      <c r="C8" s="295" t="n">
        <v>18</v>
      </c>
      <c r="D8" s="295" t="n">
        <v>23</v>
      </c>
      <c r="E8" s="295" t="n">
        <v>34</v>
      </c>
      <c r="F8" s="295"/>
      <c r="G8" s="295" t="n">
        <v>25</v>
      </c>
      <c r="H8" s="295" t="n">
        <v>5</v>
      </c>
      <c r="I8" s="295" t="n">
        <v>0</v>
      </c>
      <c r="J8" s="295" t="n">
        <v>13</v>
      </c>
    </row>
    <row r="9" customFormat="false" ht="12.75" hidden="false" customHeight="false" outlineLevel="0" collapsed="false">
      <c r="A9" s="295" t="s">
        <v>597</v>
      </c>
      <c r="B9" s="295" t="n">
        <v>15</v>
      </c>
      <c r="C9" s="295" t="n">
        <v>17</v>
      </c>
      <c r="D9" s="295" t="n">
        <v>23</v>
      </c>
      <c r="E9" s="295" t="n">
        <v>42</v>
      </c>
      <c r="F9" s="295"/>
      <c r="G9" s="295"/>
      <c r="H9" s="296"/>
      <c r="I9" s="296"/>
      <c r="J9" s="296"/>
    </row>
    <row r="10" customFormat="false" ht="12.75" hidden="false" customHeight="false" outlineLevel="0" collapsed="false">
      <c r="A10" s="295" t="s">
        <v>598</v>
      </c>
      <c r="B10" s="295" t="n">
        <v>26</v>
      </c>
      <c r="C10" s="295" t="n">
        <v>14</v>
      </c>
      <c r="D10" s="295" t="n">
        <v>23</v>
      </c>
      <c r="E10" s="295" t="n">
        <v>15</v>
      </c>
      <c r="F10" s="295"/>
      <c r="G10" s="295"/>
      <c r="H10" s="296"/>
      <c r="I10" s="296"/>
      <c r="J10" s="296"/>
    </row>
    <row r="11" customFormat="false" ht="12.75" hidden="false" customHeight="false" outlineLevel="0" collapsed="false">
      <c r="A11" s="295" t="s">
        <v>599</v>
      </c>
      <c r="B11" s="295"/>
      <c r="C11" s="295"/>
      <c r="D11" s="295"/>
      <c r="E11" s="295"/>
      <c r="F11" s="295" t="n">
        <v>7</v>
      </c>
      <c r="G11" s="295"/>
      <c r="H11" s="296"/>
      <c r="I11" s="296"/>
      <c r="J11" s="296"/>
    </row>
    <row r="12" customFormat="false" ht="12.75" hidden="false" customHeight="false" outlineLevel="0" collapsed="false">
      <c r="B12" s="224" t="n">
        <f aca="false">SUM(B7:B10)</f>
        <v>74</v>
      </c>
      <c r="C12" s="224" t="n">
        <f aca="false">SUM(C7:C10)</f>
        <v>72</v>
      </c>
      <c r="D12" s="224" t="n">
        <f aca="false">SUM(D7:D10)</f>
        <v>101</v>
      </c>
      <c r="E12" s="224" t="n">
        <f aca="false">SUM(E7:E10)</f>
        <v>118</v>
      </c>
      <c r="F12" s="224" t="n">
        <f aca="false">SUM(F7:F10)</f>
        <v>0</v>
      </c>
      <c r="G12" s="224" t="n">
        <f aca="false">SUM(G7:G10)</f>
        <v>50</v>
      </c>
      <c r="H12" s="224" t="n">
        <f aca="false">SUM(H7:H8)</f>
        <v>10</v>
      </c>
      <c r="I12" s="224" t="n">
        <f aca="false">SUM(I7:I8)</f>
        <v>5</v>
      </c>
      <c r="J12" s="224" t="n">
        <f aca="false">SUM(J7:J8)</f>
        <v>25</v>
      </c>
      <c r="K12" s="224" t="n">
        <f aca="false">SUM(B12:J12)</f>
        <v>455</v>
      </c>
    </row>
    <row r="15" customFormat="false" ht="12.75" hidden="false" customHeight="true" outlineLevel="0" collapsed="false">
      <c r="A15" s="289" t="s">
        <v>600</v>
      </c>
      <c r="B15" s="289" t="s">
        <v>601</v>
      </c>
      <c r="C15" s="289"/>
      <c r="D15" s="289"/>
      <c r="E15" s="289"/>
      <c r="F15" s="289"/>
      <c r="G15" s="289"/>
      <c r="H15" s="290" t="s">
        <v>602</v>
      </c>
      <c r="I15" s="290"/>
      <c r="J15" s="290"/>
    </row>
    <row r="16" customFormat="false" ht="12.75" hidden="false" customHeight="true" outlineLevel="0" collapsed="false">
      <c r="A16" s="289"/>
      <c r="B16" s="289" t="s">
        <v>577</v>
      </c>
      <c r="C16" s="297" t="s">
        <v>578</v>
      </c>
      <c r="D16" s="297" t="s">
        <v>579</v>
      </c>
      <c r="E16" s="289" t="s">
        <v>580</v>
      </c>
      <c r="F16" s="289" t="s">
        <v>581</v>
      </c>
      <c r="G16" s="158" t="s">
        <v>582</v>
      </c>
      <c r="H16" s="289" t="s">
        <v>583</v>
      </c>
      <c r="I16" s="289" t="s">
        <v>584</v>
      </c>
      <c r="J16" s="297" t="s">
        <v>585</v>
      </c>
    </row>
    <row r="17" customFormat="false" ht="12.75" hidden="false" customHeight="false" outlineLevel="0" collapsed="false">
      <c r="A17" s="289"/>
      <c r="B17" s="289" t="s">
        <v>587</v>
      </c>
      <c r="C17" s="289" t="s">
        <v>588</v>
      </c>
      <c r="D17" s="289" t="s">
        <v>589</v>
      </c>
      <c r="E17" s="289" t="s">
        <v>590</v>
      </c>
      <c r="F17" s="289" t="s">
        <v>591</v>
      </c>
      <c r="G17" s="158" t="s">
        <v>592</v>
      </c>
      <c r="H17" s="289" t="s">
        <v>587</v>
      </c>
      <c r="I17" s="289" t="s">
        <v>589</v>
      </c>
      <c r="J17" s="289" t="s">
        <v>588</v>
      </c>
      <c r="K17" s="2"/>
    </row>
    <row r="18" customFormat="false" ht="12.75" hidden="false" customHeight="false" outlineLevel="0" collapsed="false">
      <c r="A18" s="295" t="s">
        <v>594</v>
      </c>
      <c r="B18" s="298" t="n">
        <v>1</v>
      </c>
      <c r="C18" s="298" t="n">
        <v>1</v>
      </c>
      <c r="D18" s="298" t="n">
        <v>1</v>
      </c>
      <c r="E18" s="295" t="n">
        <v>1</v>
      </c>
      <c r="F18" s="295"/>
      <c r="G18" s="295" t="n">
        <v>1</v>
      </c>
      <c r="H18" s="298" t="n">
        <v>1</v>
      </c>
      <c r="I18" s="298" t="n">
        <v>1</v>
      </c>
      <c r="J18" s="298" t="n">
        <v>1</v>
      </c>
      <c r="K18" s="1"/>
    </row>
    <row r="19" customFormat="false" ht="12.75" hidden="false" customHeight="false" outlineLevel="0" collapsed="false">
      <c r="A19" s="295" t="s">
        <v>596</v>
      </c>
      <c r="B19" s="298" t="n">
        <v>1</v>
      </c>
      <c r="C19" s="298" t="n">
        <v>1</v>
      </c>
      <c r="D19" s="298" t="n">
        <v>1</v>
      </c>
      <c r="E19" s="295" t="n">
        <v>1</v>
      </c>
      <c r="F19" s="295"/>
      <c r="G19" s="295" t="n">
        <v>1</v>
      </c>
      <c r="H19" s="298" t="n">
        <v>1</v>
      </c>
      <c r="I19" s="298" t="n">
        <v>0</v>
      </c>
      <c r="J19" s="298" t="n">
        <v>1</v>
      </c>
      <c r="K19" s="1"/>
    </row>
    <row r="20" customFormat="false" ht="12.75" hidden="false" customHeight="false" outlineLevel="0" collapsed="false">
      <c r="A20" s="295" t="s">
        <v>597</v>
      </c>
      <c r="B20" s="298" t="n">
        <v>1</v>
      </c>
      <c r="C20" s="298" t="n">
        <v>1</v>
      </c>
      <c r="D20" s="298" t="n">
        <v>1</v>
      </c>
      <c r="E20" s="298" t="n">
        <v>2</v>
      </c>
      <c r="F20" s="298"/>
      <c r="G20" s="298"/>
      <c r="H20" s="299"/>
      <c r="I20" s="299"/>
      <c r="J20" s="299"/>
    </row>
    <row r="21" customFormat="false" ht="12.75" hidden="false" customHeight="false" outlineLevel="0" collapsed="false">
      <c r="A21" s="295" t="s">
        <v>598</v>
      </c>
      <c r="B21" s="298" t="n">
        <v>1</v>
      </c>
      <c r="C21" s="298" t="n">
        <v>1</v>
      </c>
      <c r="D21" s="298" t="n">
        <v>1</v>
      </c>
      <c r="E21" s="298" t="n">
        <v>1</v>
      </c>
      <c r="F21" s="298"/>
      <c r="G21" s="298"/>
      <c r="H21" s="299"/>
      <c r="I21" s="299"/>
      <c r="J21" s="299"/>
    </row>
    <row r="22" customFormat="false" ht="12.75" hidden="false" customHeight="false" outlineLevel="0" collapsed="false">
      <c r="A22" s="295" t="s">
        <v>599</v>
      </c>
      <c r="B22" s="298"/>
      <c r="C22" s="298"/>
      <c r="D22" s="298"/>
      <c r="E22" s="298"/>
      <c r="F22" s="298" t="n">
        <v>1</v>
      </c>
      <c r="G22" s="298"/>
      <c r="H22" s="299"/>
      <c r="I22" s="299"/>
      <c r="J22" s="299"/>
    </row>
    <row r="25" customFormat="false" ht="12.75" hidden="false" customHeight="false" outlineLevel="0" collapsed="false">
      <c r="B25" s="290" t="s">
        <v>181</v>
      </c>
      <c r="C25" s="290"/>
      <c r="D25" s="290"/>
      <c r="F25" s="289" t="s">
        <v>62</v>
      </c>
      <c r="G25" s="289"/>
      <c r="I25" s="290" t="s">
        <v>603</v>
      </c>
      <c r="J25" s="290"/>
      <c r="L25" s="290" t="s">
        <v>450</v>
      </c>
      <c r="M25" s="290"/>
      <c r="N25" s="290"/>
    </row>
    <row r="26" customFormat="false" ht="12.75" hidden="false" customHeight="false" outlineLevel="0" collapsed="false">
      <c r="B26" s="290" t="s">
        <v>604</v>
      </c>
      <c r="C26" s="290"/>
      <c r="D26" s="290"/>
      <c r="F26" s="289" t="s">
        <v>604</v>
      </c>
      <c r="G26" s="289"/>
      <c r="I26" s="290" t="s">
        <v>605</v>
      </c>
      <c r="J26" s="290"/>
      <c r="L26" s="290" t="s">
        <v>604</v>
      </c>
      <c r="M26" s="290"/>
      <c r="N26" s="290"/>
    </row>
    <row r="27" customFormat="false" ht="12.75" hidden="false" customHeight="false" outlineLevel="0" collapsed="false">
      <c r="B27" s="300" t="s">
        <v>606</v>
      </c>
      <c r="C27" s="300" t="s">
        <v>607</v>
      </c>
      <c r="D27" s="300" t="s">
        <v>608</v>
      </c>
      <c r="F27" s="293" t="s">
        <v>609</v>
      </c>
      <c r="G27" s="293" t="s">
        <v>610</v>
      </c>
      <c r="I27" s="300" t="s">
        <v>611</v>
      </c>
      <c r="J27" s="300" t="s">
        <v>612</v>
      </c>
      <c r="L27" s="300" t="s">
        <v>613</v>
      </c>
      <c r="M27" s="300" t="s">
        <v>606</v>
      </c>
      <c r="N27" s="300" t="s">
        <v>607</v>
      </c>
    </row>
    <row r="28" customFormat="false" ht="12.75" hidden="false" customHeight="false" outlineLevel="0" collapsed="false">
      <c r="A28" s="301" t="s">
        <v>594</v>
      </c>
      <c r="B28" s="295"/>
      <c r="C28" s="295"/>
      <c r="D28" s="295"/>
      <c r="E28" s="224" t="n">
        <f aca="false">B28+C28+D28</f>
        <v>0</v>
      </c>
      <c r="F28" s="289"/>
      <c r="G28" s="289"/>
      <c r="I28" s="302"/>
      <c r="J28" s="302"/>
      <c r="L28" s="296" t="n">
        <v>9</v>
      </c>
      <c r="M28" s="296" t="n">
        <v>3</v>
      </c>
      <c r="N28" s="296" t="n">
        <v>0</v>
      </c>
      <c r="O28" s="224" t="n">
        <f aca="false">SUM(L28:N28)</f>
        <v>12</v>
      </c>
    </row>
    <row r="29" customFormat="false" ht="12.75" hidden="false" customHeight="false" outlineLevel="0" collapsed="false">
      <c r="A29" s="301" t="s">
        <v>596</v>
      </c>
      <c r="B29" s="295" t="n">
        <v>6</v>
      </c>
      <c r="C29" s="295" t="n">
        <v>6</v>
      </c>
      <c r="D29" s="295" t="n">
        <v>6</v>
      </c>
      <c r="E29" s="224" t="n">
        <f aca="false">B29+C29+D29</f>
        <v>18</v>
      </c>
      <c r="F29" s="289"/>
      <c r="G29" s="289"/>
      <c r="I29" s="302" t="n">
        <v>17</v>
      </c>
      <c r="J29" s="302" t="n">
        <v>17</v>
      </c>
      <c r="K29" s="224" t="n">
        <f aca="false">SUM(I29:J29)</f>
        <v>34</v>
      </c>
      <c r="L29" s="296" t="n">
        <v>0</v>
      </c>
      <c r="M29" s="296" t="n">
        <v>5</v>
      </c>
      <c r="N29" s="296" t="n">
        <v>8</v>
      </c>
      <c r="O29" s="224" t="n">
        <f aca="false">SUM(L29:N29)</f>
        <v>13</v>
      </c>
    </row>
    <row r="30" customFormat="false" ht="12.75" hidden="false" customHeight="false" outlineLevel="0" collapsed="false">
      <c r="A30" s="301" t="s">
        <v>597</v>
      </c>
      <c r="B30" s="295" t="n">
        <v>6</v>
      </c>
      <c r="C30" s="295" t="n">
        <v>5</v>
      </c>
      <c r="D30" s="295" t="n">
        <v>6</v>
      </c>
      <c r="E30" s="224" t="n">
        <f aca="false">B30+C30+D30</f>
        <v>17</v>
      </c>
      <c r="F30" s="289"/>
      <c r="G30" s="289"/>
      <c r="I30" s="302" t="n">
        <v>19</v>
      </c>
      <c r="J30" s="302" t="n">
        <v>23</v>
      </c>
      <c r="K30" s="224" t="n">
        <f aca="false">SUM(I30:J30)</f>
        <v>42</v>
      </c>
    </row>
    <row r="31" customFormat="false" ht="12.75" hidden="false" customHeight="false" outlineLevel="0" collapsed="false">
      <c r="A31" s="301" t="s">
        <v>598</v>
      </c>
      <c r="B31" s="295" t="n">
        <v>3</v>
      </c>
      <c r="C31" s="295" t="n">
        <v>4</v>
      </c>
      <c r="D31" s="295" t="n">
        <v>7</v>
      </c>
      <c r="E31" s="224" t="n">
        <f aca="false">B31+C31+D31</f>
        <v>14</v>
      </c>
      <c r="F31" s="289" t="n">
        <v>15</v>
      </c>
      <c r="G31" s="289" t="n">
        <v>11</v>
      </c>
      <c r="H31" s="224" t="n">
        <f aca="false">SUM(F31:G31)</f>
        <v>26</v>
      </c>
      <c r="I31" s="302" t="n">
        <v>9</v>
      </c>
      <c r="J31" s="302" t="n">
        <v>6</v>
      </c>
      <c r="K31" s="224" t="n">
        <f aca="false">SUM(I31:J31)</f>
        <v>15</v>
      </c>
    </row>
  </sheetData>
  <mergeCells count="18">
    <mergeCell ref="D2:F2"/>
    <mergeCell ref="A3:A6"/>
    <mergeCell ref="B3:J3"/>
    <mergeCell ref="B4:G4"/>
    <mergeCell ref="H4:J4"/>
    <mergeCell ref="H9:J11"/>
    <mergeCell ref="A15:A17"/>
    <mergeCell ref="B15:G15"/>
    <mergeCell ref="H15:J15"/>
    <mergeCell ref="H20:J22"/>
    <mergeCell ref="B25:D25"/>
    <mergeCell ref="F25:G25"/>
    <mergeCell ref="I25:J25"/>
    <mergeCell ref="L25:N25"/>
    <mergeCell ref="B26:D26"/>
    <mergeCell ref="F26:G26"/>
    <mergeCell ref="I26:J26"/>
    <mergeCell ref="L26:N26"/>
  </mergeCells>
  <conditionalFormatting sqref="O29">
    <cfRule type="cellIs" priority="2" operator="notEqual" aboveAverage="0" equalAverage="0" bottom="0" percent="0" rank="0" text="" dxfId="6">
      <formula>$J$8</formula>
    </cfRule>
  </conditionalFormatting>
  <conditionalFormatting sqref="O28">
    <cfRule type="cellIs" priority="3" operator="notEqual" aboveAverage="0" equalAverage="0" bottom="0" percent="0" rank="0" text="" dxfId="7">
      <formula>$J$7</formula>
    </cfRule>
  </conditionalFormatting>
  <conditionalFormatting sqref="K31">
    <cfRule type="cellIs" priority="4" operator="notEqual" aboveAverage="0" equalAverage="0" bottom="0" percent="0" rank="0" text="" dxfId="8">
      <formula>$E$10</formula>
    </cfRule>
  </conditionalFormatting>
  <conditionalFormatting sqref="K30">
    <cfRule type="cellIs" priority="5" operator="notEqual" aboveAverage="0" equalAverage="0" bottom="0" percent="0" rank="0" text="" dxfId="9">
      <formula>$E$9</formula>
    </cfRule>
  </conditionalFormatting>
  <conditionalFormatting sqref="K29">
    <cfRule type="cellIs" priority="6" operator="notEqual" aboveAverage="0" equalAverage="0" bottom="0" percent="0" rank="0" text="" dxfId="10">
      <formula>$E$8</formula>
    </cfRule>
  </conditionalFormatting>
  <conditionalFormatting sqref="H31">
    <cfRule type="cellIs" priority="7" operator="notEqual" aboveAverage="0" equalAverage="0" bottom="0" percent="0" rank="0" text="" dxfId="11">
      <formula>$B$10</formula>
    </cfRule>
  </conditionalFormatting>
  <conditionalFormatting sqref="E31">
    <cfRule type="cellIs" priority="8" operator="notEqual" aboveAverage="0" equalAverage="0" bottom="0" percent="0" rank="0" text="" dxfId="12">
      <formula>$C$10</formula>
    </cfRule>
  </conditionalFormatting>
  <conditionalFormatting sqref="E30">
    <cfRule type="cellIs" priority="9" operator="notEqual" aboveAverage="0" equalAverage="0" bottom="0" percent="0" rank="0" text="" dxfId="13">
      <formula>$C$9</formula>
    </cfRule>
  </conditionalFormatting>
  <conditionalFormatting sqref="E29">
    <cfRule type="cellIs" priority="10" operator="notEqual" aboveAverage="0" equalAverage="0" bottom="0" percent="0" rank="0" text="" dxfId="14">
      <formula>$C$8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224" width="20.42"/>
    <col collapsed="false" customWidth="true" hidden="false" outlineLevel="0" max="2" min="2" style="224" width="10.14"/>
    <col collapsed="false" customWidth="true" hidden="false" outlineLevel="0" max="3" min="3" style="224" width="10.85"/>
    <col collapsed="false" customWidth="true" hidden="false" outlineLevel="0" max="4" min="4" style="224" width="10.14"/>
    <col collapsed="false" customWidth="true" hidden="false" outlineLevel="0" max="6" min="5" style="0" width="8.51"/>
    <col collapsed="false" customWidth="true" hidden="false" outlineLevel="0" max="7" min="7" style="224" width="10.57"/>
    <col collapsed="false" customWidth="true" hidden="false" outlineLevel="0" max="9" min="8" style="0" width="8.51"/>
    <col collapsed="false" customWidth="true" hidden="false" outlineLevel="0" max="10" min="10" style="224" width="10.14"/>
    <col collapsed="false" customWidth="true" hidden="false" outlineLevel="0" max="16" min="11" style="0" width="8.51"/>
  </cols>
  <sheetData>
    <row r="1" customFormat="false" ht="12.75" hidden="false" customHeight="false" outlineLevel="0" collapsed="false">
      <c r="A1" s="287" t="s">
        <v>614</v>
      </c>
    </row>
    <row r="2" customFormat="false" ht="12.75" hidden="false" customHeight="false" outlineLevel="0" collapsed="false">
      <c r="D2" s="288"/>
      <c r="E2" s="288"/>
      <c r="F2" s="288"/>
    </row>
    <row r="3" customFormat="false" ht="12.75" hidden="false" customHeight="false" outlineLevel="0" collapsed="false">
      <c r="A3" s="289" t="s">
        <v>17</v>
      </c>
      <c r="B3" s="290" t="s">
        <v>17</v>
      </c>
      <c r="C3" s="290"/>
      <c r="D3" s="290"/>
      <c r="E3" s="290"/>
      <c r="F3" s="290"/>
      <c r="G3" s="290"/>
      <c r="H3" s="290"/>
      <c r="I3" s="290"/>
      <c r="J3" s="290"/>
    </row>
    <row r="4" customFormat="false" ht="12.75" hidden="false" customHeight="false" outlineLevel="0" collapsed="false">
      <c r="A4" s="289"/>
      <c r="B4" s="290" t="s">
        <v>574</v>
      </c>
      <c r="C4" s="290"/>
      <c r="D4" s="290"/>
      <c r="E4" s="290"/>
      <c r="F4" s="290"/>
      <c r="G4" s="290"/>
      <c r="H4" s="290" t="s">
        <v>575</v>
      </c>
      <c r="I4" s="290"/>
      <c r="J4" s="290"/>
    </row>
    <row r="5" customFormat="false" ht="12.75" hidden="false" customHeight="true" outlineLevel="0" collapsed="false">
      <c r="A5" s="289"/>
      <c r="B5" s="293" t="s">
        <v>577</v>
      </c>
      <c r="C5" s="294" t="s">
        <v>578</v>
      </c>
      <c r="D5" s="294" t="s">
        <v>579</v>
      </c>
      <c r="E5" s="293" t="s">
        <v>580</v>
      </c>
      <c r="F5" s="293" t="s">
        <v>581</v>
      </c>
      <c r="G5" s="161" t="s">
        <v>582</v>
      </c>
      <c r="H5" s="293" t="s">
        <v>583</v>
      </c>
      <c r="I5" s="293" t="s">
        <v>584</v>
      </c>
      <c r="J5" s="294" t="s">
        <v>585</v>
      </c>
    </row>
    <row r="6" customFormat="false" ht="12.75" hidden="false" customHeight="false" outlineLevel="0" collapsed="false">
      <c r="A6" s="289"/>
      <c r="B6" s="293" t="s">
        <v>587</v>
      </c>
      <c r="C6" s="293" t="s">
        <v>588</v>
      </c>
      <c r="D6" s="293" t="s">
        <v>589</v>
      </c>
      <c r="E6" s="293" t="s">
        <v>590</v>
      </c>
      <c r="F6" s="293" t="s">
        <v>591</v>
      </c>
      <c r="G6" s="161" t="s">
        <v>592</v>
      </c>
      <c r="H6" s="293" t="s">
        <v>587</v>
      </c>
      <c r="I6" s="293" t="s">
        <v>589</v>
      </c>
      <c r="J6" s="293" t="s">
        <v>588</v>
      </c>
    </row>
    <row r="7" customFormat="false" ht="12.75" hidden="false" customHeight="false" outlineLevel="0" collapsed="false">
      <c r="A7" s="295" t="s">
        <v>594</v>
      </c>
      <c r="B7" s="295"/>
      <c r="C7" s="295"/>
      <c r="D7" s="295"/>
      <c r="E7" s="295"/>
      <c r="F7" s="295"/>
      <c r="G7" s="295"/>
      <c r="H7" s="295"/>
      <c r="I7" s="295"/>
      <c r="J7" s="295"/>
    </row>
    <row r="8" customFormat="false" ht="12.75" hidden="false" customHeight="false" outlineLevel="0" collapsed="false">
      <c r="A8" s="295" t="s">
        <v>596</v>
      </c>
      <c r="B8" s="295"/>
      <c r="C8" s="295"/>
      <c r="D8" s="295"/>
      <c r="E8" s="303" t="n">
        <v>1</v>
      </c>
      <c r="F8" s="295"/>
      <c r="G8" s="295"/>
      <c r="H8" s="295"/>
      <c r="I8" s="295"/>
      <c r="J8" s="295"/>
    </row>
    <row r="9" customFormat="false" ht="12.75" hidden="false" customHeight="false" outlineLevel="0" collapsed="false">
      <c r="A9" s="295" t="s">
        <v>597</v>
      </c>
      <c r="B9" s="295"/>
      <c r="C9" s="295"/>
      <c r="D9" s="303" t="n">
        <v>1</v>
      </c>
      <c r="E9" s="295"/>
      <c r="F9" s="295"/>
      <c r="G9" s="295"/>
      <c r="H9" s="296"/>
      <c r="I9" s="296"/>
      <c r="J9" s="296"/>
    </row>
    <row r="10" customFormat="false" ht="12.75" hidden="false" customHeight="false" outlineLevel="0" collapsed="false">
      <c r="A10" s="295" t="s">
        <v>598</v>
      </c>
      <c r="B10" s="295"/>
      <c r="C10" s="295"/>
      <c r="D10" s="295"/>
      <c r="E10" s="295"/>
      <c r="F10" s="295"/>
      <c r="G10" s="295"/>
      <c r="H10" s="296"/>
      <c r="I10" s="296"/>
      <c r="J10" s="296"/>
    </row>
    <row r="11" customFormat="false" ht="12.75" hidden="false" customHeight="false" outlineLevel="0" collapsed="false">
      <c r="A11" s="295" t="s">
        <v>599</v>
      </c>
      <c r="B11" s="295"/>
      <c r="C11" s="295"/>
      <c r="D11" s="295"/>
      <c r="E11" s="295"/>
      <c r="F11" s="295"/>
      <c r="G11" s="295"/>
      <c r="H11" s="296"/>
      <c r="I11" s="296"/>
      <c r="J11" s="296"/>
    </row>
    <row r="12" customFormat="false" ht="12.75" hidden="false" customHeight="false" outlineLevel="0" collapsed="false">
      <c r="B12" s="224" t="n">
        <f aca="false">SUM(B7:B10)</f>
        <v>0</v>
      </c>
      <c r="C12" s="224" t="n">
        <f aca="false">SUM(C7:C10)</f>
        <v>0</v>
      </c>
      <c r="D12" s="224" t="n">
        <f aca="false">SUM(D7:D10)</f>
        <v>1</v>
      </c>
      <c r="E12" s="224" t="n">
        <f aca="false">SUM(E7:E10)</f>
        <v>1</v>
      </c>
      <c r="F12" s="224" t="n">
        <f aca="false">SUM(F7:F10)</f>
        <v>0</v>
      </c>
      <c r="G12" s="224" t="n">
        <f aca="false">SUM(G7:G10)</f>
        <v>0</v>
      </c>
      <c r="H12" s="224" t="n">
        <f aca="false">SUM(H7:H8)</f>
        <v>0</v>
      </c>
      <c r="I12" s="224" t="n">
        <f aca="false">SUM(I7:I8)</f>
        <v>0</v>
      </c>
      <c r="J12" s="224" t="n">
        <f aca="false">SUM(J7:J8)</f>
        <v>0</v>
      </c>
      <c r="K12" s="224" t="n">
        <f aca="false">SUM(B12:J12)</f>
        <v>2</v>
      </c>
    </row>
    <row r="15" customFormat="false" ht="12.75" hidden="false" customHeight="true" outlineLevel="0" collapsed="false">
      <c r="A15" s="289" t="s">
        <v>600</v>
      </c>
      <c r="B15" s="289" t="s">
        <v>601</v>
      </c>
      <c r="C15" s="289"/>
      <c r="D15" s="289"/>
      <c r="E15" s="289"/>
      <c r="F15" s="289"/>
      <c r="G15" s="289"/>
      <c r="H15" s="290" t="s">
        <v>602</v>
      </c>
      <c r="I15" s="290"/>
      <c r="J15" s="290"/>
    </row>
    <row r="16" customFormat="false" ht="12.75" hidden="false" customHeight="true" outlineLevel="0" collapsed="false">
      <c r="A16" s="289"/>
      <c r="B16" s="289" t="s">
        <v>577</v>
      </c>
      <c r="C16" s="297" t="s">
        <v>578</v>
      </c>
      <c r="D16" s="297" t="s">
        <v>579</v>
      </c>
      <c r="E16" s="289" t="s">
        <v>580</v>
      </c>
      <c r="F16" s="289" t="s">
        <v>581</v>
      </c>
      <c r="G16" s="158" t="s">
        <v>582</v>
      </c>
      <c r="H16" s="289" t="s">
        <v>583</v>
      </c>
      <c r="I16" s="289" t="s">
        <v>584</v>
      </c>
      <c r="J16" s="297" t="s">
        <v>585</v>
      </c>
    </row>
    <row r="17" customFormat="false" ht="12.75" hidden="false" customHeight="false" outlineLevel="0" collapsed="false">
      <c r="A17" s="289"/>
      <c r="B17" s="289" t="s">
        <v>587</v>
      </c>
      <c r="C17" s="289" t="s">
        <v>588</v>
      </c>
      <c r="D17" s="289" t="s">
        <v>589</v>
      </c>
      <c r="E17" s="289" t="s">
        <v>590</v>
      </c>
      <c r="F17" s="289" t="s">
        <v>591</v>
      </c>
      <c r="G17" s="158" t="s">
        <v>592</v>
      </c>
      <c r="H17" s="289" t="s">
        <v>587</v>
      </c>
      <c r="I17" s="289" t="s">
        <v>589</v>
      </c>
      <c r="J17" s="289" t="s">
        <v>588</v>
      </c>
      <c r="K17" s="2"/>
    </row>
    <row r="18" customFormat="false" ht="12.75" hidden="false" customHeight="false" outlineLevel="0" collapsed="false">
      <c r="A18" s="295" t="s">
        <v>594</v>
      </c>
      <c r="B18" s="298"/>
      <c r="C18" s="298"/>
      <c r="D18" s="298"/>
      <c r="E18" s="295"/>
      <c r="F18" s="295"/>
      <c r="G18" s="295"/>
      <c r="H18" s="298"/>
      <c r="I18" s="298"/>
      <c r="J18" s="298"/>
      <c r="K18" s="1"/>
    </row>
    <row r="19" customFormat="false" ht="12.75" hidden="false" customHeight="false" outlineLevel="0" collapsed="false">
      <c r="A19" s="295" t="s">
        <v>596</v>
      </c>
      <c r="B19" s="298"/>
      <c r="C19" s="298"/>
      <c r="D19" s="298"/>
      <c r="E19" s="295"/>
      <c r="F19" s="295"/>
      <c r="G19" s="295"/>
      <c r="H19" s="298"/>
      <c r="I19" s="298"/>
      <c r="J19" s="298"/>
      <c r="K19" s="1"/>
    </row>
    <row r="20" customFormat="false" ht="12.75" hidden="false" customHeight="false" outlineLevel="0" collapsed="false">
      <c r="A20" s="295" t="s">
        <v>597</v>
      </c>
      <c r="B20" s="298"/>
      <c r="C20" s="298"/>
      <c r="D20" s="298"/>
      <c r="E20" s="298"/>
      <c r="F20" s="298"/>
      <c r="G20" s="298"/>
      <c r="H20" s="299"/>
      <c r="I20" s="299"/>
      <c r="J20" s="299"/>
    </row>
    <row r="21" customFormat="false" ht="12.75" hidden="false" customHeight="false" outlineLevel="0" collapsed="false">
      <c r="A21" s="295" t="s">
        <v>598</v>
      </c>
      <c r="B21" s="298"/>
      <c r="C21" s="298"/>
      <c r="D21" s="298"/>
      <c r="E21" s="298"/>
      <c r="F21" s="298"/>
      <c r="G21" s="298"/>
      <c r="H21" s="299"/>
      <c r="I21" s="299"/>
      <c r="J21" s="299"/>
    </row>
    <row r="22" customFormat="false" ht="12.75" hidden="false" customHeight="false" outlineLevel="0" collapsed="false">
      <c r="A22" s="295" t="s">
        <v>599</v>
      </c>
      <c r="B22" s="298"/>
      <c r="C22" s="298"/>
      <c r="D22" s="298"/>
      <c r="E22" s="298"/>
      <c r="F22" s="298"/>
      <c r="G22" s="298"/>
      <c r="H22" s="299"/>
      <c r="I22" s="299"/>
      <c r="J22" s="299"/>
    </row>
    <row r="25" customFormat="false" ht="12.75" hidden="false" customHeight="false" outlineLevel="0" collapsed="false">
      <c r="B25" s="290" t="s">
        <v>181</v>
      </c>
      <c r="C25" s="290"/>
      <c r="D25" s="290"/>
      <c r="F25" s="289" t="s">
        <v>62</v>
      </c>
      <c r="G25" s="289"/>
      <c r="I25" s="290" t="s">
        <v>603</v>
      </c>
      <c r="J25" s="290"/>
      <c r="L25" s="290" t="s">
        <v>450</v>
      </c>
      <c r="M25" s="290"/>
      <c r="N25" s="290"/>
    </row>
    <row r="26" customFormat="false" ht="12.75" hidden="false" customHeight="false" outlineLevel="0" collapsed="false">
      <c r="B26" s="290" t="s">
        <v>604</v>
      </c>
      <c r="C26" s="290"/>
      <c r="D26" s="290"/>
      <c r="F26" s="289" t="s">
        <v>604</v>
      </c>
      <c r="G26" s="289"/>
      <c r="I26" s="290" t="s">
        <v>605</v>
      </c>
      <c r="J26" s="290"/>
      <c r="L26" s="290" t="s">
        <v>604</v>
      </c>
      <c r="M26" s="290"/>
      <c r="N26" s="290"/>
    </row>
    <row r="27" customFormat="false" ht="12.75" hidden="false" customHeight="false" outlineLevel="0" collapsed="false">
      <c r="B27" s="300" t="s">
        <v>606</v>
      </c>
      <c r="C27" s="300" t="s">
        <v>607</v>
      </c>
      <c r="D27" s="300" t="s">
        <v>608</v>
      </c>
      <c r="F27" s="293" t="s">
        <v>609</v>
      </c>
      <c r="G27" s="293" t="s">
        <v>610</v>
      </c>
      <c r="I27" s="300" t="s">
        <v>611</v>
      </c>
      <c r="J27" s="300" t="s">
        <v>612</v>
      </c>
      <c r="L27" s="300" t="s">
        <v>613</v>
      </c>
      <c r="M27" s="300" t="s">
        <v>606</v>
      </c>
      <c r="N27" s="300" t="s">
        <v>607</v>
      </c>
    </row>
    <row r="28" customFormat="false" ht="12.75" hidden="false" customHeight="false" outlineLevel="0" collapsed="false">
      <c r="A28" s="301" t="s">
        <v>594</v>
      </c>
      <c r="B28" s="295"/>
      <c r="C28" s="295"/>
      <c r="D28" s="295"/>
      <c r="E28" s="224" t="n">
        <f aca="false">B28+C28+D28</f>
        <v>0</v>
      </c>
      <c r="F28" s="289"/>
      <c r="G28" s="289"/>
      <c r="I28" s="302"/>
      <c r="J28" s="302"/>
      <c r="L28" s="296"/>
      <c r="M28" s="296"/>
      <c r="N28" s="296"/>
      <c r="O28" s="224" t="n">
        <f aca="false">SUM(L28:N28)</f>
        <v>0</v>
      </c>
    </row>
    <row r="29" customFormat="false" ht="12.75" hidden="false" customHeight="false" outlineLevel="0" collapsed="false">
      <c r="A29" s="301" t="s">
        <v>596</v>
      </c>
      <c r="B29" s="295"/>
      <c r="C29" s="295"/>
      <c r="D29" s="295"/>
      <c r="E29" s="224" t="n">
        <f aca="false">B29+C29+D29</f>
        <v>0</v>
      </c>
      <c r="F29" s="289"/>
      <c r="G29" s="289"/>
      <c r="I29" s="302"/>
      <c r="J29" s="303" t="n">
        <v>1</v>
      </c>
      <c r="K29" s="224" t="n">
        <f aca="false">SUM(I29:J29)</f>
        <v>1</v>
      </c>
      <c r="L29" s="296"/>
      <c r="M29" s="296"/>
      <c r="N29" s="296"/>
      <c r="O29" s="224" t="n">
        <f aca="false">SUM(L29:N29)</f>
        <v>0</v>
      </c>
    </row>
    <row r="30" customFormat="false" ht="12.75" hidden="false" customHeight="false" outlineLevel="0" collapsed="false">
      <c r="A30" s="301" t="s">
        <v>597</v>
      </c>
      <c r="B30" s="295"/>
      <c r="C30" s="295"/>
      <c r="D30" s="295"/>
      <c r="E30" s="224" t="n">
        <f aca="false">B30+C30+D30</f>
        <v>0</v>
      </c>
      <c r="F30" s="289"/>
      <c r="G30" s="289"/>
      <c r="I30" s="302"/>
      <c r="J30" s="302"/>
      <c r="K30" s="224" t="n">
        <f aca="false">SUM(I30:J30)</f>
        <v>0</v>
      </c>
    </row>
    <row r="31" customFormat="false" ht="12.75" hidden="false" customHeight="false" outlineLevel="0" collapsed="false">
      <c r="A31" s="301" t="s">
        <v>598</v>
      </c>
      <c r="B31" s="295"/>
      <c r="C31" s="295"/>
      <c r="D31" s="295"/>
      <c r="E31" s="224" t="n">
        <f aca="false">B31+C31+D31</f>
        <v>0</v>
      </c>
      <c r="F31" s="289"/>
      <c r="G31" s="289"/>
      <c r="H31" s="224" t="n">
        <f aca="false">SUM(F31:G31)</f>
        <v>0</v>
      </c>
      <c r="I31" s="302"/>
      <c r="J31" s="302"/>
      <c r="K31" s="224" t="n">
        <f aca="false">SUM(I31:J31)</f>
        <v>0</v>
      </c>
    </row>
  </sheetData>
  <mergeCells count="18">
    <mergeCell ref="D2:F2"/>
    <mergeCell ref="A3:A6"/>
    <mergeCell ref="B3:J3"/>
    <mergeCell ref="B4:G4"/>
    <mergeCell ref="H4:J4"/>
    <mergeCell ref="H9:J11"/>
    <mergeCell ref="A15:A17"/>
    <mergeCell ref="B15:G15"/>
    <mergeCell ref="H15:J15"/>
    <mergeCell ref="H20:J22"/>
    <mergeCell ref="B25:D25"/>
    <mergeCell ref="F25:G25"/>
    <mergeCell ref="I25:J25"/>
    <mergeCell ref="L25:N25"/>
    <mergeCell ref="B26:D26"/>
    <mergeCell ref="F26:G26"/>
    <mergeCell ref="I26:J26"/>
    <mergeCell ref="L26:N26"/>
  </mergeCells>
  <conditionalFormatting sqref="O29">
    <cfRule type="cellIs" priority="2" operator="notEqual" aboveAverage="0" equalAverage="0" bottom="0" percent="0" rank="0" text="" dxfId="15">
      <formula>$J$8</formula>
    </cfRule>
  </conditionalFormatting>
  <conditionalFormatting sqref="O28">
    <cfRule type="cellIs" priority="3" operator="notEqual" aboveAverage="0" equalAverage="0" bottom="0" percent="0" rank="0" text="" dxfId="16">
      <formula>$J$7</formula>
    </cfRule>
  </conditionalFormatting>
  <conditionalFormatting sqref="K31">
    <cfRule type="cellIs" priority="4" operator="notEqual" aboveAverage="0" equalAverage="0" bottom="0" percent="0" rank="0" text="" dxfId="17">
      <formula>$E$10</formula>
    </cfRule>
  </conditionalFormatting>
  <conditionalFormatting sqref="K30">
    <cfRule type="cellIs" priority="5" operator="notEqual" aboveAverage="0" equalAverage="0" bottom="0" percent="0" rank="0" text="" dxfId="18">
      <formula>$E$9</formula>
    </cfRule>
  </conditionalFormatting>
  <conditionalFormatting sqref="K29">
    <cfRule type="cellIs" priority="6" operator="notEqual" aboveAverage="0" equalAverage="0" bottom="0" percent="0" rank="0" text="" dxfId="19">
      <formula>$E$8</formula>
    </cfRule>
  </conditionalFormatting>
  <conditionalFormatting sqref="H31">
    <cfRule type="cellIs" priority="7" operator="notEqual" aboveAverage="0" equalAverage="0" bottom="0" percent="0" rank="0" text="" dxfId="20">
      <formula>$B$10</formula>
    </cfRule>
  </conditionalFormatting>
  <conditionalFormatting sqref="E31">
    <cfRule type="cellIs" priority="8" operator="notEqual" aboveAverage="0" equalAverage="0" bottom="0" percent="0" rank="0" text="" dxfId="21">
      <formula>$C$10</formula>
    </cfRule>
  </conditionalFormatting>
  <conditionalFormatting sqref="E30">
    <cfRule type="cellIs" priority="9" operator="notEqual" aboveAverage="0" equalAverage="0" bottom="0" percent="0" rank="0" text="" dxfId="22">
      <formula>$C$9</formula>
    </cfRule>
  </conditionalFormatting>
  <conditionalFormatting sqref="E29">
    <cfRule type="cellIs" priority="10" operator="notEqual" aboveAverage="0" equalAverage="0" bottom="0" percent="0" rank="0" text="" dxfId="23">
      <formula>$C$8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74"/>
    <col collapsed="false" customWidth="true" hidden="false" outlineLevel="0" max="3" min="3" style="1" width="6.57"/>
    <col collapsed="false" customWidth="true" hidden="false" outlineLevel="0" max="4" min="4" style="1" width="8.15"/>
    <col collapsed="false" customWidth="true" hidden="false" outlineLevel="0" max="5" min="5" style="1" width="7.42"/>
    <col collapsed="false" customWidth="true" hidden="false" outlineLevel="0" max="6" min="6" style="1" width="12.42"/>
    <col collapsed="false" customWidth="true" hidden="false" outlineLevel="0" max="7" min="7" style="1" width="12.57"/>
    <col collapsed="false" customWidth="true" hidden="false" outlineLevel="0" max="8" min="8" style="1" width="12.42"/>
    <col collapsed="false" customWidth="false" hidden="false" outlineLevel="0" max="9" min="9" style="1" width="11.57"/>
    <col collapsed="false" customWidth="true" hidden="false" outlineLevel="0" max="10" min="10" style="1" width="13.42"/>
    <col collapsed="false" customWidth="true" hidden="false" outlineLevel="0" max="11" min="11" style="1" width="12.42"/>
    <col collapsed="false" customWidth="true" hidden="false" outlineLevel="0" max="15" min="12" style="1" width="10"/>
    <col collapsed="false" customWidth="true" hidden="false" outlineLevel="0" max="17" min="16" style="1" width="10.57"/>
    <col collapsed="false" customWidth="true" hidden="false" outlineLevel="0" max="18" min="18" style="1" width="7.42"/>
    <col collapsed="false" customWidth="true" hidden="false" outlineLevel="0" max="19" min="19" style="1" width="10.29"/>
    <col collapsed="false" customWidth="true" hidden="false" outlineLevel="0" max="20" min="20" style="1" width="11.43"/>
    <col collapsed="false" customWidth="true" hidden="false" outlineLevel="0" max="21" min="21" style="1" width="10.57"/>
    <col collapsed="false" customWidth="true" hidden="false" outlineLevel="0" max="22" min="22" style="1" width="10.14"/>
    <col collapsed="false" customWidth="true" hidden="false" outlineLevel="0" max="23" min="23" style="1" width="11.43"/>
    <col collapsed="false" customWidth="true" hidden="false" outlineLevel="0" max="24" min="24" style="1" width="11.29"/>
    <col collapsed="false" customWidth="true" hidden="false" outlineLevel="0" max="27" min="25" style="1" width="9"/>
    <col collapsed="false" customWidth="true" hidden="false" outlineLevel="0" max="28" min="28" style="1" width="12.86"/>
    <col collapsed="false" customWidth="true" hidden="false" outlineLevel="0" max="29" min="29" style="1" width="9"/>
    <col collapsed="false" customWidth="true" hidden="false" outlineLevel="0" max="30" min="30" style="1" width="12"/>
    <col collapsed="false" customWidth="true" hidden="false" outlineLevel="0" max="31" min="31" style="1" width="10.85"/>
    <col collapsed="false" customWidth="true" hidden="false" outlineLevel="0" max="34" min="32" style="1" width="9"/>
    <col collapsed="false" customWidth="true" hidden="false" outlineLevel="0" max="35" min="35" style="1" width="12"/>
    <col collapsed="false" customWidth="true" hidden="false" outlineLevel="0" max="36" min="36" style="1" width="12.86"/>
    <col collapsed="false" customWidth="true" hidden="false" outlineLevel="0" max="37" min="37" style="2" width="13.15"/>
    <col collapsed="false" customWidth="true" hidden="false" outlineLevel="0" max="38" min="38" style="1" width="11.71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0</v>
      </c>
      <c r="AG1" s="4"/>
      <c r="AH1" s="4"/>
      <c r="AI1" s="4"/>
      <c r="AJ1" s="4"/>
      <c r="AK1" s="4"/>
      <c r="AL1" s="3"/>
    </row>
    <row r="2" customFormat="false" ht="15" hidden="false" customHeight="false" outlineLevel="0" collapsed="false">
      <c r="A2" s="3"/>
      <c r="B2" s="5" t="s">
        <v>1</v>
      </c>
      <c r="C2" s="5"/>
      <c r="D2" s="5"/>
      <c r="E2" s="5"/>
      <c r="F2" s="5"/>
      <c r="G2" s="5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8"/>
      <c r="AK2" s="8"/>
      <c r="AL2" s="3"/>
    </row>
    <row r="3" customFormat="false" ht="15" hidden="false" customHeight="true" outlineLevel="0" collapsed="false">
      <c r="A3" s="3"/>
      <c r="B3" s="5" t="s">
        <v>2</v>
      </c>
      <c r="C3" s="5"/>
      <c r="D3" s="5"/>
      <c r="E3" s="5"/>
      <c r="F3" s="5"/>
      <c r="G3" s="5"/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3</v>
      </c>
      <c r="AD3" s="8"/>
      <c r="AE3" s="8"/>
      <c r="AF3" s="8"/>
      <c r="AG3" s="8"/>
      <c r="AH3" s="8"/>
      <c r="AI3" s="8"/>
      <c r="AJ3" s="8"/>
      <c r="AK3" s="8"/>
      <c r="AL3" s="3"/>
    </row>
    <row r="4" customFormat="false" ht="15" hidden="false" customHeight="true" outlineLevel="0" collapsed="false">
      <c r="A4" s="3"/>
      <c r="B4" s="5" t="s">
        <v>4</v>
      </c>
      <c r="C4" s="5"/>
      <c r="D4" s="5"/>
      <c r="E4" s="5"/>
      <c r="F4" s="5"/>
      <c r="G4" s="5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 t="s">
        <v>5</v>
      </c>
      <c r="AD4" s="8"/>
      <c r="AE4" s="8"/>
      <c r="AF4" s="8"/>
      <c r="AG4" s="8"/>
      <c r="AH4" s="8"/>
      <c r="AI4" s="8"/>
      <c r="AJ4" s="8"/>
      <c r="AK4" s="8"/>
      <c r="AL4" s="3"/>
    </row>
    <row r="5" customFormat="false" ht="15" hidden="false" customHeight="false" outlineLevel="0" collapsed="false">
      <c r="A5" s="3"/>
      <c r="B5" s="5" t="s">
        <v>6</v>
      </c>
      <c r="C5" s="5"/>
      <c r="D5" s="5"/>
      <c r="E5" s="5"/>
      <c r="F5" s="5"/>
      <c r="G5" s="10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/>
      <c r="AD5" s="8"/>
      <c r="AE5" s="8"/>
      <c r="AF5" s="8"/>
      <c r="AG5" s="8"/>
      <c r="AH5" s="8"/>
      <c r="AI5" s="8"/>
      <c r="AJ5" s="8"/>
      <c r="AK5" s="8"/>
      <c r="AL5" s="3"/>
    </row>
    <row r="6" customFormat="false" ht="15" hidden="false" customHeight="true" outlineLevel="0" collapsed="false">
      <c r="A6" s="3"/>
      <c r="B6" s="5" t="s">
        <v>7</v>
      </c>
      <c r="C6" s="5"/>
      <c r="D6" s="5"/>
      <c r="E6" s="5"/>
      <c r="F6" s="5"/>
      <c r="G6" s="5"/>
      <c r="H6" s="6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8</v>
      </c>
      <c r="AD6" s="8"/>
      <c r="AE6" s="8"/>
      <c r="AF6" s="8"/>
      <c r="AG6" s="8"/>
      <c r="AH6" s="8"/>
      <c r="AI6" s="8"/>
      <c r="AJ6" s="8"/>
      <c r="AK6" s="8"/>
      <c r="AL6" s="3"/>
    </row>
    <row r="7" customFormat="false" ht="23.25" hidden="false" customHeight="true" outlineLevel="0" collapsed="false">
      <c r="A7" s="3"/>
      <c r="B7" s="11" t="s">
        <v>9</v>
      </c>
      <c r="C7" s="11"/>
      <c r="D7" s="11"/>
      <c r="E7" s="11"/>
      <c r="F7" s="11"/>
      <c r="G7" s="11"/>
      <c r="H7" s="6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10</v>
      </c>
      <c r="AD7" s="8"/>
      <c r="AE7" s="8"/>
      <c r="AF7" s="8"/>
      <c r="AG7" s="8"/>
      <c r="AH7" s="8"/>
      <c r="AI7" s="8"/>
      <c r="AJ7" s="8"/>
      <c r="AK7" s="8"/>
      <c r="AL7" s="3"/>
    </row>
    <row r="8" customFormat="false" ht="15" hidden="false" customHeight="false" outlineLevel="0" collapsed="false">
      <c r="A8" s="3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"/>
    </row>
    <row r="9" customFormat="false" ht="17.35" hidden="false" customHeight="true" outlineLevel="0" collapsed="false">
      <c r="A9" s="3"/>
      <c r="B9" s="12" t="s">
        <v>614</v>
      </c>
      <c r="C9" s="6"/>
      <c r="D9" s="6"/>
      <c r="E9" s="6"/>
      <c r="F9" s="6"/>
      <c r="G9" s="6"/>
      <c r="H9" s="6"/>
      <c r="I9" s="6"/>
      <c r="J9" s="9"/>
      <c r="K9" s="13" t="s">
        <v>12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/>
      <c r="AB9" s="14"/>
      <c r="AC9" s="9"/>
      <c r="AD9" s="9"/>
      <c r="AE9" s="9"/>
      <c r="AF9" s="9"/>
      <c r="AG9" s="9"/>
      <c r="AH9" s="9"/>
      <c r="AI9" s="9"/>
      <c r="AJ9" s="9"/>
      <c r="AK9" s="9"/>
      <c r="AL9" s="3"/>
    </row>
    <row r="10" customFormat="false" ht="17.35" hidden="false" customHeight="tru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9"/>
      <c r="K10" s="13" t="s">
        <v>13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3"/>
    </row>
    <row r="11" customFormat="false" ht="15" hidden="false" customHeight="false" outlineLevel="0" collapsed="false">
      <c r="A11" s="3"/>
      <c r="B11" s="6"/>
      <c r="C11" s="6"/>
      <c r="D11" s="6"/>
      <c r="E11" s="6"/>
      <c r="F11" s="6"/>
      <c r="G11" s="6"/>
      <c r="H11" s="6"/>
      <c r="I11" s="6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7"/>
      <c r="AB11" s="7"/>
      <c r="AC11" s="7"/>
      <c r="AD11" s="9"/>
      <c r="AE11" s="9"/>
      <c r="AF11" s="9"/>
      <c r="AG11" s="9"/>
      <c r="AH11" s="9"/>
      <c r="AI11" s="9"/>
      <c r="AJ11" s="9"/>
      <c r="AK11" s="9"/>
      <c r="AL11" s="3"/>
    </row>
    <row r="12" customFormat="false" ht="15" hidden="false" customHeight="false" outlineLevel="0" collapsed="false">
      <c r="A12" s="3"/>
      <c r="B12" s="6"/>
      <c r="C12" s="6"/>
      <c r="D12" s="6"/>
      <c r="E12" s="6"/>
      <c r="F12" s="6"/>
      <c r="G12" s="6"/>
      <c r="H12" s="6"/>
      <c r="I12" s="6"/>
      <c r="J12" s="9"/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9"/>
      <c r="AE12" s="9"/>
      <c r="AF12" s="9"/>
      <c r="AG12" s="9"/>
      <c r="AH12" s="9"/>
      <c r="AI12" s="9"/>
      <c r="AJ12" s="9"/>
      <c r="AK12" s="9"/>
      <c r="AL12" s="3"/>
    </row>
    <row r="13" customFormat="false" ht="48.85" hidden="false" customHeight="true" outlineLevel="0" collapsed="false">
      <c r="A13" s="17" t="s">
        <v>14</v>
      </c>
      <c r="B13" s="18" t="s">
        <v>15</v>
      </c>
      <c r="C13" s="19" t="s">
        <v>16</v>
      </c>
      <c r="D13" s="17" t="s">
        <v>17</v>
      </c>
      <c r="E13" s="17" t="s">
        <v>18</v>
      </c>
      <c r="F13" s="20" t="s">
        <v>19</v>
      </c>
      <c r="G13" s="20"/>
      <c r="H13" s="20" t="s">
        <v>20</v>
      </c>
      <c r="I13" s="20"/>
      <c r="J13" s="17" t="s">
        <v>21</v>
      </c>
      <c r="K13" s="17" t="s">
        <v>22</v>
      </c>
      <c r="L13" s="20" t="s">
        <v>23</v>
      </c>
      <c r="M13" s="20"/>
      <c r="N13" s="20"/>
      <c r="O13" s="20"/>
      <c r="P13" s="17" t="s">
        <v>24</v>
      </c>
      <c r="Q13" s="20" t="s">
        <v>25</v>
      </c>
      <c r="R13" s="20"/>
      <c r="S13" s="20" t="s">
        <v>26</v>
      </c>
      <c r="T13" s="20"/>
      <c r="U13" s="17" t="s">
        <v>27</v>
      </c>
      <c r="V13" s="17" t="s">
        <v>28</v>
      </c>
      <c r="W13" s="20" t="s">
        <v>29</v>
      </c>
      <c r="X13" s="20"/>
      <c r="Y13" s="17" t="s">
        <v>30</v>
      </c>
      <c r="Z13" s="17" t="s">
        <v>31</v>
      </c>
      <c r="AA13" s="17" t="s">
        <v>32</v>
      </c>
      <c r="AB13" s="17" t="s">
        <v>33</v>
      </c>
      <c r="AC13" s="20" t="s">
        <v>34</v>
      </c>
      <c r="AD13" s="20"/>
      <c r="AE13" s="21" t="s">
        <v>35</v>
      </c>
      <c r="AF13" s="21"/>
      <c r="AG13" s="20" t="s">
        <v>36</v>
      </c>
      <c r="AH13" s="20"/>
      <c r="AI13" s="17" t="s">
        <v>37</v>
      </c>
      <c r="AJ13" s="17" t="s">
        <v>38</v>
      </c>
      <c r="AK13" s="17" t="s">
        <v>39</v>
      </c>
      <c r="AL13" s="22"/>
    </row>
    <row r="14" customFormat="false" ht="105" hidden="false" customHeight="true" outlineLevel="0" collapsed="false">
      <c r="A14" s="17"/>
      <c r="B14" s="18"/>
      <c r="C14" s="19"/>
      <c r="D14" s="17"/>
      <c r="E14" s="17"/>
      <c r="F14" s="19" t="s">
        <v>40</v>
      </c>
      <c r="G14" s="17" t="s">
        <v>41</v>
      </c>
      <c r="H14" s="17" t="s">
        <v>40</v>
      </c>
      <c r="I14" s="17" t="s">
        <v>41</v>
      </c>
      <c r="J14" s="17"/>
      <c r="K14" s="17"/>
      <c r="L14" s="17" t="s">
        <v>42</v>
      </c>
      <c r="M14" s="17" t="s">
        <v>43</v>
      </c>
      <c r="N14" s="17" t="s">
        <v>44</v>
      </c>
      <c r="O14" s="17" t="s">
        <v>45</v>
      </c>
      <c r="P14" s="17"/>
      <c r="Q14" s="17" t="s">
        <v>46</v>
      </c>
      <c r="R14" s="17" t="s">
        <v>47</v>
      </c>
      <c r="S14" s="17" t="s">
        <v>48</v>
      </c>
      <c r="T14" s="17" t="s">
        <v>49</v>
      </c>
      <c r="U14" s="17"/>
      <c r="V14" s="17"/>
      <c r="W14" s="17" t="s">
        <v>35</v>
      </c>
      <c r="X14" s="17" t="s">
        <v>50</v>
      </c>
      <c r="Y14" s="17"/>
      <c r="Z14" s="17"/>
      <c r="AA14" s="17"/>
      <c r="AB14" s="17"/>
      <c r="AC14" s="17" t="s">
        <v>51</v>
      </c>
      <c r="AD14" s="17" t="s">
        <v>52</v>
      </c>
      <c r="AE14" s="17" t="s">
        <v>53</v>
      </c>
      <c r="AF14" s="17" t="s">
        <v>54</v>
      </c>
      <c r="AG14" s="17" t="s">
        <v>55</v>
      </c>
      <c r="AH14" s="17" t="s">
        <v>56</v>
      </c>
      <c r="AI14" s="17"/>
      <c r="AJ14" s="17"/>
      <c r="AK14" s="17"/>
      <c r="AL14" s="22"/>
    </row>
    <row r="15" customFormat="false" ht="12.75" hidden="false" customHeight="false" outlineLevel="0" collapsed="false">
      <c r="A15" s="23" t="n">
        <v>1</v>
      </c>
      <c r="B15" s="23" t="n">
        <v>2</v>
      </c>
      <c r="C15" s="23" t="n">
        <v>3</v>
      </c>
      <c r="D15" s="23" t="n">
        <v>4</v>
      </c>
      <c r="E15" s="23" t="n">
        <v>5</v>
      </c>
      <c r="F15" s="23" t="n">
        <v>6</v>
      </c>
      <c r="G15" s="23" t="n">
        <v>7</v>
      </c>
      <c r="H15" s="23" t="n">
        <v>8</v>
      </c>
      <c r="I15" s="23" t="n">
        <v>9</v>
      </c>
      <c r="J15" s="23" t="n">
        <v>10</v>
      </c>
      <c r="K15" s="23" t="n">
        <v>11</v>
      </c>
      <c r="L15" s="23" t="n">
        <v>12</v>
      </c>
      <c r="M15" s="23" t="n">
        <v>13</v>
      </c>
      <c r="N15" s="23" t="n">
        <v>14</v>
      </c>
      <c r="O15" s="23" t="n">
        <v>15</v>
      </c>
      <c r="P15" s="23" t="n">
        <v>16</v>
      </c>
      <c r="Q15" s="23" t="n">
        <v>17</v>
      </c>
      <c r="R15" s="23" t="n">
        <v>18</v>
      </c>
      <c r="S15" s="23" t="n">
        <v>19</v>
      </c>
      <c r="T15" s="23" t="n">
        <v>20</v>
      </c>
      <c r="U15" s="23" t="n">
        <v>21</v>
      </c>
      <c r="V15" s="23" t="n">
        <v>22</v>
      </c>
      <c r="W15" s="23" t="n">
        <v>23</v>
      </c>
      <c r="X15" s="23" t="n">
        <v>24</v>
      </c>
      <c r="Y15" s="23" t="n">
        <v>25</v>
      </c>
      <c r="Z15" s="23" t="n">
        <v>26</v>
      </c>
      <c r="AA15" s="23" t="n">
        <v>27</v>
      </c>
      <c r="AB15" s="23" t="n">
        <v>28</v>
      </c>
      <c r="AC15" s="23" t="n">
        <v>29</v>
      </c>
      <c r="AD15" s="23" t="n">
        <v>30</v>
      </c>
      <c r="AE15" s="23" t="n">
        <v>31</v>
      </c>
      <c r="AF15" s="23" t="n">
        <v>32</v>
      </c>
      <c r="AG15" s="23" t="n">
        <v>33</v>
      </c>
      <c r="AH15" s="23" t="n">
        <v>34</v>
      </c>
      <c r="AI15" s="23" t="n">
        <v>35</v>
      </c>
      <c r="AJ15" s="23" t="n">
        <v>36</v>
      </c>
      <c r="AK15" s="23" t="n">
        <v>37</v>
      </c>
    </row>
    <row r="16" customFormat="false" ht="17.35" hidden="false" customHeight="false" outlineLevel="0" collapsed="false">
      <c r="A16" s="24"/>
      <c r="B16" s="25" t="s">
        <v>57</v>
      </c>
      <c r="C16" s="24"/>
      <c r="D16" s="24"/>
      <c r="E16" s="24"/>
      <c r="F16" s="26" t="n">
        <f aca="false">F59</f>
        <v>734</v>
      </c>
      <c r="G16" s="26" t="n">
        <f aca="false">G59</f>
        <v>0</v>
      </c>
      <c r="H16" s="26" t="n">
        <f aca="false">H59</f>
        <v>668</v>
      </c>
      <c r="I16" s="26" t="n">
        <f aca="false">I59</f>
        <v>0</v>
      </c>
      <c r="J16" s="26" t="n">
        <f aca="false">J59</f>
        <v>0</v>
      </c>
      <c r="K16" s="26" t="n">
        <f aca="false">K59</f>
        <v>4.8</v>
      </c>
      <c r="L16" s="26" t="n">
        <f aca="false">L59</f>
        <v>0</v>
      </c>
      <c r="M16" s="26" t="n">
        <f aca="false">M59</f>
        <v>3.2</v>
      </c>
      <c r="N16" s="26" t="n">
        <f aca="false">N59</f>
        <v>0</v>
      </c>
      <c r="O16" s="26" t="n">
        <f aca="false">O59</f>
        <v>0</v>
      </c>
      <c r="P16" s="26" t="n">
        <f aca="false">P59</f>
        <v>0</v>
      </c>
      <c r="Q16" s="26" t="n">
        <f aca="false">Q59</f>
        <v>0</v>
      </c>
      <c r="R16" s="26" t="n">
        <f aca="false">R59</f>
        <v>0</v>
      </c>
      <c r="S16" s="26" t="n">
        <f aca="false">S59</f>
        <v>0</v>
      </c>
      <c r="T16" s="26" t="n">
        <f aca="false">T59</f>
        <v>2</v>
      </c>
      <c r="U16" s="26" t="n">
        <f aca="false">U59</f>
        <v>1.2</v>
      </c>
      <c r="V16" s="26" t="n">
        <f aca="false">V59</f>
        <v>0</v>
      </c>
      <c r="W16" s="26" t="n">
        <f aca="false">W59</f>
        <v>0</v>
      </c>
      <c r="X16" s="26" t="n">
        <f aca="false">X59</f>
        <v>0</v>
      </c>
      <c r="Y16" s="26" t="n">
        <f aca="false">Y59</f>
        <v>0</v>
      </c>
      <c r="Z16" s="26" t="n">
        <f aca="false">Z59</f>
        <v>0</v>
      </c>
      <c r="AA16" s="26" t="n">
        <f aca="false">AA59</f>
        <v>0</v>
      </c>
      <c r="AB16" s="26" t="n">
        <f aca="false">AB59</f>
        <v>0</v>
      </c>
      <c r="AC16" s="26" t="n">
        <f aca="false">AC59</f>
        <v>0</v>
      </c>
      <c r="AD16" s="26" t="n">
        <f aca="false">AD59</f>
        <v>0</v>
      </c>
      <c r="AE16" s="26" t="n">
        <f aca="false">AE59</f>
        <v>0</v>
      </c>
      <c r="AF16" s="26" t="n">
        <f aca="false">AF59</f>
        <v>0</v>
      </c>
      <c r="AG16" s="26" t="n">
        <f aca="false">AG59</f>
        <v>0</v>
      </c>
      <c r="AH16" s="26" t="n">
        <f aca="false">AH59</f>
        <v>0</v>
      </c>
      <c r="AI16" s="26" t="n">
        <f aca="false">AI59</f>
        <v>0</v>
      </c>
      <c r="AJ16" s="26" t="n">
        <f aca="false">AJ59</f>
        <v>11.2</v>
      </c>
      <c r="AK16" s="24"/>
      <c r="AL16" s="27"/>
    </row>
    <row r="17" customFormat="false" ht="17.35" hidden="false" customHeight="false" outlineLevel="0" collapsed="false">
      <c r="A17" s="24"/>
      <c r="B17" s="25" t="s">
        <v>58</v>
      </c>
      <c r="C17" s="24"/>
      <c r="D17" s="24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7"/>
    </row>
    <row r="18" customFormat="false" ht="17.35" hidden="false" customHeight="false" outlineLevel="0" collapsed="false">
      <c r="A18" s="24"/>
      <c r="B18" s="25" t="s">
        <v>59</v>
      </c>
      <c r="C18" s="24"/>
      <c r="D18" s="24"/>
      <c r="E18" s="24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7"/>
    </row>
    <row r="19" customFormat="false" ht="17.35" hidden="false" customHeight="false" outlineLevel="0" collapsed="false">
      <c r="A19" s="24"/>
      <c r="B19" s="25" t="s">
        <v>60</v>
      </c>
      <c r="C19" s="24"/>
      <c r="D19" s="24"/>
      <c r="E19" s="24"/>
      <c r="F19" s="26" t="n">
        <f aca="false">F71</f>
        <v>48</v>
      </c>
      <c r="G19" s="26" t="n">
        <f aca="false">G71</f>
        <v>12</v>
      </c>
      <c r="H19" s="26" t="n">
        <f aca="false">H71</f>
        <v>14</v>
      </c>
      <c r="I19" s="26" t="n">
        <f aca="false">I71</f>
        <v>44</v>
      </c>
      <c r="J19" s="26" t="n">
        <f aca="false">J71</f>
        <v>0</v>
      </c>
      <c r="K19" s="26" t="n">
        <f aca="false">K71</f>
        <v>3.9</v>
      </c>
      <c r="L19" s="26" t="n">
        <f aca="false">L71</f>
        <v>0</v>
      </c>
      <c r="M19" s="26" t="n">
        <f aca="false">M71</f>
        <v>24.4</v>
      </c>
      <c r="N19" s="26" t="n">
        <f aca="false">N71</f>
        <v>0</v>
      </c>
      <c r="O19" s="26" t="n">
        <f aca="false">O71</f>
        <v>0</v>
      </c>
      <c r="P19" s="26" t="n">
        <f aca="false">P71</f>
        <v>0</v>
      </c>
      <c r="Q19" s="26" t="n">
        <f aca="false">Q71</f>
        <v>3.8</v>
      </c>
      <c r="R19" s="26" t="n">
        <f aca="false">R71</f>
        <v>0</v>
      </c>
      <c r="S19" s="26" t="n">
        <f aca="false">S71</f>
        <v>0</v>
      </c>
      <c r="T19" s="26" t="n">
        <f aca="false">T71</f>
        <v>0</v>
      </c>
      <c r="U19" s="26" t="n">
        <f aca="false">U71</f>
        <v>0</v>
      </c>
      <c r="V19" s="26" t="n">
        <f aca="false">V71</f>
        <v>0</v>
      </c>
      <c r="W19" s="26" t="n">
        <f aca="false">W71</f>
        <v>0</v>
      </c>
      <c r="X19" s="26" t="n">
        <f aca="false">X71</f>
        <v>0</v>
      </c>
      <c r="Y19" s="26" t="n">
        <f aca="false">Y71</f>
        <v>0</v>
      </c>
      <c r="Z19" s="26" t="n">
        <f aca="false">Z71</f>
        <v>0</v>
      </c>
      <c r="AA19" s="26" t="n">
        <f aca="false">AA71</f>
        <v>0</v>
      </c>
      <c r="AB19" s="26" t="n">
        <f aca="false">AB71</f>
        <v>0</v>
      </c>
      <c r="AC19" s="26" t="n">
        <f aca="false">AC71</f>
        <v>0</v>
      </c>
      <c r="AD19" s="26" t="n">
        <f aca="false">AD71</f>
        <v>0</v>
      </c>
      <c r="AE19" s="26" t="n">
        <f aca="false">AE71</f>
        <v>0</v>
      </c>
      <c r="AF19" s="26" t="n">
        <f aca="false">AF71</f>
        <v>0</v>
      </c>
      <c r="AG19" s="26" t="n">
        <f aca="false">AG71</f>
        <v>0</v>
      </c>
      <c r="AH19" s="26" t="n">
        <f aca="false">AH71</f>
        <v>0</v>
      </c>
      <c r="AI19" s="26" t="n">
        <f aca="false">AI71</f>
        <v>0</v>
      </c>
      <c r="AJ19" s="26" t="n">
        <f aca="false">AJ71</f>
        <v>88.1</v>
      </c>
      <c r="AK19" s="28"/>
      <c r="AL19" s="27"/>
    </row>
    <row r="20" customFormat="false" ht="17.35" hidden="false" customHeight="false" outlineLevel="0" collapsed="false">
      <c r="A20" s="29"/>
      <c r="B20" s="29" t="s">
        <v>61</v>
      </c>
      <c r="C20" s="29"/>
      <c r="D20" s="29"/>
      <c r="E20" s="29"/>
      <c r="F20" s="30" t="n">
        <f aca="false">SUM(F16:F19)</f>
        <v>782</v>
      </c>
      <c r="G20" s="30" t="n">
        <f aca="false">SUM(G16:G19)</f>
        <v>12</v>
      </c>
      <c r="H20" s="30" t="n">
        <f aca="false">SUM(H16:H19)</f>
        <v>682</v>
      </c>
      <c r="I20" s="30" t="n">
        <f aca="false">SUM(I16:I19)</f>
        <v>44</v>
      </c>
      <c r="J20" s="30" t="n">
        <f aca="false">SUM(J16:J19)</f>
        <v>0</v>
      </c>
      <c r="K20" s="30" t="n">
        <f aca="false">SUM(K16:K19)</f>
        <v>8.7</v>
      </c>
      <c r="L20" s="30" t="n">
        <f aca="false">SUM(L16:L19)</f>
        <v>0</v>
      </c>
      <c r="M20" s="30" t="n">
        <f aca="false">SUM(M16:M19)</f>
        <v>27.6</v>
      </c>
      <c r="N20" s="30" t="n">
        <f aca="false">SUM(N16:N19)</f>
        <v>0</v>
      </c>
      <c r="O20" s="30" t="n">
        <f aca="false">SUM(O16:O19)</f>
        <v>0</v>
      </c>
      <c r="P20" s="30" t="n">
        <f aca="false">SUM(P16:P19)</f>
        <v>0</v>
      </c>
      <c r="Q20" s="30" t="n">
        <f aca="false">SUM(Q16:Q19)</f>
        <v>3.8</v>
      </c>
      <c r="R20" s="30" t="n">
        <f aca="false">SUM(R16:R19)</f>
        <v>0</v>
      </c>
      <c r="S20" s="30" t="n">
        <f aca="false">SUM(S16:S19)</f>
        <v>0</v>
      </c>
      <c r="T20" s="30" t="n">
        <f aca="false">SUM(T16:T19)</f>
        <v>2</v>
      </c>
      <c r="U20" s="30" t="n">
        <f aca="false">SUM(U16:U19)</f>
        <v>1.2</v>
      </c>
      <c r="V20" s="30" t="n">
        <f aca="false">SUM(V16:V19)</f>
        <v>0</v>
      </c>
      <c r="W20" s="30" t="n">
        <f aca="false">SUM(W16:W19)</f>
        <v>0</v>
      </c>
      <c r="X20" s="30" t="n">
        <f aca="false">SUM(X16:X19)</f>
        <v>0</v>
      </c>
      <c r="Y20" s="30" t="n">
        <f aca="false">SUM(Y16:Y19)</f>
        <v>0</v>
      </c>
      <c r="Z20" s="30" t="n">
        <f aca="false">SUM(Z16:Z19)</f>
        <v>0</v>
      </c>
      <c r="AA20" s="30" t="n">
        <f aca="false">SUM(AA16:AA19)</f>
        <v>0</v>
      </c>
      <c r="AB20" s="30" t="n">
        <f aca="false">SUM(AB16:AB19)</f>
        <v>0</v>
      </c>
      <c r="AC20" s="30" t="n">
        <f aca="false">SUM(AC16:AC19)</f>
        <v>0</v>
      </c>
      <c r="AD20" s="30" t="n">
        <f aca="false">SUM(AD16:AD19)</f>
        <v>0</v>
      </c>
      <c r="AE20" s="30" t="n">
        <f aca="false">SUM(AE16:AE19)</f>
        <v>0</v>
      </c>
      <c r="AF20" s="30" t="n">
        <f aca="false">SUM(AF16:AF19)</f>
        <v>0</v>
      </c>
      <c r="AG20" s="30" t="n">
        <f aca="false">SUM(AG16:AG19)</f>
        <v>0</v>
      </c>
      <c r="AH20" s="30" t="n">
        <f aca="false">SUM(AH16:AH19)</f>
        <v>0</v>
      </c>
      <c r="AI20" s="30" t="n">
        <f aca="false">SUM(AI16:AI19)</f>
        <v>0</v>
      </c>
      <c r="AJ20" s="30" t="n">
        <f aca="false">SUM(AJ16:AJ19)</f>
        <v>99.3</v>
      </c>
      <c r="AK20" s="29"/>
      <c r="AL20" s="31"/>
    </row>
    <row r="21" customFormat="false" ht="17.35" hidden="false" customHeight="false" outlineLevel="0" collapsed="false">
      <c r="A21" s="29"/>
      <c r="B21" s="29"/>
      <c r="C21" s="29"/>
      <c r="D21" s="29"/>
      <c r="E21" s="29"/>
      <c r="F21" s="30" t="n">
        <f aca="false">F20-F73</f>
        <v>0</v>
      </c>
      <c r="G21" s="30" t="n">
        <f aca="false">G20-G73</f>
        <v>0</v>
      </c>
      <c r="H21" s="30" t="n">
        <f aca="false">H20-H73</f>
        <v>0</v>
      </c>
      <c r="I21" s="30" t="n">
        <f aca="false">I20-I73</f>
        <v>0</v>
      </c>
      <c r="J21" s="30" t="n">
        <f aca="false">J20-J73</f>
        <v>0</v>
      </c>
      <c r="K21" s="30" t="n">
        <f aca="false">K20-K73</f>
        <v>0</v>
      </c>
      <c r="L21" s="30" t="n">
        <f aca="false">L20-L73</f>
        <v>0</v>
      </c>
      <c r="M21" s="30" t="n">
        <f aca="false">M20-M73</f>
        <v>0</v>
      </c>
      <c r="N21" s="30" t="n">
        <f aca="false">N20-N73</f>
        <v>0</v>
      </c>
      <c r="O21" s="30" t="n">
        <f aca="false">O20-O73</f>
        <v>0</v>
      </c>
      <c r="P21" s="30" t="n">
        <f aca="false">P20-P73</f>
        <v>0</v>
      </c>
      <c r="Q21" s="30" t="n">
        <f aca="false">Q20-Q73</f>
        <v>0</v>
      </c>
      <c r="R21" s="30" t="n">
        <f aca="false">R20-R73</f>
        <v>0</v>
      </c>
      <c r="S21" s="30" t="n">
        <f aca="false">S20-S73</f>
        <v>0</v>
      </c>
      <c r="T21" s="30" t="n">
        <f aca="false">T20-T73</f>
        <v>0</v>
      </c>
      <c r="U21" s="30" t="n">
        <f aca="false">U20-U73</f>
        <v>0</v>
      </c>
      <c r="V21" s="30" t="n">
        <f aca="false">V20-V73</f>
        <v>0</v>
      </c>
      <c r="W21" s="30" t="n">
        <f aca="false">W20-W73</f>
        <v>0</v>
      </c>
      <c r="X21" s="30" t="n">
        <f aca="false">X20-X73</f>
        <v>0</v>
      </c>
      <c r="Y21" s="30" t="n">
        <f aca="false">Y20-Y73</f>
        <v>0</v>
      </c>
      <c r="Z21" s="30" t="n">
        <f aca="false">Z20-Z73</f>
        <v>0</v>
      </c>
      <c r="AA21" s="30" t="n">
        <f aca="false">AA20-AA73</f>
        <v>0</v>
      </c>
      <c r="AB21" s="30" t="n">
        <f aca="false">AB20-AB73</f>
        <v>0</v>
      </c>
      <c r="AC21" s="30" t="n">
        <f aca="false">AC20-AC73</f>
        <v>0</v>
      </c>
      <c r="AD21" s="30" t="n">
        <f aca="false">AD20-AD73</f>
        <v>0</v>
      </c>
      <c r="AE21" s="30" t="n">
        <f aca="false">AE20-AE73</f>
        <v>0</v>
      </c>
      <c r="AF21" s="30" t="n">
        <f aca="false">AF20-AF73</f>
        <v>0</v>
      </c>
      <c r="AG21" s="30" t="n">
        <f aca="false">AG20-AG73</f>
        <v>0</v>
      </c>
      <c r="AH21" s="30" t="n">
        <f aca="false">AH20-AH73</f>
        <v>0</v>
      </c>
      <c r="AI21" s="30" t="n">
        <f aca="false">AI20-AI73</f>
        <v>0</v>
      </c>
      <c r="AJ21" s="30" t="n">
        <f aca="false">AJ20-AJ73</f>
        <v>0</v>
      </c>
      <c r="AK21" s="29"/>
      <c r="AL21" s="31"/>
    </row>
    <row r="22" customFormat="false" ht="17.35" hidden="false" customHeight="false" outlineLevel="0" collapsed="false">
      <c r="A22" s="24"/>
      <c r="B22" s="24"/>
      <c r="C22" s="24"/>
      <c r="D22" s="24"/>
      <c r="E22" s="24"/>
      <c r="F22" s="26"/>
      <c r="G22" s="26"/>
      <c r="H22" s="26"/>
      <c r="I22" s="26"/>
      <c r="J22" s="26"/>
      <c r="K22" s="26"/>
      <c r="L22" s="26"/>
      <c r="M22" s="26"/>
      <c r="N22" s="30" t="s">
        <v>57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7"/>
    </row>
    <row r="23" customFormat="false" ht="17.35" hidden="false" customHeight="true" outlineLevel="0" collapsed="false">
      <c r="A23" s="24"/>
      <c r="B23" s="34"/>
      <c r="C23" s="24"/>
      <c r="D23" s="24"/>
      <c r="E23" s="24"/>
      <c r="F23" s="26"/>
      <c r="G23" s="26"/>
      <c r="H23" s="26"/>
      <c r="I23" s="26"/>
      <c r="J23" s="26"/>
      <c r="K23" s="30"/>
      <c r="L23" s="32" t="s">
        <v>284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0"/>
      <c r="AC23" s="26"/>
      <c r="AD23" s="26"/>
      <c r="AE23" s="26"/>
      <c r="AF23" s="26"/>
      <c r="AG23" s="26"/>
      <c r="AH23" s="26"/>
      <c r="AI23" s="26"/>
      <c r="AJ23" s="26"/>
      <c r="AK23" s="24"/>
      <c r="AL23" s="27"/>
    </row>
    <row r="24" customFormat="false" ht="17.35" hidden="false" customHeight="true" outlineLevel="0" collapsed="false">
      <c r="A24" s="24"/>
      <c r="B24" s="34"/>
      <c r="C24" s="24"/>
      <c r="D24" s="24"/>
      <c r="E24" s="24"/>
      <c r="F24" s="26"/>
      <c r="G24" s="26"/>
      <c r="H24" s="26"/>
      <c r="I24" s="26"/>
      <c r="J24" s="26"/>
      <c r="K24" s="33" t="s">
        <v>285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26"/>
      <c r="AD24" s="26"/>
      <c r="AE24" s="26"/>
      <c r="AF24" s="26"/>
      <c r="AG24" s="26"/>
      <c r="AH24" s="26"/>
      <c r="AI24" s="26"/>
      <c r="AJ24" s="26"/>
      <c r="AK24" s="24"/>
      <c r="AL24" s="27"/>
    </row>
    <row r="25" customFormat="false" ht="17.35" hidden="false" customHeight="false" outlineLevel="0" collapsed="false">
      <c r="A25" s="24" t="s">
        <v>304</v>
      </c>
      <c r="B25" s="42" t="s">
        <v>123</v>
      </c>
      <c r="C25" s="24" t="s">
        <v>119</v>
      </c>
      <c r="D25" s="24" t="n">
        <f aca="false">Внебюджет_Конт!$D$9</f>
        <v>1</v>
      </c>
      <c r="E25" s="24"/>
      <c r="F25" s="26" t="n">
        <v>36</v>
      </c>
      <c r="G25" s="26"/>
      <c r="H25" s="26" t="n">
        <v>36</v>
      </c>
      <c r="I25" s="26"/>
      <c r="J25" s="26"/>
      <c r="K25" s="26"/>
      <c r="L25" s="26"/>
      <c r="M25" s="37" t="n">
        <f aca="false">0.4*D25</f>
        <v>0.4</v>
      </c>
      <c r="N25" s="26"/>
      <c r="O25" s="26"/>
      <c r="P25" s="26"/>
      <c r="Q25" s="37" t="n">
        <f aca="false">IF(K25&gt;0,0.05*G25,IF(M25&gt;0,0.05*G25+1*E25,0))</f>
        <v>0</v>
      </c>
      <c r="R25" s="26"/>
      <c r="S25" s="26"/>
      <c r="T25" s="26"/>
      <c r="U25" s="26" t="n">
        <f aca="false">0.3*D25</f>
        <v>0.3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 t="n">
        <f aca="false">14*E25</f>
        <v>0</v>
      </c>
      <c r="AJ25" s="26" t="n">
        <f aca="false">SUM(G25,I25:AI25)</f>
        <v>0.7</v>
      </c>
      <c r="AK25" s="24" t="n">
        <v>12</v>
      </c>
      <c r="AL25" s="27"/>
    </row>
    <row r="26" customFormat="false" ht="17.35" hidden="false" customHeight="false" outlineLevel="0" collapsed="false">
      <c r="A26" s="24" t="s">
        <v>103</v>
      </c>
      <c r="B26" s="34" t="s">
        <v>305</v>
      </c>
      <c r="C26" s="24" t="s">
        <v>116</v>
      </c>
      <c r="D26" s="24" t="n">
        <f aca="false">Внебюджет_Конт!$D$9</f>
        <v>1</v>
      </c>
      <c r="E26" s="24"/>
      <c r="F26" s="26" t="n">
        <v>34</v>
      </c>
      <c r="G26" s="26"/>
      <c r="H26" s="26" t="n">
        <v>34</v>
      </c>
      <c r="I26" s="26"/>
      <c r="J26" s="26"/>
      <c r="K26" s="26" t="n">
        <f aca="false">0.3*D26</f>
        <v>0.3</v>
      </c>
      <c r="L26" s="26"/>
      <c r="M26" s="37"/>
      <c r="N26" s="26"/>
      <c r="O26" s="26"/>
      <c r="P26" s="26"/>
      <c r="Q26" s="37" t="n">
        <f aca="false">IF(K26&gt;0,0.05*G26,IF(M26&gt;0,0.05*G26+1*E26,0))</f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 t="n">
        <f aca="false">SUM(G26,I26:AI26)</f>
        <v>0.3</v>
      </c>
      <c r="AK26" s="24" t="n">
        <v>7</v>
      </c>
      <c r="AL26" s="27"/>
    </row>
    <row r="27" customFormat="false" ht="17.35" hidden="false" customHeight="false" outlineLevel="0" collapsed="false">
      <c r="A27" s="24" t="s">
        <v>212</v>
      </c>
      <c r="B27" s="42" t="s">
        <v>206</v>
      </c>
      <c r="C27" s="24" t="s">
        <v>116</v>
      </c>
      <c r="D27" s="24" t="n">
        <f aca="false">Внебюджет_Конт!$D$9</f>
        <v>1</v>
      </c>
      <c r="E27" s="24"/>
      <c r="F27" s="26" t="n">
        <v>50</v>
      </c>
      <c r="G27" s="26"/>
      <c r="H27" s="26" t="n">
        <v>68</v>
      </c>
      <c r="I27" s="26"/>
      <c r="J27" s="26"/>
      <c r="K27" s="26"/>
      <c r="L27" s="26"/>
      <c r="M27" s="37" t="n">
        <f aca="false">0.4*D27</f>
        <v>0.4</v>
      </c>
      <c r="N27" s="26"/>
      <c r="O27" s="26"/>
      <c r="P27" s="26"/>
      <c r="Q27" s="37" t="n">
        <f aca="false">IF(K27&gt;0,0.05*G27,IF(M27&gt;0,0.05*G27+1*E27,0))</f>
        <v>0</v>
      </c>
      <c r="R27" s="26"/>
      <c r="S27" s="26"/>
      <c r="T27" s="26"/>
      <c r="U27" s="26" t="n">
        <f aca="false">0.3*D27</f>
        <v>0.3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 t="n">
        <f aca="false">SUM(G27,I27:AI27)</f>
        <v>0.7</v>
      </c>
      <c r="AK27" s="24" t="n">
        <v>12</v>
      </c>
      <c r="AL27" s="27"/>
    </row>
    <row r="28" customFormat="false" ht="17.35" hidden="false" customHeight="false" outlineLevel="0" collapsed="false">
      <c r="A28" s="24" t="s">
        <v>105</v>
      </c>
      <c r="B28" s="34" t="s">
        <v>306</v>
      </c>
      <c r="C28" s="24" t="s">
        <v>119</v>
      </c>
      <c r="D28" s="24" t="n">
        <f aca="false">Внебюджет_Конт!$D$9</f>
        <v>1</v>
      </c>
      <c r="E28" s="24"/>
      <c r="F28" s="26"/>
      <c r="G28" s="26"/>
      <c r="H28" s="26"/>
      <c r="I28" s="26"/>
      <c r="J28" s="26"/>
      <c r="K28" s="26" t="n">
        <f aca="false">0.3*D28</f>
        <v>0.3</v>
      </c>
      <c r="L28" s="26"/>
      <c r="M28" s="37"/>
      <c r="N28" s="26"/>
      <c r="O28" s="26"/>
      <c r="P28" s="26"/>
      <c r="Q28" s="37" t="n">
        <f aca="false">IF(K28&gt;0,0.05*G28,IF(M28&gt;0,0.05*G28+1*E28,0))</f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 t="n">
        <f aca="false">SUM(G28,I28:AI28)</f>
        <v>0.3</v>
      </c>
      <c r="AK28" s="24" t="n">
        <v>8</v>
      </c>
      <c r="AL28" s="38"/>
    </row>
    <row r="29" customFormat="false" ht="17.35" hidden="false" customHeight="false" outlineLevel="0" collapsed="false">
      <c r="A29" s="24" t="s">
        <v>107</v>
      </c>
      <c r="B29" s="34" t="s">
        <v>307</v>
      </c>
      <c r="C29" s="24" t="s">
        <v>116</v>
      </c>
      <c r="D29" s="24" t="n">
        <f aca="false">Внебюджет_Конт!$D$9</f>
        <v>1</v>
      </c>
      <c r="E29" s="24"/>
      <c r="F29" s="26" t="n">
        <v>34</v>
      </c>
      <c r="G29" s="26"/>
      <c r="H29" s="26" t="n">
        <v>34</v>
      </c>
      <c r="I29" s="26"/>
      <c r="J29" s="26"/>
      <c r="K29" s="26" t="n">
        <f aca="false">0.3*D29</f>
        <v>0.3</v>
      </c>
      <c r="L29" s="26"/>
      <c r="M29" s="26"/>
      <c r="N29" s="26"/>
      <c r="O29" s="26"/>
      <c r="P29" s="26"/>
      <c r="Q29" s="37" t="n">
        <f aca="false">IF(K29&gt;0,0.05*G29,IF(M29&gt;0,0.05*G29+1*E29,0))</f>
        <v>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 t="n">
        <f aca="false">SUM(G29,I29:AI29)</f>
        <v>0.3</v>
      </c>
      <c r="AK29" s="24" t="n">
        <v>7</v>
      </c>
      <c r="AL29" s="58"/>
    </row>
    <row r="30" customFormat="false" ht="17.35" hidden="false" customHeight="false" outlineLevel="0" collapsed="false">
      <c r="A30" s="24" t="s">
        <v>124</v>
      </c>
      <c r="B30" s="34" t="s">
        <v>308</v>
      </c>
      <c r="C30" s="24" t="s">
        <v>119</v>
      </c>
      <c r="D30" s="24" t="n">
        <f aca="false">Внебюджет_Конт!$D$9</f>
        <v>1</v>
      </c>
      <c r="E30" s="24"/>
      <c r="F30" s="26" t="n">
        <v>18</v>
      </c>
      <c r="G30" s="26"/>
      <c r="H30" s="26" t="n">
        <v>56</v>
      </c>
      <c r="I30" s="26"/>
      <c r="J30" s="26"/>
      <c r="K30" s="26" t="n">
        <f aca="false">0.3*D30</f>
        <v>0.3</v>
      </c>
      <c r="L30" s="26"/>
      <c r="M30" s="26"/>
      <c r="N30" s="26"/>
      <c r="O30" s="26"/>
      <c r="P30" s="26"/>
      <c r="Q30" s="37" t="n">
        <f aca="false">IF(K30&gt;0,0.05*G30,IF(M30&gt;0,0.05*G30+1*E30,0))</f>
        <v>0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 t="n">
        <f aca="false">SUM(G30,I30:AI30)</f>
        <v>0.3</v>
      </c>
      <c r="AK30" s="24" t="n">
        <v>7</v>
      </c>
      <c r="AL30" s="27"/>
    </row>
    <row r="31" customFormat="false" ht="17.35" hidden="false" customHeight="false" outlineLevel="0" collapsed="false">
      <c r="A31" s="24" t="s">
        <v>126</v>
      </c>
      <c r="B31" s="34" t="s">
        <v>309</v>
      </c>
      <c r="C31" s="24" t="s">
        <v>119</v>
      </c>
      <c r="D31" s="24" t="n">
        <f aca="false">Внебюджет_Конт!$D$9</f>
        <v>1</v>
      </c>
      <c r="E31" s="24"/>
      <c r="F31" s="26" t="n">
        <v>38</v>
      </c>
      <c r="G31" s="26"/>
      <c r="H31" s="26" t="n">
        <v>38</v>
      </c>
      <c r="I31" s="26"/>
      <c r="J31" s="26"/>
      <c r="K31" s="26"/>
      <c r="L31" s="26"/>
      <c r="M31" s="37" t="n">
        <f aca="false">0.4*D31</f>
        <v>0.4</v>
      </c>
      <c r="N31" s="26"/>
      <c r="O31" s="26"/>
      <c r="P31" s="26"/>
      <c r="Q31" s="37" t="n">
        <f aca="false">IF(K31&gt;0,0.05*G31,IF(M31&gt;0,0.05*G31+1*E31,0))</f>
        <v>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 t="n">
        <f aca="false">SUM(G31,I31:AI31)</f>
        <v>0.4</v>
      </c>
      <c r="AK31" s="24" t="n">
        <v>7</v>
      </c>
      <c r="AL31" s="27"/>
    </row>
    <row r="32" customFormat="false" ht="17.35" hidden="false" customHeight="false" outlineLevel="0" collapsed="false">
      <c r="A32" s="24" t="s">
        <v>130</v>
      </c>
      <c r="B32" s="34" t="s">
        <v>310</v>
      </c>
      <c r="C32" s="24" t="s">
        <v>119</v>
      </c>
      <c r="D32" s="24" t="n">
        <f aca="false">Внебюджет_Конт!$D$9</f>
        <v>1</v>
      </c>
      <c r="E32" s="24"/>
      <c r="F32" s="26" t="n">
        <v>38</v>
      </c>
      <c r="G32" s="26"/>
      <c r="H32" s="26" t="n">
        <v>18</v>
      </c>
      <c r="I32" s="26"/>
      <c r="J32" s="26"/>
      <c r="K32" s="26" t="n">
        <f aca="false">0.3*D32</f>
        <v>0.3</v>
      </c>
      <c r="L32" s="26"/>
      <c r="M32" s="26"/>
      <c r="N32" s="26"/>
      <c r="O32" s="26"/>
      <c r="P32" s="26"/>
      <c r="Q32" s="37" t="n">
        <f aca="false">IF(K32&gt;0,0.05*G32,IF(M32&gt;0,0.05*G32+1*E32,0))</f>
        <v>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 t="n">
        <f aca="false">SUM(G32,I32:AI32)</f>
        <v>0.3</v>
      </c>
      <c r="AK32" s="24" t="n">
        <v>7</v>
      </c>
      <c r="AL32" s="27"/>
    </row>
    <row r="33" customFormat="false" ht="17.35" hidden="false" customHeight="false" outlineLevel="0" collapsed="false">
      <c r="A33" s="24" t="s">
        <v>311</v>
      </c>
      <c r="B33" s="34" t="s">
        <v>312</v>
      </c>
      <c r="C33" s="24" t="s">
        <v>116</v>
      </c>
      <c r="D33" s="24" t="n">
        <f aca="false">Внебюджет_Конт!$D$9</f>
        <v>1</v>
      </c>
      <c r="E33" s="24"/>
      <c r="F33" s="26"/>
      <c r="G33" s="26"/>
      <c r="H33" s="26"/>
      <c r="I33" s="26"/>
      <c r="J33" s="26"/>
      <c r="K33" s="26" t="n">
        <f aca="false">0.3*D33</f>
        <v>0.3</v>
      </c>
      <c r="L33" s="26"/>
      <c r="M33" s="37"/>
      <c r="N33" s="26"/>
      <c r="O33" s="26"/>
      <c r="P33" s="26"/>
      <c r="Q33" s="37" t="n">
        <f aca="false">IF(K33&gt;0,0.05*G33,IF(M33&gt;0,0.05*G33+1*E33,0))</f>
        <v>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 t="n">
        <f aca="false">SUM(G33,I33:AI33)</f>
        <v>0.3</v>
      </c>
      <c r="AK33" s="24" t="n">
        <v>7</v>
      </c>
      <c r="AL33" s="27"/>
    </row>
    <row r="34" customFormat="false" ht="17.35" hidden="false" customHeight="false" outlineLevel="0" collapsed="false">
      <c r="A34" s="24" t="s">
        <v>313</v>
      </c>
      <c r="B34" s="34" t="s">
        <v>314</v>
      </c>
      <c r="C34" s="24" t="s">
        <v>116</v>
      </c>
      <c r="D34" s="24" t="n">
        <f aca="false">Внебюджет_Конт!$D$9</f>
        <v>1</v>
      </c>
      <c r="E34" s="24"/>
      <c r="F34" s="26" t="n">
        <v>34</v>
      </c>
      <c r="G34" s="26"/>
      <c r="H34" s="26"/>
      <c r="I34" s="26"/>
      <c r="J34" s="26"/>
      <c r="K34" s="26" t="n">
        <f aca="false">0.3*D34</f>
        <v>0.3</v>
      </c>
      <c r="L34" s="26"/>
      <c r="M34" s="26"/>
      <c r="N34" s="26"/>
      <c r="O34" s="26"/>
      <c r="P34" s="26"/>
      <c r="Q34" s="37" t="n">
        <f aca="false">IF(K34&gt;0,0.05*G34,IF(M34&gt;0,0.05*G34+1*E34,0))</f>
        <v>0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 t="n">
        <f aca="false">SUM(G34,I34:AI34)</f>
        <v>0.3</v>
      </c>
      <c r="AK34" s="24" t="n">
        <v>7</v>
      </c>
      <c r="AL34" s="27"/>
    </row>
    <row r="35" customFormat="false" ht="17.35" hidden="false" customHeight="false" outlineLevel="0" collapsed="false">
      <c r="A35" s="24" t="s">
        <v>136</v>
      </c>
      <c r="B35" s="42" t="s">
        <v>205</v>
      </c>
      <c r="C35" s="24" t="s">
        <v>116</v>
      </c>
      <c r="D35" s="24" t="n">
        <f aca="false">Внебюджет_Конт!$D$9</f>
        <v>1</v>
      </c>
      <c r="E35" s="24"/>
      <c r="F35" s="26" t="n">
        <v>50</v>
      </c>
      <c r="G35" s="26"/>
      <c r="H35" s="26" t="n">
        <v>50</v>
      </c>
      <c r="I35" s="26"/>
      <c r="J35" s="26"/>
      <c r="K35" s="26"/>
      <c r="L35" s="26"/>
      <c r="M35" s="37" t="n">
        <f aca="false">0.4*D35</f>
        <v>0.4</v>
      </c>
      <c r="N35" s="26"/>
      <c r="O35" s="26"/>
      <c r="P35" s="26"/>
      <c r="Q35" s="37" t="n">
        <f aca="false">IF(K35&gt;0,0.05*G35,IF(M35&gt;0,0.05*G35+1*E35,0))</f>
        <v>0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 t="n">
        <f aca="false">SUM(G35,I35:AI35)</f>
        <v>0.4</v>
      </c>
      <c r="AK35" s="24" t="n">
        <v>12</v>
      </c>
      <c r="AL35" s="27"/>
    </row>
    <row r="36" customFormat="false" ht="17.35" hidden="false" customHeight="false" outlineLevel="0" collapsed="false">
      <c r="A36" s="24" t="s">
        <v>111</v>
      </c>
      <c r="B36" s="34" t="s">
        <v>315</v>
      </c>
      <c r="C36" s="24" t="s">
        <v>119</v>
      </c>
      <c r="D36" s="24" t="n">
        <f aca="false">Внебюджет_Конт!$D$9</f>
        <v>1</v>
      </c>
      <c r="E36" s="24"/>
      <c r="F36" s="26" t="n">
        <v>38</v>
      </c>
      <c r="G36" s="26"/>
      <c r="H36" s="26"/>
      <c r="I36" s="26"/>
      <c r="J36" s="26"/>
      <c r="K36" s="26" t="n">
        <f aca="false">0.3*D36</f>
        <v>0.3</v>
      </c>
      <c r="L36" s="37"/>
      <c r="M36" s="37"/>
      <c r="N36" s="37"/>
      <c r="O36" s="37"/>
      <c r="P36" s="37"/>
      <c r="Q36" s="37" t="n">
        <f aca="false">IF(K36&gt;0,0.05*G36,IF(M36&gt;0,0.05*G36+1*E36,0))</f>
        <v>0</v>
      </c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26"/>
      <c r="AC36" s="26"/>
      <c r="AD36" s="26"/>
      <c r="AE36" s="26"/>
      <c r="AF36" s="26"/>
      <c r="AG36" s="26"/>
      <c r="AH36" s="26"/>
      <c r="AI36" s="26"/>
      <c r="AJ36" s="26" t="n">
        <f aca="false">SUM(G36,I36:AI36)</f>
        <v>0.3</v>
      </c>
      <c r="AK36" s="24" t="n">
        <v>7</v>
      </c>
      <c r="AL36" s="27"/>
    </row>
    <row r="37" customFormat="false" ht="17.35" hidden="false" customHeight="false" outlineLevel="0" collapsed="false">
      <c r="A37" s="24" t="s">
        <v>226</v>
      </c>
      <c r="B37" s="34" t="s">
        <v>316</v>
      </c>
      <c r="C37" s="24" t="s">
        <v>119</v>
      </c>
      <c r="D37" s="24" t="n">
        <f aca="false">Внебюджет_Конт!$D$9</f>
        <v>1</v>
      </c>
      <c r="E37" s="24"/>
      <c r="F37" s="26" t="n">
        <v>38</v>
      </c>
      <c r="G37" s="26"/>
      <c r="H37" s="26" t="n">
        <v>38</v>
      </c>
      <c r="I37" s="26"/>
      <c r="J37" s="26"/>
      <c r="K37" s="26" t="n">
        <f aca="false">0.3*D37</f>
        <v>0.3</v>
      </c>
      <c r="L37" s="37"/>
      <c r="M37" s="37"/>
      <c r="N37" s="37"/>
      <c r="O37" s="37"/>
      <c r="P37" s="37"/>
      <c r="Q37" s="37" t="n">
        <f aca="false">IF(K37&gt;0,0.05*G37,IF(M37&gt;0,0.05*G37+1*E37,0))</f>
        <v>0</v>
      </c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26"/>
      <c r="AC37" s="26"/>
      <c r="AD37" s="26"/>
      <c r="AE37" s="26"/>
      <c r="AF37" s="26"/>
      <c r="AG37" s="26"/>
      <c r="AH37" s="26"/>
      <c r="AI37" s="26"/>
      <c r="AJ37" s="26" t="n">
        <f aca="false">SUM(G37,I37:AI37)</f>
        <v>0.3</v>
      </c>
      <c r="AK37" s="24" t="n">
        <v>7</v>
      </c>
      <c r="AL37" s="27"/>
    </row>
    <row r="38" customFormat="false" ht="32.95" hidden="false" customHeight="false" outlineLevel="0" collapsed="false">
      <c r="A38" s="24" t="s">
        <v>317</v>
      </c>
      <c r="B38" s="34" t="s">
        <v>318</v>
      </c>
      <c r="C38" s="24" t="s">
        <v>119</v>
      </c>
      <c r="D38" s="24" t="n">
        <f aca="false">Внебюджет_Конт!$D$9</f>
        <v>1</v>
      </c>
      <c r="E38" s="24"/>
      <c r="F38" s="26"/>
      <c r="G38" s="26"/>
      <c r="H38" s="26"/>
      <c r="I38" s="26"/>
      <c r="J38" s="26"/>
      <c r="K38" s="26"/>
      <c r="L38" s="37"/>
      <c r="M38" s="37"/>
      <c r="N38" s="37"/>
      <c r="O38" s="37"/>
      <c r="P38" s="37"/>
      <c r="Q38" s="37" t="n">
        <f aca="false">IF(K38&gt;0,0.05*G38,IF(M38&gt;0,0.05*G38+1*E38,0))</f>
        <v>0</v>
      </c>
      <c r="R38" s="37"/>
      <c r="S38" s="37"/>
      <c r="T38" s="59" t="n">
        <f aca="false">1*(2)*D38</f>
        <v>2</v>
      </c>
      <c r="U38" s="37"/>
      <c r="V38" s="37"/>
      <c r="W38" s="37"/>
      <c r="X38" s="37"/>
      <c r="Y38" s="37"/>
      <c r="Z38" s="37"/>
      <c r="AA38" s="37"/>
      <c r="AB38" s="26"/>
      <c r="AC38" s="26"/>
      <c r="AD38" s="26"/>
      <c r="AE38" s="26"/>
      <c r="AF38" s="26"/>
      <c r="AG38" s="26"/>
      <c r="AH38" s="26"/>
      <c r="AI38" s="26"/>
      <c r="AJ38" s="26" t="n">
        <f aca="false">SUM(G38,I38:AI38)</f>
        <v>2</v>
      </c>
      <c r="AK38" s="24" t="n">
        <v>7</v>
      </c>
      <c r="AL38" s="47"/>
    </row>
    <row r="39" customFormat="false" ht="17.35" hidden="false" customHeight="false" outlineLevel="0" collapsed="false">
      <c r="A39" s="24"/>
      <c r="B39" s="304" t="s">
        <v>339</v>
      </c>
      <c r="C39" s="305"/>
      <c r="D39" s="305"/>
      <c r="E39" s="305"/>
      <c r="F39" s="306" t="n">
        <f aca="false">SUM(F25:F38)</f>
        <v>408</v>
      </c>
      <c r="G39" s="306" t="n">
        <f aca="false">SUM(G25:G38)</f>
        <v>0</v>
      </c>
      <c r="H39" s="306" t="n">
        <f aca="false">SUM(H25:H38)</f>
        <v>372</v>
      </c>
      <c r="I39" s="306" t="n">
        <f aca="false">SUM(I25:I38)</f>
        <v>0</v>
      </c>
      <c r="J39" s="306" t="n">
        <f aca="false">SUM(J25:J38)</f>
        <v>0</v>
      </c>
      <c r="K39" s="306" t="n">
        <f aca="false">SUM(K25:K38)</f>
        <v>2.7</v>
      </c>
      <c r="L39" s="306" t="n">
        <f aca="false">SUM(L25:L38)</f>
        <v>0</v>
      </c>
      <c r="M39" s="306" t="n">
        <f aca="false">SUM(M25:M38)</f>
        <v>1.6</v>
      </c>
      <c r="N39" s="306" t="n">
        <f aca="false">SUM(N25:N38)</f>
        <v>0</v>
      </c>
      <c r="O39" s="306" t="n">
        <f aca="false">SUM(O25:O38)</f>
        <v>0</v>
      </c>
      <c r="P39" s="306" t="n">
        <f aca="false">SUM(P25:P38)</f>
        <v>0</v>
      </c>
      <c r="Q39" s="306" t="n">
        <f aca="false">SUM(Q25:Q38)</f>
        <v>0</v>
      </c>
      <c r="R39" s="306" t="n">
        <f aca="false">SUM(R25:R38)</f>
        <v>0</v>
      </c>
      <c r="S39" s="306" t="n">
        <f aca="false">SUM(S25:S38)</f>
        <v>0</v>
      </c>
      <c r="T39" s="306" t="n">
        <f aca="false">SUM(T25:T38)</f>
        <v>2</v>
      </c>
      <c r="U39" s="306" t="n">
        <f aca="false">SUM(U25:U38)</f>
        <v>0.6</v>
      </c>
      <c r="V39" s="306" t="n">
        <f aca="false">SUM(V25:V38)</f>
        <v>0</v>
      </c>
      <c r="W39" s="306" t="n">
        <f aca="false">SUM(W25:W38)</f>
        <v>0</v>
      </c>
      <c r="X39" s="306" t="n">
        <f aca="false">SUM(X25:X38)</f>
        <v>0</v>
      </c>
      <c r="Y39" s="306" t="n">
        <f aca="false">SUM(Y25:Y38)</f>
        <v>0</v>
      </c>
      <c r="Z39" s="306" t="n">
        <f aca="false">SUM(Z25:Z38)</f>
        <v>0</v>
      </c>
      <c r="AA39" s="306" t="n">
        <f aca="false">SUM(AA25:AA38)</f>
        <v>0</v>
      </c>
      <c r="AB39" s="306" t="n">
        <f aca="false">SUM(AB25:AB38)</f>
        <v>0</v>
      </c>
      <c r="AC39" s="306" t="n">
        <f aca="false">SUM(AC25:AC38)</f>
        <v>0</v>
      </c>
      <c r="AD39" s="306" t="n">
        <f aca="false">SUM(AD25:AD38)</f>
        <v>0</v>
      </c>
      <c r="AE39" s="306" t="n">
        <f aca="false">SUM(AE25:AE38)</f>
        <v>0</v>
      </c>
      <c r="AF39" s="306" t="n">
        <f aca="false">SUM(AF25:AF38)</f>
        <v>0</v>
      </c>
      <c r="AG39" s="306" t="n">
        <f aca="false">SUM(AG25:AG38)</f>
        <v>0</v>
      </c>
      <c r="AH39" s="306" t="n">
        <f aca="false">SUM(AH25:AH38)</f>
        <v>0</v>
      </c>
      <c r="AI39" s="306" t="n">
        <f aca="false">SUM(AI25:AI38)</f>
        <v>0</v>
      </c>
      <c r="AJ39" s="306" t="n">
        <f aca="false">SUM(AJ25:AJ38)</f>
        <v>6.9</v>
      </c>
      <c r="AK39" s="26"/>
      <c r="AL39" s="47"/>
    </row>
    <row r="40" customFormat="false" ht="17.35" hidden="false" customHeight="false" outlineLevel="0" collapsed="false">
      <c r="A40" s="24"/>
      <c r="B40" s="34"/>
      <c r="C40" s="24"/>
      <c r="D40" s="24"/>
      <c r="E40" s="24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/>
    </row>
    <row r="41" customFormat="false" ht="17.35" hidden="false" customHeight="true" outlineLevel="0" collapsed="false">
      <c r="A41" s="24"/>
      <c r="B41" s="34"/>
      <c r="C41" s="24"/>
      <c r="D41" s="24"/>
      <c r="E41" s="24"/>
      <c r="F41" s="26"/>
      <c r="G41" s="26"/>
      <c r="H41" s="26"/>
      <c r="I41" s="26"/>
      <c r="J41" s="26"/>
      <c r="K41" s="27"/>
      <c r="L41" s="60" t="s">
        <v>340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39"/>
      <c r="AC41" s="26"/>
      <c r="AD41" s="26"/>
      <c r="AE41" s="26"/>
      <c r="AF41" s="26"/>
      <c r="AG41" s="26"/>
      <c r="AH41" s="26"/>
      <c r="AI41" s="26"/>
      <c r="AJ41" s="26"/>
      <c r="AK41" s="24"/>
      <c r="AL41" s="27"/>
    </row>
    <row r="42" customFormat="false" ht="17.35" hidden="false" customHeight="true" outlineLevel="0" collapsed="false">
      <c r="A42" s="24"/>
      <c r="B42" s="34"/>
      <c r="C42" s="24"/>
      <c r="D42" s="24"/>
      <c r="E42" s="24"/>
      <c r="F42" s="26"/>
      <c r="G42" s="26"/>
      <c r="H42" s="26"/>
      <c r="I42" s="26"/>
      <c r="J42" s="26"/>
      <c r="K42" s="33" t="s">
        <v>341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26"/>
      <c r="AD42" s="26"/>
      <c r="AE42" s="26"/>
      <c r="AF42" s="26"/>
      <c r="AG42" s="26"/>
      <c r="AH42" s="26"/>
      <c r="AI42" s="26"/>
      <c r="AJ42" s="26"/>
      <c r="AK42" s="24"/>
      <c r="AL42" s="27"/>
    </row>
    <row r="43" customFormat="false" ht="17.35" hidden="false" customHeight="true" outlineLevel="0" collapsed="false">
      <c r="A43" s="24"/>
      <c r="B43" s="34"/>
      <c r="C43" s="24"/>
      <c r="D43" s="24"/>
      <c r="E43" s="24"/>
      <c r="F43" s="26"/>
      <c r="G43" s="26"/>
      <c r="H43" s="26"/>
      <c r="I43" s="26"/>
      <c r="J43" s="26"/>
      <c r="K43" s="33" t="s">
        <v>342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26"/>
      <c r="AD43" s="26"/>
      <c r="AE43" s="26"/>
      <c r="AF43" s="26"/>
      <c r="AG43" s="26"/>
      <c r="AH43" s="26"/>
      <c r="AI43" s="26"/>
      <c r="AJ43" s="26"/>
      <c r="AK43" s="24"/>
      <c r="AL43" s="27"/>
    </row>
    <row r="44" customFormat="false" ht="32.95" hidden="false" customHeight="false" outlineLevel="0" collapsed="false">
      <c r="A44" s="24" t="s">
        <v>184</v>
      </c>
      <c r="B44" s="34" t="s">
        <v>294</v>
      </c>
      <c r="C44" s="24" t="s">
        <v>93</v>
      </c>
      <c r="D44" s="24" t="n">
        <f aca="false">Внебюджет_Конт!$E$8</f>
        <v>1</v>
      </c>
      <c r="E44" s="24"/>
      <c r="F44" s="26" t="n">
        <v>20</v>
      </c>
      <c r="G44" s="26"/>
      <c r="H44" s="26" t="n">
        <v>20</v>
      </c>
      <c r="I44" s="26"/>
      <c r="J44" s="26"/>
      <c r="K44" s="26" t="n">
        <f aca="false">0.3*D44</f>
        <v>0.3</v>
      </c>
      <c r="L44" s="26"/>
      <c r="M44" s="37"/>
      <c r="N44" s="26"/>
      <c r="O44" s="26"/>
      <c r="P44" s="26"/>
      <c r="Q44" s="37" t="n">
        <f aca="false">IF(K44&gt;0,0.05*G44,IF(M44&gt;0,0.05*G44+1*E44,0))</f>
        <v>0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 t="n">
        <f aca="false">SUM(G44,I44:AI44)</f>
        <v>0.3</v>
      </c>
      <c r="AK44" s="24" t="n">
        <v>7</v>
      </c>
      <c r="AL44" s="55"/>
    </row>
    <row r="45" customFormat="false" ht="17.35" hidden="false" customHeight="false" outlineLevel="0" collapsed="false">
      <c r="A45" s="24" t="s">
        <v>99</v>
      </c>
      <c r="B45" s="34" t="s">
        <v>75</v>
      </c>
      <c r="C45" s="24" t="s">
        <v>90</v>
      </c>
      <c r="D45" s="24" t="n">
        <f aca="false">Внебюджет_Конт!$E$8</f>
        <v>1</v>
      </c>
      <c r="E45" s="24"/>
      <c r="F45" s="26" t="n">
        <v>32</v>
      </c>
      <c r="G45" s="26"/>
      <c r="H45" s="26" t="n">
        <v>32</v>
      </c>
      <c r="I45" s="26"/>
      <c r="J45" s="26"/>
      <c r="K45" s="26"/>
      <c r="L45" s="26"/>
      <c r="M45" s="61" t="n">
        <f aca="false">0.4*D45</f>
        <v>0.4</v>
      </c>
      <c r="N45" s="26"/>
      <c r="O45" s="26"/>
      <c r="P45" s="26"/>
      <c r="Q45" s="37" t="n">
        <f aca="false">IF(K45&gt;0,0.05*G45,IF(M45&gt;0,0.05*G45+1*E45,0))</f>
        <v>0</v>
      </c>
      <c r="R45" s="26"/>
      <c r="S45" s="26"/>
      <c r="T45" s="26"/>
      <c r="U45" s="26" t="n">
        <f aca="false">0.3*D45</f>
        <v>0.3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 t="n">
        <f aca="false">12*E45</f>
        <v>0</v>
      </c>
      <c r="AJ45" s="26" t="n">
        <f aca="false">SUM(G45,I45:AI45)</f>
        <v>0.7</v>
      </c>
      <c r="AK45" s="24" t="n">
        <v>12</v>
      </c>
      <c r="AL45" s="27"/>
    </row>
    <row r="46" customFormat="false" ht="32.95" hidden="false" customHeight="false" outlineLevel="0" collapsed="false">
      <c r="A46" s="24" t="s">
        <v>349</v>
      </c>
      <c r="B46" s="34" t="s">
        <v>296</v>
      </c>
      <c r="C46" s="24" t="s">
        <v>90</v>
      </c>
      <c r="D46" s="24" t="n">
        <f aca="false">Внебюджет_Конт!$E$8</f>
        <v>1</v>
      </c>
      <c r="E46" s="24"/>
      <c r="F46" s="26" t="n">
        <v>50</v>
      </c>
      <c r="G46" s="26"/>
      <c r="H46" s="26" t="n">
        <v>50</v>
      </c>
      <c r="I46" s="26"/>
      <c r="J46" s="26"/>
      <c r="K46" s="37"/>
      <c r="L46" s="26"/>
      <c r="M46" s="61" t="n">
        <f aca="false">0.4*D46</f>
        <v>0.4</v>
      </c>
      <c r="N46" s="26"/>
      <c r="O46" s="26"/>
      <c r="P46" s="26"/>
      <c r="Q46" s="37" t="n">
        <f aca="false">IF(K46&gt;0,0.05*G46,IF(M46&gt;0,0.05*G46+1*E46,0))</f>
        <v>0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 t="n">
        <f aca="false">2*E46</f>
        <v>0</v>
      </c>
      <c r="AJ46" s="26" t="n">
        <f aca="false">SUM(G46,I46:AI46)</f>
        <v>0.4</v>
      </c>
      <c r="AK46" s="24" t="n">
        <v>7</v>
      </c>
      <c r="AL46" s="27"/>
    </row>
    <row r="47" customFormat="false" ht="17.35" hidden="false" customHeight="false" outlineLevel="0" collapsed="false">
      <c r="A47" s="24" t="s">
        <v>350</v>
      </c>
      <c r="B47" s="34" t="s">
        <v>351</v>
      </c>
      <c r="C47" s="24" t="s">
        <v>93</v>
      </c>
      <c r="D47" s="24" t="n">
        <f aca="false">Внебюджет_Конт!$E$8</f>
        <v>1</v>
      </c>
      <c r="E47" s="24"/>
      <c r="F47" s="26" t="n">
        <v>60</v>
      </c>
      <c r="G47" s="26"/>
      <c r="H47" s="26" t="n">
        <v>60</v>
      </c>
      <c r="I47" s="26"/>
      <c r="J47" s="26"/>
      <c r="K47" s="37"/>
      <c r="L47" s="26"/>
      <c r="M47" s="61" t="n">
        <f aca="false">0.4*D47</f>
        <v>0.4</v>
      </c>
      <c r="N47" s="26"/>
      <c r="O47" s="26"/>
      <c r="P47" s="26"/>
      <c r="Q47" s="37" t="n">
        <f aca="false">IF(K47&gt;0,0.05*G47,IF(M47&gt;0,0.05*G47+1*E47,0))</f>
        <v>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 t="n">
        <f aca="false">8*E47</f>
        <v>0</v>
      </c>
      <c r="AJ47" s="26" t="n">
        <f aca="false">SUM(G47,I47:AI47)</f>
        <v>0.4</v>
      </c>
      <c r="AK47" s="24" t="n">
        <v>7</v>
      </c>
      <c r="AL47" s="27"/>
    </row>
    <row r="48" customFormat="false" ht="32.95" hidden="false" customHeight="false" outlineLevel="0" collapsed="false">
      <c r="A48" s="24" t="s">
        <v>103</v>
      </c>
      <c r="B48" s="34" t="s">
        <v>352</v>
      </c>
      <c r="C48" s="54" t="s">
        <v>90</v>
      </c>
      <c r="D48" s="24" t="n">
        <f aca="false">Внебюджет_Конт!$E$8</f>
        <v>1</v>
      </c>
      <c r="E48" s="24"/>
      <c r="F48" s="26" t="n">
        <v>16</v>
      </c>
      <c r="G48" s="26"/>
      <c r="H48" s="26"/>
      <c r="I48" s="26"/>
      <c r="J48" s="26"/>
      <c r="K48" s="37" t="n">
        <f aca="false">0.3*D48</f>
        <v>0.3</v>
      </c>
      <c r="L48" s="37"/>
      <c r="M48" s="37"/>
      <c r="N48" s="37"/>
      <c r="O48" s="37"/>
      <c r="P48" s="37"/>
      <c r="Q48" s="37" t="n">
        <f aca="false">IF(K48&gt;0,0.05*G48,IF(M48&gt;0,0.05*G48+1*E48,0))</f>
        <v>0</v>
      </c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26"/>
      <c r="AD48" s="26"/>
      <c r="AE48" s="26"/>
      <c r="AF48" s="26"/>
      <c r="AG48" s="26"/>
      <c r="AH48" s="26"/>
      <c r="AI48" s="26" t="n">
        <f aca="false">2*E48</f>
        <v>0</v>
      </c>
      <c r="AJ48" s="26" t="n">
        <f aca="false">SUM(G48,I48:AI48)</f>
        <v>0.3</v>
      </c>
      <c r="AK48" s="24" t="n">
        <v>10</v>
      </c>
      <c r="AL48" s="27"/>
    </row>
    <row r="49" customFormat="false" ht="17.35" hidden="false" customHeight="false" outlineLevel="0" collapsed="false">
      <c r="A49" s="24" t="s">
        <v>128</v>
      </c>
      <c r="B49" s="34" t="s">
        <v>353</v>
      </c>
      <c r="C49" s="24" t="s">
        <v>93</v>
      </c>
      <c r="D49" s="24" t="n">
        <f aca="false">Внебюджет_Конт!$E$8</f>
        <v>1</v>
      </c>
      <c r="E49" s="24"/>
      <c r="F49" s="26" t="n">
        <v>20</v>
      </c>
      <c r="G49" s="26"/>
      <c r="H49" s="26" t="n">
        <v>20</v>
      </c>
      <c r="I49" s="26"/>
      <c r="J49" s="26"/>
      <c r="K49" s="37"/>
      <c r="L49" s="26"/>
      <c r="M49" s="61" t="n">
        <f aca="false">0.4*D49</f>
        <v>0.4</v>
      </c>
      <c r="N49" s="26"/>
      <c r="O49" s="26"/>
      <c r="P49" s="26"/>
      <c r="Q49" s="37" t="n">
        <f aca="false">IF(K49&gt;0,0.05*G49,IF(M49&gt;0,0.05*G49+1*E49,0))</f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 t="n">
        <f aca="false">SUM(G49,I49:AI49)</f>
        <v>0.4</v>
      </c>
      <c r="AK49" s="24" t="n">
        <v>8</v>
      </c>
      <c r="AL49" s="27"/>
    </row>
    <row r="50" customFormat="false" ht="17.35" hidden="false" customHeight="false" outlineLevel="0" collapsed="false">
      <c r="A50" s="24" t="s">
        <v>130</v>
      </c>
      <c r="B50" s="34" t="s">
        <v>300</v>
      </c>
      <c r="C50" s="24" t="s">
        <v>90</v>
      </c>
      <c r="D50" s="24" t="n">
        <f aca="false">Внебюджет_Конт!$E$8</f>
        <v>1</v>
      </c>
      <c r="E50" s="24"/>
      <c r="F50" s="26" t="n">
        <v>34</v>
      </c>
      <c r="G50" s="26"/>
      <c r="H50" s="26"/>
      <c r="I50" s="26"/>
      <c r="J50" s="26"/>
      <c r="K50" s="37" t="n">
        <f aca="false">0.3*D50</f>
        <v>0.3</v>
      </c>
      <c r="L50" s="26"/>
      <c r="M50" s="61"/>
      <c r="N50" s="26"/>
      <c r="O50" s="26"/>
      <c r="P50" s="26"/>
      <c r="Q50" s="37" t="n">
        <f aca="false">IF(K50&gt;0,0.05*G50,IF(M50&gt;0,0.05*G50+1*E50,0))</f>
        <v>0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 t="n">
        <f aca="false">2*E50</f>
        <v>0</v>
      </c>
      <c r="AJ50" s="26" t="n">
        <f aca="false">SUM(G50,I50:AI50)</f>
        <v>0.3</v>
      </c>
      <c r="AK50" s="24" t="n">
        <v>10</v>
      </c>
      <c r="AL50" s="27"/>
    </row>
    <row r="51" customFormat="false" ht="32.95" hidden="false" customHeight="false" outlineLevel="0" collapsed="false">
      <c r="A51" s="24" t="s">
        <v>152</v>
      </c>
      <c r="B51" s="34" t="s">
        <v>354</v>
      </c>
      <c r="C51" s="24" t="s">
        <v>90</v>
      </c>
      <c r="D51" s="24" t="n">
        <f aca="false">Внебюджет_Конт!$E$8</f>
        <v>1</v>
      </c>
      <c r="E51" s="24"/>
      <c r="F51" s="26" t="n">
        <v>34</v>
      </c>
      <c r="G51" s="26"/>
      <c r="H51" s="26" t="n">
        <v>34</v>
      </c>
      <c r="I51" s="26"/>
      <c r="J51" s="26"/>
      <c r="K51" s="37" t="n">
        <f aca="false">0.3*D51</f>
        <v>0.3</v>
      </c>
      <c r="L51" s="37"/>
      <c r="M51" s="61"/>
      <c r="N51" s="37"/>
      <c r="O51" s="37"/>
      <c r="P51" s="37"/>
      <c r="Q51" s="37" t="n">
        <f aca="false">IF(K51&gt;0,0.05*G51,IF(M51&gt;0,0.05*G51+1*E51,0))</f>
        <v>0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26"/>
      <c r="AD51" s="26"/>
      <c r="AE51" s="26"/>
      <c r="AF51" s="26"/>
      <c r="AG51" s="26"/>
      <c r="AH51" s="26"/>
      <c r="AI51" s="26"/>
      <c r="AJ51" s="26" t="n">
        <f aca="false">SUM(G51,I51:AI51)</f>
        <v>0.3</v>
      </c>
      <c r="AK51" s="24" t="n">
        <v>10</v>
      </c>
      <c r="AL51" s="27"/>
    </row>
    <row r="52" customFormat="false" ht="17.35" hidden="false" customHeight="false" outlineLevel="0" collapsed="false">
      <c r="A52" s="24" t="s">
        <v>355</v>
      </c>
      <c r="B52" s="34" t="s">
        <v>356</v>
      </c>
      <c r="C52" s="24" t="s">
        <v>93</v>
      </c>
      <c r="D52" s="24" t="n">
        <f aca="false">Внебюджет_Конт!$E$8</f>
        <v>1</v>
      </c>
      <c r="E52" s="24"/>
      <c r="F52" s="26" t="n">
        <v>20</v>
      </c>
      <c r="G52" s="26"/>
      <c r="H52" s="26" t="n">
        <v>40</v>
      </c>
      <c r="I52" s="26"/>
      <c r="J52" s="26"/>
      <c r="K52" s="37" t="n">
        <f aca="false">0.3*D52</f>
        <v>0.3</v>
      </c>
      <c r="L52" s="26"/>
      <c r="M52" s="61"/>
      <c r="N52" s="26"/>
      <c r="O52" s="26"/>
      <c r="P52" s="26"/>
      <c r="Q52" s="37" t="n">
        <f aca="false">IF(K52&gt;0,0.05*G52,IF(M52&gt;0,0.05*G52+1*E52,0))</f>
        <v>0</v>
      </c>
      <c r="R52" s="26"/>
      <c r="S52" s="26"/>
      <c r="T52" s="26"/>
      <c r="U52" s="26" t="n">
        <f aca="false">0.3*D52</f>
        <v>0.3</v>
      </c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 t="n">
        <f aca="false">4*E52</f>
        <v>0</v>
      </c>
      <c r="AJ52" s="26" t="n">
        <f aca="false">SUM(G52,I52:AI52)</f>
        <v>0.6</v>
      </c>
      <c r="AK52" s="24" t="n">
        <v>10</v>
      </c>
      <c r="AL52" s="27"/>
    </row>
    <row r="53" customFormat="false" ht="17.35" hidden="false" customHeight="false" outlineLevel="0" collapsed="false">
      <c r="A53" s="24" t="s">
        <v>302</v>
      </c>
      <c r="B53" s="34" t="s">
        <v>303</v>
      </c>
      <c r="C53" s="24" t="s">
        <v>93</v>
      </c>
      <c r="D53" s="24" t="n">
        <f aca="false">Внебюджет_Конт!$E$8</f>
        <v>1</v>
      </c>
      <c r="E53" s="24"/>
      <c r="F53" s="26"/>
      <c r="G53" s="26"/>
      <c r="H53" s="26" t="n">
        <v>40</v>
      </c>
      <c r="I53" s="26"/>
      <c r="J53" s="26"/>
      <c r="K53" s="37" t="n">
        <f aca="false">0.3*D53</f>
        <v>0.3</v>
      </c>
      <c r="L53" s="26"/>
      <c r="M53" s="61"/>
      <c r="N53" s="26"/>
      <c r="O53" s="26"/>
      <c r="P53" s="26"/>
      <c r="Q53" s="37" t="n">
        <f aca="false">IF(K53&gt;0,0.05*G53,IF(M53&gt;0,0.05*G53+1*E53,0))</f>
        <v>0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 t="n">
        <f aca="false">SUM(G53,I53:AI53)</f>
        <v>0.3</v>
      </c>
      <c r="AK53" s="24" t="n">
        <v>10</v>
      </c>
      <c r="AL53" s="27"/>
    </row>
    <row r="54" customFormat="false" ht="17.35" hidden="false" customHeight="true" outlineLevel="0" collapsed="false">
      <c r="A54" s="24"/>
      <c r="B54" s="34"/>
      <c r="C54" s="24"/>
      <c r="D54" s="24"/>
      <c r="E54" s="24"/>
      <c r="F54" s="26"/>
      <c r="G54" s="26"/>
      <c r="H54" s="26"/>
      <c r="I54" s="26"/>
      <c r="J54" s="26"/>
      <c r="K54" s="33" t="s">
        <v>342</v>
      </c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26"/>
      <c r="AD54" s="26"/>
      <c r="AE54" s="26"/>
      <c r="AF54" s="26"/>
      <c r="AG54" s="26"/>
      <c r="AH54" s="26"/>
      <c r="AI54" s="26"/>
      <c r="AJ54" s="26"/>
      <c r="AK54" s="24"/>
      <c r="AL54" s="27"/>
    </row>
    <row r="55" customFormat="false" ht="32.95" hidden="false" customHeight="false" outlineLevel="0" collapsed="false">
      <c r="A55" s="24" t="s">
        <v>138</v>
      </c>
      <c r="B55" s="34" t="s">
        <v>385</v>
      </c>
      <c r="C55" s="24" t="s">
        <v>93</v>
      </c>
      <c r="D55" s="24" t="n">
        <f aca="false">Внебюджет_Конт!$J$29</f>
        <v>1</v>
      </c>
      <c r="E55" s="24"/>
      <c r="F55" s="26" t="n">
        <v>40</v>
      </c>
      <c r="G55" s="26"/>
      <c r="H55" s="26"/>
      <c r="I55" s="26"/>
      <c r="J55" s="26"/>
      <c r="K55" s="37" t="n">
        <f aca="false">0.3*D55</f>
        <v>0.3</v>
      </c>
      <c r="L55" s="37"/>
      <c r="M55" s="37"/>
      <c r="N55" s="37"/>
      <c r="O55" s="37"/>
      <c r="P55" s="37"/>
      <c r="Q55" s="37" t="n">
        <f aca="false">IF(K55&gt;0,0.05*G55,IF(M55&gt;0,0.05*G55+1*E55,0))</f>
        <v>0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26"/>
      <c r="AD55" s="26"/>
      <c r="AE55" s="26"/>
      <c r="AF55" s="26"/>
      <c r="AG55" s="26"/>
      <c r="AH55" s="26"/>
      <c r="AI55" s="26"/>
      <c r="AJ55" s="26" t="n">
        <f aca="false">SUM(G55,I55:AI55)</f>
        <v>0.3</v>
      </c>
      <c r="AK55" s="24" t="n">
        <v>10</v>
      </c>
      <c r="AL55" s="27"/>
    </row>
    <row r="56" customFormat="false" ht="17.35" hidden="false" customHeight="false" outlineLevel="0" collapsed="false">
      <c r="A56" s="24"/>
      <c r="B56" s="304" t="s">
        <v>392</v>
      </c>
      <c r="C56" s="305"/>
      <c r="D56" s="305"/>
      <c r="E56" s="305"/>
      <c r="F56" s="306" t="n">
        <f aca="false">SUM(F44:F55)</f>
        <v>326</v>
      </c>
      <c r="G56" s="306" t="n">
        <f aca="false">SUM(G44:G55)</f>
        <v>0</v>
      </c>
      <c r="H56" s="306" t="n">
        <f aca="false">SUM(H44:H55)</f>
        <v>296</v>
      </c>
      <c r="I56" s="306" t="n">
        <f aca="false">SUM(I44:I55)</f>
        <v>0</v>
      </c>
      <c r="J56" s="306" t="n">
        <f aca="false">SUM(J44:J55)</f>
        <v>0</v>
      </c>
      <c r="K56" s="306" t="n">
        <f aca="false">SUM(K44:K55)</f>
        <v>2.1</v>
      </c>
      <c r="L56" s="306" t="n">
        <f aca="false">SUM(L44:L55)</f>
        <v>0</v>
      </c>
      <c r="M56" s="306" t="n">
        <f aca="false">SUM(M44:M55)</f>
        <v>1.6</v>
      </c>
      <c r="N56" s="306" t="n">
        <f aca="false">SUM(N44:N55)</f>
        <v>0</v>
      </c>
      <c r="O56" s="306" t="n">
        <f aca="false">SUM(O44:O55)</f>
        <v>0</v>
      </c>
      <c r="P56" s="306" t="n">
        <f aca="false">SUM(P44:P55)</f>
        <v>0</v>
      </c>
      <c r="Q56" s="306" t="n">
        <f aca="false">SUM(Q44:Q55)</f>
        <v>0</v>
      </c>
      <c r="R56" s="306" t="n">
        <f aca="false">SUM(R44:R55)</f>
        <v>0</v>
      </c>
      <c r="S56" s="306" t="n">
        <f aca="false">SUM(S44:S55)</f>
        <v>0</v>
      </c>
      <c r="T56" s="306" t="n">
        <f aca="false">SUM(T44:T55)</f>
        <v>0</v>
      </c>
      <c r="U56" s="306" t="n">
        <f aca="false">SUM(U44:U55)</f>
        <v>0.6</v>
      </c>
      <c r="V56" s="306" t="n">
        <f aca="false">SUM(V44:V55)</f>
        <v>0</v>
      </c>
      <c r="W56" s="306" t="n">
        <f aca="false">SUM(W44:W55)</f>
        <v>0</v>
      </c>
      <c r="X56" s="306" t="n">
        <f aca="false">SUM(X44:X55)</f>
        <v>0</v>
      </c>
      <c r="Y56" s="306" t="n">
        <f aca="false">SUM(Y44:Y55)</f>
        <v>0</v>
      </c>
      <c r="Z56" s="306" t="n">
        <f aca="false">SUM(Z44:Z55)</f>
        <v>0</v>
      </c>
      <c r="AA56" s="306" t="n">
        <f aca="false">SUM(AA44:AA55)</f>
        <v>0</v>
      </c>
      <c r="AB56" s="306" t="n">
        <f aca="false">SUM(AB44:AB55)</f>
        <v>0</v>
      </c>
      <c r="AC56" s="306" t="n">
        <f aca="false">SUM(AC44:AC55)</f>
        <v>0</v>
      </c>
      <c r="AD56" s="306" t="n">
        <f aca="false">SUM(AD44:AD55)</f>
        <v>0</v>
      </c>
      <c r="AE56" s="306" t="n">
        <f aca="false">SUM(AE44:AE55)</f>
        <v>0</v>
      </c>
      <c r="AF56" s="306" t="n">
        <f aca="false">SUM(AF44:AF55)</f>
        <v>0</v>
      </c>
      <c r="AG56" s="306" t="n">
        <f aca="false">SUM(AG44:AG55)</f>
        <v>0</v>
      </c>
      <c r="AH56" s="306" t="n">
        <f aca="false">SUM(AH44:AH55)</f>
        <v>0</v>
      </c>
      <c r="AI56" s="306" t="n">
        <f aca="false">SUM(AI44:AI55)</f>
        <v>0</v>
      </c>
      <c r="AJ56" s="306" t="n">
        <f aca="false">SUM(AJ44:AJ55)</f>
        <v>4.3</v>
      </c>
      <c r="AK56" s="26"/>
      <c r="AL56" s="47"/>
    </row>
    <row r="57" customFormat="false" ht="17.35" hidden="false" customHeight="false" outlineLevel="0" collapsed="false">
      <c r="A57" s="24"/>
      <c r="B57" s="307"/>
      <c r="C57" s="29"/>
      <c r="D57" s="29"/>
      <c r="E57" s="29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6"/>
      <c r="AL57" s="47"/>
    </row>
    <row r="58" customFormat="false" ht="17.35" hidden="false" customHeight="false" outlineLevel="0" collapsed="false">
      <c r="A58" s="24"/>
      <c r="B58" s="307"/>
      <c r="C58" s="29"/>
      <c r="D58" s="29"/>
      <c r="E58" s="29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6"/>
      <c r="AL58" s="47"/>
    </row>
    <row r="59" customFormat="false" ht="17.35" hidden="false" customHeight="false" outlineLevel="0" collapsed="false">
      <c r="A59" s="73"/>
      <c r="B59" s="308" t="s">
        <v>498</v>
      </c>
      <c r="C59" s="309"/>
      <c r="D59" s="309"/>
      <c r="E59" s="309"/>
      <c r="F59" s="310" t="n">
        <f aca="false">SUM(F39,F56)</f>
        <v>734</v>
      </c>
      <c r="G59" s="310" t="n">
        <f aca="false">SUM(G39,G56)</f>
        <v>0</v>
      </c>
      <c r="H59" s="310" t="n">
        <f aca="false">SUM(H39,H56)</f>
        <v>668</v>
      </c>
      <c r="I59" s="310" t="n">
        <f aca="false">SUM(I39,I56)</f>
        <v>0</v>
      </c>
      <c r="J59" s="310" t="n">
        <f aca="false">SUM(J39,J56)</f>
        <v>0</v>
      </c>
      <c r="K59" s="310" t="n">
        <f aca="false">SUM(K39,K56)</f>
        <v>4.8</v>
      </c>
      <c r="L59" s="310" t="n">
        <f aca="false">SUM(L39,L56)</f>
        <v>0</v>
      </c>
      <c r="M59" s="310" t="n">
        <f aca="false">SUM(M39,M56)</f>
        <v>3.2</v>
      </c>
      <c r="N59" s="310" t="n">
        <f aca="false">SUM(N39,N56)</f>
        <v>0</v>
      </c>
      <c r="O59" s="310" t="n">
        <f aca="false">SUM(O39,O56)</f>
        <v>0</v>
      </c>
      <c r="P59" s="310" t="n">
        <f aca="false">SUM(P39,P56)</f>
        <v>0</v>
      </c>
      <c r="Q59" s="310" t="n">
        <f aca="false">SUM(Q39,Q56)</f>
        <v>0</v>
      </c>
      <c r="R59" s="310" t="n">
        <f aca="false">SUM(R39,R56)</f>
        <v>0</v>
      </c>
      <c r="S59" s="310" t="n">
        <f aca="false">SUM(S39,S56)</f>
        <v>0</v>
      </c>
      <c r="T59" s="310" t="n">
        <f aca="false">SUM(T39,T56)</f>
        <v>2</v>
      </c>
      <c r="U59" s="310" t="n">
        <f aca="false">SUM(U39,U56)</f>
        <v>1.2</v>
      </c>
      <c r="V59" s="310" t="n">
        <f aca="false">SUM(V39,V56)</f>
        <v>0</v>
      </c>
      <c r="W59" s="310" t="n">
        <f aca="false">SUM(W39,W56)</f>
        <v>0</v>
      </c>
      <c r="X59" s="310" t="n">
        <f aca="false">SUM(X39,X56)</f>
        <v>0</v>
      </c>
      <c r="Y59" s="310" t="n">
        <f aca="false">SUM(Y39,Y56)</f>
        <v>0</v>
      </c>
      <c r="Z59" s="310" t="n">
        <f aca="false">SUM(Z39,Z56)</f>
        <v>0</v>
      </c>
      <c r="AA59" s="310" t="n">
        <f aca="false">SUM(AA39,AA56)</f>
        <v>0</v>
      </c>
      <c r="AB59" s="310" t="n">
        <f aca="false">SUM(AB39,AB56)</f>
        <v>0</v>
      </c>
      <c r="AC59" s="310" t="n">
        <f aca="false">SUM(AC39,AC56)</f>
        <v>0</v>
      </c>
      <c r="AD59" s="310" t="n">
        <f aca="false">SUM(AD39,AD56)</f>
        <v>0</v>
      </c>
      <c r="AE59" s="310" t="n">
        <f aca="false">SUM(AE39,AE56)</f>
        <v>0</v>
      </c>
      <c r="AF59" s="310" t="n">
        <f aca="false">SUM(AF39,AF56)</f>
        <v>0</v>
      </c>
      <c r="AG59" s="310" t="n">
        <f aca="false">SUM(AG39,AG56)</f>
        <v>0</v>
      </c>
      <c r="AH59" s="310" t="n">
        <f aca="false">SUM(AH39,AH56)</f>
        <v>0</v>
      </c>
      <c r="AI59" s="310" t="n">
        <f aca="false">SUM(AI39,AI56)</f>
        <v>0</v>
      </c>
      <c r="AJ59" s="310" t="n">
        <f aca="false">SUM(AJ39,AJ56)</f>
        <v>11.2</v>
      </c>
      <c r="AK59" s="51"/>
      <c r="AL59" s="47"/>
    </row>
    <row r="60" customFormat="false" ht="17.35" hidden="false" customHeight="false" outlineLevel="0" collapsed="false">
      <c r="A60" s="73"/>
      <c r="B60" s="42"/>
      <c r="C60" s="73"/>
      <c r="D60" s="73"/>
      <c r="E60" s="73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51"/>
      <c r="AL60" s="27"/>
    </row>
    <row r="61" customFormat="false" ht="17.35" hidden="false" customHeight="false" outlineLevel="0" collapsed="false">
      <c r="A61" s="73"/>
      <c r="B61" s="73"/>
      <c r="C61" s="73"/>
      <c r="D61" s="73"/>
      <c r="E61" s="73"/>
      <c r="F61" s="51"/>
      <c r="G61" s="51"/>
      <c r="H61" s="51"/>
      <c r="I61" s="51"/>
      <c r="J61" s="51"/>
      <c r="K61" s="51"/>
      <c r="L61" s="51"/>
      <c r="M61" s="51"/>
      <c r="N61" s="30" t="s">
        <v>60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73"/>
      <c r="AL61" s="56"/>
    </row>
    <row r="62" customFormat="false" ht="17.35" hidden="false" customHeight="true" outlineLevel="0" collapsed="false">
      <c r="A62" s="62"/>
      <c r="B62" s="53"/>
      <c r="C62" s="119"/>
      <c r="D62" s="120"/>
      <c r="E62" s="120"/>
      <c r="F62" s="36"/>
      <c r="G62" s="36"/>
      <c r="H62" s="36"/>
      <c r="I62" s="36"/>
      <c r="J62" s="36"/>
      <c r="K62" s="70" t="s">
        <v>519</v>
      </c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36"/>
      <c r="AD62" s="36"/>
      <c r="AE62" s="36"/>
      <c r="AF62" s="36"/>
      <c r="AG62" s="36"/>
      <c r="AH62" s="36"/>
      <c r="AI62" s="36"/>
      <c r="AJ62" s="36"/>
      <c r="AK62" s="121"/>
      <c r="AL62" s="27"/>
    </row>
    <row r="63" customFormat="false" ht="17.35" hidden="false" customHeight="true" outlineLevel="0" collapsed="false">
      <c r="A63" s="62"/>
      <c r="B63" s="53"/>
      <c r="C63" s="119"/>
      <c r="D63" s="120"/>
      <c r="E63" s="120"/>
      <c r="F63" s="36"/>
      <c r="G63" s="66" t="s">
        <v>520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36"/>
      <c r="AH63" s="36"/>
      <c r="AI63" s="36"/>
      <c r="AJ63" s="26" t="n">
        <f aca="false">SUM(G63,I63:AI63)</f>
        <v>0</v>
      </c>
      <c r="AK63" s="121"/>
      <c r="AL63" s="27"/>
    </row>
    <row r="64" customFormat="false" ht="17.35" hidden="false" customHeight="false" outlineLevel="0" collapsed="false">
      <c r="A64" s="123" t="s">
        <v>414</v>
      </c>
      <c r="B64" s="124" t="s">
        <v>523</v>
      </c>
      <c r="C64" s="92" t="n">
        <v>1.1</v>
      </c>
      <c r="D64" s="125" t="n">
        <v>1</v>
      </c>
      <c r="E64" s="125" t="n">
        <v>1</v>
      </c>
      <c r="F64" s="126" t="n">
        <v>36</v>
      </c>
      <c r="G64" s="126"/>
      <c r="H64" s="126"/>
      <c r="I64" s="126"/>
      <c r="J64" s="126"/>
      <c r="K64" s="126"/>
      <c r="L64" s="126"/>
      <c r="M64" s="126" t="n">
        <v>0.4</v>
      </c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26" t="n">
        <f aca="false">SUM(G64,I64:AI64)</f>
        <v>0.4</v>
      </c>
      <c r="AK64" s="92" t="n">
        <v>8</v>
      </c>
      <c r="AL64" s="27"/>
    </row>
    <row r="65" customFormat="false" ht="32.95" hidden="false" customHeight="true" outlineLevel="0" collapsed="false">
      <c r="A65" s="62"/>
      <c r="B65" s="53"/>
      <c r="C65" s="119"/>
      <c r="D65" s="120"/>
      <c r="E65" s="120"/>
      <c r="F65" s="36"/>
      <c r="G65" s="66" t="s">
        <v>615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36"/>
      <c r="AH65" s="36"/>
      <c r="AI65" s="36"/>
      <c r="AJ65" s="26" t="n">
        <f aca="false">SUM(G65,I65:AI65)</f>
        <v>0</v>
      </c>
      <c r="AK65" s="121"/>
      <c r="AL65" s="27"/>
    </row>
    <row r="66" customFormat="false" ht="17.35" hidden="false" customHeight="false" outlineLevel="0" collapsed="false">
      <c r="A66" s="128" t="s">
        <v>414</v>
      </c>
      <c r="B66" s="53" t="s">
        <v>503</v>
      </c>
      <c r="C66" s="92" t="n">
        <v>1</v>
      </c>
      <c r="D66" s="125" t="n">
        <v>60</v>
      </c>
      <c r="E66" s="125" t="n">
        <v>2</v>
      </c>
      <c r="F66" s="126" t="n">
        <v>8</v>
      </c>
      <c r="G66" s="126" t="n">
        <v>8</v>
      </c>
      <c r="H66" s="126" t="n">
        <v>10</v>
      </c>
      <c r="I66" s="126" t="n">
        <v>40</v>
      </c>
      <c r="J66" s="126"/>
      <c r="K66" s="126"/>
      <c r="L66" s="126"/>
      <c r="M66" s="126" t="n">
        <v>24</v>
      </c>
      <c r="N66" s="126"/>
      <c r="O66" s="126"/>
      <c r="P66" s="126"/>
      <c r="Q66" s="126" t="n">
        <v>3.2</v>
      </c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26" t="n">
        <f aca="false">SUM(G66,I66:AI66)</f>
        <v>75.2</v>
      </c>
      <c r="AK66" s="92" t="n">
        <v>8</v>
      </c>
      <c r="AL66" s="27"/>
    </row>
    <row r="67" customFormat="false" ht="17.35" hidden="false" customHeight="true" outlineLevel="0" collapsed="false">
      <c r="A67" s="62"/>
      <c r="B67" s="53"/>
      <c r="C67" s="119"/>
      <c r="D67" s="120"/>
      <c r="E67" s="120"/>
      <c r="F67" s="36"/>
      <c r="G67" s="66" t="s">
        <v>616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36"/>
      <c r="AH67" s="36"/>
      <c r="AI67" s="36"/>
      <c r="AJ67" s="26" t="n">
        <f aca="false">SUM(G67,I67:AI67)</f>
        <v>0</v>
      </c>
      <c r="AK67" s="121"/>
      <c r="AL67" s="27"/>
    </row>
    <row r="68" customFormat="false" ht="17.35" hidden="false" customHeight="false" outlineLevel="0" collapsed="false">
      <c r="A68" s="123" t="s">
        <v>617</v>
      </c>
      <c r="B68" s="124" t="s">
        <v>618</v>
      </c>
      <c r="C68" s="92" t="n">
        <v>3</v>
      </c>
      <c r="D68" s="125" t="n">
        <v>13</v>
      </c>
      <c r="E68" s="125" t="n">
        <v>1</v>
      </c>
      <c r="F68" s="126" t="n">
        <v>4</v>
      </c>
      <c r="G68" s="126" t="n">
        <v>4</v>
      </c>
      <c r="H68" s="126" t="n">
        <v>4</v>
      </c>
      <c r="I68" s="126" t="n">
        <v>4</v>
      </c>
      <c r="J68" s="126"/>
      <c r="K68" s="126" t="n">
        <v>3.9</v>
      </c>
      <c r="L68" s="126"/>
      <c r="M68" s="126"/>
      <c r="N68" s="126"/>
      <c r="O68" s="126"/>
      <c r="P68" s="126"/>
      <c r="Q68" s="126" t="n">
        <v>0.6</v>
      </c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26" t="n">
        <f aca="false">SUM(G68,I68:AI68)</f>
        <v>12.5</v>
      </c>
      <c r="AK68" s="92" t="n">
        <v>8</v>
      </c>
      <c r="AL68" s="27"/>
    </row>
    <row r="69" customFormat="false" ht="17.35" hidden="false" customHeight="false" outlineLevel="0" collapsed="false">
      <c r="A69" s="68"/>
      <c r="B69" s="44" t="s">
        <v>524</v>
      </c>
      <c r="C69" s="114"/>
      <c r="D69" s="115"/>
      <c r="E69" s="115"/>
      <c r="F69" s="116" t="n">
        <f aca="false">SUM(F64:F68)</f>
        <v>48</v>
      </c>
      <c r="G69" s="116" t="n">
        <f aca="false">SUM(G64:G68)</f>
        <v>12</v>
      </c>
      <c r="H69" s="116" t="n">
        <f aca="false">SUM(H64:H68)</f>
        <v>14</v>
      </c>
      <c r="I69" s="116" t="n">
        <f aca="false">SUM(I64:I68)</f>
        <v>44</v>
      </c>
      <c r="J69" s="116" t="n">
        <f aca="false">SUM(J64:J68)</f>
        <v>0</v>
      </c>
      <c r="K69" s="116" t="n">
        <f aca="false">SUM(K64:K68)</f>
        <v>3.9</v>
      </c>
      <c r="L69" s="116" t="n">
        <f aca="false">SUM(L64:L68)</f>
        <v>0</v>
      </c>
      <c r="M69" s="116" t="n">
        <f aca="false">SUM(M64:M68)</f>
        <v>24.4</v>
      </c>
      <c r="N69" s="116" t="n">
        <f aca="false">SUM(N64:N68)</f>
        <v>0</v>
      </c>
      <c r="O69" s="116" t="n">
        <f aca="false">SUM(O64:O68)</f>
        <v>0</v>
      </c>
      <c r="P69" s="116" t="n">
        <f aca="false">SUM(P64:P68)</f>
        <v>0</v>
      </c>
      <c r="Q69" s="116" t="n">
        <f aca="false">SUM(Q64:Q68)</f>
        <v>3.8</v>
      </c>
      <c r="R69" s="116" t="n">
        <f aca="false">SUM(R64:R68)</f>
        <v>0</v>
      </c>
      <c r="S69" s="116" t="n">
        <f aca="false">SUM(S64:S68)</f>
        <v>0</v>
      </c>
      <c r="T69" s="116" t="n">
        <f aca="false">SUM(T64:T68)</f>
        <v>0</v>
      </c>
      <c r="U69" s="116" t="n">
        <f aca="false">SUM(U64:U68)</f>
        <v>0</v>
      </c>
      <c r="V69" s="116" t="n">
        <f aca="false">SUM(V64:V68)</f>
        <v>0</v>
      </c>
      <c r="W69" s="116" t="n">
        <f aca="false">SUM(W64:W68)</f>
        <v>0</v>
      </c>
      <c r="X69" s="116" t="n">
        <f aca="false">SUM(X64:X68)</f>
        <v>0</v>
      </c>
      <c r="Y69" s="116" t="n">
        <f aca="false">SUM(Y64:Y68)</f>
        <v>0</v>
      </c>
      <c r="Z69" s="116" t="n">
        <f aca="false">SUM(Z64:Z68)</f>
        <v>0</v>
      </c>
      <c r="AA69" s="116" t="n">
        <f aca="false">SUM(AA64:AA68)</f>
        <v>0</v>
      </c>
      <c r="AB69" s="116" t="n">
        <f aca="false">SUM(AB64:AB68)</f>
        <v>0</v>
      </c>
      <c r="AC69" s="116" t="n">
        <f aca="false">SUM(AC64:AC68)</f>
        <v>0</v>
      </c>
      <c r="AD69" s="116" t="n">
        <f aca="false">SUM(AD64:AD68)</f>
        <v>0</v>
      </c>
      <c r="AE69" s="116" t="n">
        <f aca="false">SUM(AE64:AE68)</f>
        <v>0</v>
      </c>
      <c r="AF69" s="116" t="n">
        <f aca="false">SUM(AF64:AF68)</f>
        <v>0</v>
      </c>
      <c r="AG69" s="116" t="n">
        <f aca="false">SUM(AG64:AG68)</f>
        <v>0</v>
      </c>
      <c r="AH69" s="116" t="n">
        <f aca="false">SUM(AH64:AH68)</f>
        <v>0</v>
      </c>
      <c r="AI69" s="116" t="n">
        <f aca="false">SUM(AI64:AI68)</f>
        <v>0</v>
      </c>
      <c r="AJ69" s="116" t="n">
        <f aca="false">SUM(AJ64:AJ68)</f>
        <v>88.1</v>
      </c>
      <c r="AK69" s="131"/>
      <c r="AL69" s="27"/>
    </row>
    <row r="70" customFormat="false" ht="17.35" hidden="false" customHeight="false" outlineLevel="0" collapsed="false">
      <c r="A70" s="73"/>
      <c r="B70" s="42"/>
      <c r="C70" s="73"/>
      <c r="D70" s="73"/>
      <c r="E70" s="73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7"/>
    </row>
    <row r="71" customFormat="false" ht="17.35" hidden="false" customHeight="false" outlineLevel="0" collapsed="false">
      <c r="A71" s="73"/>
      <c r="B71" s="311" t="s">
        <v>534</v>
      </c>
      <c r="C71" s="312"/>
      <c r="D71" s="312"/>
      <c r="E71" s="312"/>
      <c r="F71" s="313" t="n">
        <f aca="false">SUM(F69)</f>
        <v>48</v>
      </c>
      <c r="G71" s="313" t="n">
        <f aca="false">SUM(G69)</f>
        <v>12</v>
      </c>
      <c r="H71" s="313" t="n">
        <f aca="false">SUM(H69)</f>
        <v>14</v>
      </c>
      <c r="I71" s="313" t="n">
        <f aca="false">SUM(I69)</f>
        <v>44</v>
      </c>
      <c r="J71" s="313" t="n">
        <f aca="false">SUM(J69)</f>
        <v>0</v>
      </c>
      <c r="K71" s="313" t="n">
        <f aca="false">SUM(K69)</f>
        <v>3.9</v>
      </c>
      <c r="L71" s="313" t="n">
        <f aca="false">SUM(L69)</f>
        <v>0</v>
      </c>
      <c r="M71" s="313" t="n">
        <f aca="false">SUM(M69)</f>
        <v>24.4</v>
      </c>
      <c r="N71" s="313" t="n">
        <f aca="false">SUM(N69)</f>
        <v>0</v>
      </c>
      <c r="O71" s="313" t="n">
        <f aca="false">SUM(O69)</f>
        <v>0</v>
      </c>
      <c r="P71" s="313" t="n">
        <f aca="false">SUM(P69)</f>
        <v>0</v>
      </c>
      <c r="Q71" s="313" t="n">
        <f aca="false">SUM(Q69)</f>
        <v>3.8</v>
      </c>
      <c r="R71" s="313" t="n">
        <f aca="false">SUM(R69)</f>
        <v>0</v>
      </c>
      <c r="S71" s="313" t="n">
        <f aca="false">SUM(S69)</f>
        <v>0</v>
      </c>
      <c r="T71" s="313" t="n">
        <f aca="false">SUM(T69)</f>
        <v>0</v>
      </c>
      <c r="U71" s="313" t="n">
        <f aca="false">SUM(U69)</f>
        <v>0</v>
      </c>
      <c r="V71" s="313" t="n">
        <f aca="false">SUM(V69)</f>
        <v>0</v>
      </c>
      <c r="W71" s="313" t="n">
        <f aca="false">SUM(W69)</f>
        <v>0</v>
      </c>
      <c r="X71" s="313" t="n">
        <f aca="false">SUM(X69)</f>
        <v>0</v>
      </c>
      <c r="Y71" s="313" t="n">
        <f aca="false">SUM(Y69)</f>
        <v>0</v>
      </c>
      <c r="Z71" s="313" t="n">
        <f aca="false">SUM(Z69)</f>
        <v>0</v>
      </c>
      <c r="AA71" s="313" t="n">
        <f aca="false">SUM(AA69)</f>
        <v>0</v>
      </c>
      <c r="AB71" s="313" t="n">
        <f aca="false">SUM(AB69)</f>
        <v>0</v>
      </c>
      <c r="AC71" s="313" t="n">
        <f aca="false">SUM(AC69)</f>
        <v>0</v>
      </c>
      <c r="AD71" s="313" t="n">
        <f aca="false">SUM(AD69)</f>
        <v>0</v>
      </c>
      <c r="AE71" s="313" t="n">
        <f aca="false">SUM(AE69)</f>
        <v>0</v>
      </c>
      <c r="AF71" s="313" t="n">
        <f aca="false">SUM(AF69)</f>
        <v>0</v>
      </c>
      <c r="AG71" s="313" t="n">
        <f aca="false">SUM(AG69)</f>
        <v>0</v>
      </c>
      <c r="AH71" s="313" t="n">
        <f aca="false">SUM(AH69)</f>
        <v>0</v>
      </c>
      <c r="AI71" s="313" t="n">
        <f aca="false">SUM(AI69)</f>
        <v>0</v>
      </c>
      <c r="AJ71" s="313" t="n">
        <f aca="false">SUM(AJ69)</f>
        <v>88.1</v>
      </c>
      <c r="AK71" s="51"/>
      <c r="AL71" s="47"/>
    </row>
    <row r="72" customFormat="false" ht="17.35" hidden="false" customHeight="false" outlineLevel="0" collapsed="false">
      <c r="A72" s="73"/>
      <c r="B72" s="34"/>
      <c r="C72" s="73"/>
      <c r="D72" s="73"/>
      <c r="E72" s="73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7"/>
    </row>
    <row r="73" customFormat="false" ht="17.35" hidden="false" customHeight="false" outlineLevel="0" collapsed="false">
      <c r="A73" s="145"/>
      <c r="B73" s="146" t="s">
        <v>61</v>
      </c>
      <c r="C73" s="147"/>
      <c r="D73" s="147"/>
      <c r="E73" s="147"/>
      <c r="F73" s="148" t="n">
        <f aca="false">F71+F59</f>
        <v>782</v>
      </c>
      <c r="G73" s="148" t="n">
        <f aca="false">G71+G59</f>
        <v>12</v>
      </c>
      <c r="H73" s="148" t="n">
        <f aca="false">H71+H59</f>
        <v>682</v>
      </c>
      <c r="I73" s="148" t="n">
        <f aca="false">I71+I59</f>
        <v>44</v>
      </c>
      <c r="J73" s="148" t="n">
        <f aca="false">J71+J59</f>
        <v>0</v>
      </c>
      <c r="K73" s="148" t="n">
        <f aca="false">K71+K59</f>
        <v>8.7</v>
      </c>
      <c r="L73" s="148" t="n">
        <f aca="false">L71+L59</f>
        <v>0</v>
      </c>
      <c r="M73" s="148" t="n">
        <f aca="false">M71+M59</f>
        <v>27.6</v>
      </c>
      <c r="N73" s="148" t="n">
        <f aca="false">N71+N59</f>
        <v>0</v>
      </c>
      <c r="O73" s="148" t="n">
        <f aca="false">O71+O59</f>
        <v>0</v>
      </c>
      <c r="P73" s="148" t="n">
        <f aca="false">P71+P59</f>
        <v>0</v>
      </c>
      <c r="Q73" s="148" t="n">
        <f aca="false">Q71+Q59</f>
        <v>3.8</v>
      </c>
      <c r="R73" s="148" t="n">
        <f aca="false">R71+R59</f>
        <v>0</v>
      </c>
      <c r="S73" s="148" t="n">
        <f aca="false">S71+S59</f>
        <v>0</v>
      </c>
      <c r="T73" s="148" t="n">
        <f aca="false">T71+T59</f>
        <v>2</v>
      </c>
      <c r="U73" s="148" t="n">
        <f aca="false">U71+U59</f>
        <v>1.2</v>
      </c>
      <c r="V73" s="148" t="n">
        <f aca="false">V71+V59</f>
        <v>0</v>
      </c>
      <c r="W73" s="148" t="n">
        <f aca="false">W71+W59</f>
        <v>0</v>
      </c>
      <c r="X73" s="148" t="n">
        <f aca="false">X71+X59</f>
        <v>0</v>
      </c>
      <c r="Y73" s="148" t="n">
        <f aca="false">Y71+Y59</f>
        <v>0</v>
      </c>
      <c r="Z73" s="148" t="n">
        <f aca="false">Z71+Z59</f>
        <v>0</v>
      </c>
      <c r="AA73" s="148" t="n">
        <f aca="false">AA71+AA59</f>
        <v>0</v>
      </c>
      <c r="AB73" s="148" t="n">
        <f aca="false">AB71+AB59</f>
        <v>0</v>
      </c>
      <c r="AC73" s="148" t="n">
        <f aca="false">AC71+AC59</f>
        <v>0</v>
      </c>
      <c r="AD73" s="148" t="n">
        <f aca="false">AD71+AD59</f>
        <v>0</v>
      </c>
      <c r="AE73" s="148" t="n">
        <f aca="false">AE71+AE59</f>
        <v>0</v>
      </c>
      <c r="AF73" s="148" t="n">
        <f aca="false">AF71+AF59</f>
        <v>0</v>
      </c>
      <c r="AG73" s="148" t="n">
        <f aca="false">AG71+AG59</f>
        <v>0</v>
      </c>
      <c r="AH73" s="148" t="n">
        <f aca="false">AH71+AH59</f>
        <v>0</v>
      </c>
      <c r="AI73" s="148" t="n">
        <f aca="false">AI71+AI59</f>
        <v>0</v>
      </c>
      <c r="AJ73" s="148" t="n">
        <f aca="false">AJ71+AJ59</f>
        <v>99.3</v>
      </c>
      <c r="AK73" s="149"/>
      <c r="AL73" s="47"/>
    </row>
    <row r="74" customFormat="false" ht="17.35" hidden="false" customHeight="false" outlineLevel="0" collapsed="false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26" t="n">
        <f aca="false">SUM(G73,I73:AI73)-AJ73</f>
        <v>0</v>
      </c>
      <c r="AK74" s="24"/>
      <c r="AL74" s="56"/>
    </row>
    <row r="75" customFormat="false" ht="17.25" hidden="false" customHeight="true" outlineLevel="0" collapsed="false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150"/>
      <c r="AL75" s="22"/>
    </row>
    <row r="76" customFormat="false" ht="17.25" hidden="false" customHeight="true" outlineLevel="0" collapsed="false">
      <c r="A76" s="151" t="s">
        <v>535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22"/>
      <c r="AD76" s="22"/>
      <c r="AE76" s="22"/>
      <c r="AF76" s="22"/>
      <c r="AG76" s="22"/>
      <c r="AH76" s="22"/>
      <c r="AI76" s="22"/>
      <c r="AJ76" s="22"/>
      <c r="AK76" s="150"/>
      <c r="AL76" s="22"/>
    </row>
    <row r="77" customFormat="false" ht="17.25" hidden="false" customHeight="true" outlineLevel="0" collapsed="false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22"/>
      <c r="AD77" s="22"/>
      <c r="AE77" s="22"/>
      <c r="AF77" s="22"/>
      <c r="AG77" s="22"/>
      <c r="AH77" s="22"/>
      <c r="AI77" s="22"/>
      <c r="AJ77" s="22"/>
      <c r="AK77" s="150"/>
      <c r="AL77" s="22"/>
    </row>
    <row r="78" customFormat="false" ht="17.25" hidden="false" customHeight="true" outlineLevel="0" collapsed="false">
      <c r="A78" s="151" t="s">
        <v>536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22"/>
      <c r="AD78" s="22"/>
      <c r="AE78" s="22"/>
      <c r="AF78" s="22"/>
      <c r="AG78" s="22"/>
      <c r="AH78" s="22"/>
      <c r="AI78" s="22"/>
      <c r="AJ78" s="22"/>
      <c r="AK78" s="150"/>
      <c r="AL78" s="22"/>
    </row>
  </sheetData>
  <mergeCells count="54">
    <mergeCell ref="AF1:AK1"/>
    <mergeCell ref="B2:G2"/>
    <mergeCell ref="AF2:AK2"/>
    <mergeCell ref="B3:G3"/>
    <mergeCell ref="AC3:AK3"/>
    <mergeCell ref="B4:G4"/>
    <mergeCell ref="AC4:AK5"/>
    <mergeCell ref="B5:F5"/>
    <mergeCell ref="B6:G6"/>
    <mergeCell ref="AC6:AK6"/>
    <mergeCell ref="B7:G7"/>
    <mergeCell ref="AC7:AK7"/>
    <mergeCell ref="K9:Z9"/>
    <mergeCell ref="K10:Z10"/>
    <mergeCell ref="A13:A14"/>
    <mergeCell ref="B13:B14"/>
    <mergeCell ref="C13:C14"/>
    <mergeCell ref="D13:D14"/>
    <mergeCell ref="E13:E14"/>
    <mergeCell ref="F13:G13"/>
    <mergeCell ref="H13:I13"/>
    <mergeCell ref="J13:J14"/>
    <mergeCell ref="K13:K14"/>
    <mergeCell ref="L13:O13"/>
    <mergeCell ref="P13:P14"/>
    <mergeCell ref="Q13:R13"/>
    <mergeCell ref="S13:T13"/>
    <mergeCell ref="U13:U14"/>
    <mergeCell ref="V13:V14"/>
    <mergeCell ref="W13:X13"/>
    <mergeCell ref="Y13:Y14"/>
    <mergeCell ref="Z13:Z14"/>
    <mergeCell ref="AA13:AA14"/>
    <mergeCell ref="AB13:AB14"/>
    <mergeCell ref="AC13:AD13"/>
    <mergeCell ref="AE13:AF13"/>
    <mergeCell ref="AG13:AH13"/>
    <mergeCell ref="AI13:AI14"/>
    <mergeCell ref="AJ13:AJ14"/>
    <mergeCell ref="AK13:AK14"/>
    <mergeCell ref="N22:Y22"/>
    <mergeCell ref="L23:AA23"/>
    <mergeCell ref="K24:AB24"/>
    <mergeCell ref="L41:AA41"/>
    <mergeCell ref="K42:AB42"/>
    <mergeCell ref="K43:AB43"/>
    <mergeCell ref="K54:AB54"/>
    <mergeCell ref="N61:Y61"/>
    <mergeCell ref="K62:AB62"/>
    <mergeCell ref="G63:AF63"/>
    <mergeCell ref="G65:AF65"/>
    <mergeCell ref="G67:AF67"/>
    <mergeCell ref="A76:AB76"/>
    <mergeCell ref="A78:AB78"/>
  </mergeCells>
  <conditionalFormatting sqref="A41:J43 A66:AI68 A62:AK62 A63:AI64 A65:G65 AG65:AI65 A69:AK69 A1:AL40 A70:AL65184 A44:AL61 L41 AC41:AL43 K42:K43 AJ63:AK68 AL62:AL69">
    <cfRule type="cellIs" priority="2" operator="equal" aboveAverage="0" equalAverage="0" bottom="0" percent="0" rank="0" text="" dxfId="24">
      <formula>0</formula>
    </cfRule>
  </conditionalFormatting>
  <printOptions headings="false" gridLines="false" gridLinesSet="true" horizontalCentered="false" verticalCentered="false"/>
  <pageMargins left="0.196527777777778" right="0.196527777777778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LibreOfficeDev/26.2.0.0.alpha0$Windows_X86_64 LibreOffice_project/6d020f728b573c8c33929f8c494f9b748f576fe5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2017-07-25T12:48:02Z</dcterms:created>
  <dc:creator>user</dc:creator>
  <dc:description/>
  <dc:language>es-ES</dc:language>
  <cp:lastModifiedBy/>
  <cp:lastPrinted>2025-06-09T06:01:05Z</cp:lastPrinted>
  <dcterms:modified xsi:type="dcterms:W3CDTF">2025-09-09T05:53:30Z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