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OFFICE\LibreOffice Bug\"/>
    </mc:Choice>
  </mc:AlternateContent>
  <xr:revisionPtr revIDLastSave="0" documentId="8_{05EE9BDD-A4FD-4D82-8BE2-15C3C2603CCA}" xr6:coauthVersionLast="45" xr6:coauthVersionMax="45" xr10:uidLastSave="{00000000-0000-0000-0000-000000000000}"/>
  <bookViews>
    <workbookView xWindow="-10185" yWindow="270" windowWidth="24285" windowHeight="111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solver_adj" localSheetId="0" hidden="1">Sheet1!#REF!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Sheet1!#REF!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mp" localSheetId="0" hidden="1">Sheet1!#REF!,Sheet1!#REF!,Sheet1!#REF!,Sheet1!#REF!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E4" i="1"/>
  <c r="B8" i="1"/>
  <c r="B9" i="1"/>
  <c r="B10" i="1" s="1"/>
  <c r="F34" i="1"/>
  <c r="G34" i="1" s="1"/>
  <c r="C35" i="1"/>
  <c r="D35" i="1"/>
  <c r="E35" i="1"/>
  <c r="F35" i="1"/>
  <c r="J35" i="1"/>
  <c r="C36" i="1"/>
  <c r="D36" i="1"/>
  <c r="E36" i="1"/>
  <c r="F36" i="1"/>
  <c r="J36" i="1"/>
  <c r="D38" i="1"/>
  <c r="E38" i="1"/>
  <c r="F38" i="1"/>
  <c r="B39" i="1"/>
  <c r="D39" i="1"/>
  <c r="E39" i="1"/>
  <c r="F39" i="1"/>
  <c r="B40" i="1"/>
  <c r="D40" i="1"/>
  <c r="E40" i="1"/>
  <c r="F40" i="1"/>
  <c r="B41" i="1"/>
  <c r="D41" i="1"/>
  <c r="E41" i="1"/>
  <c r="F41" i="1"/>
  <c r="B42" i="1"/>
  <c r="D42" i="1"/>
  <c r="E42" i="1"/>
  <c r="F42" i="1"/>
  <c r="D43" i="1"/>
  <c r="E43" i="1"/>
  <c r="F43" i="1"/>
  <c r="D44" i="1"/>
  <c r="E44" i="1"/>
  <c r="F44" i="1"/>
  <c r="C46" i="1"/>
  <c r="D46" i="1"/>
  <c r="E46" i="1"/>
  <c r="F46" i="1"/>
  <c r="J46" i="1"/>
  <c r="C47" i="1"/>
  <c r="D47" i="1"/>
  <c r="E47" i="1"/>
  <c r="F47" i="1"/>
  <c r="J47" i="1"/>
  <c r="A48" i="1"/>
  <c r="D48" i="1" s="1"/>
  <c r="C48" i="1"/>
  <c r="J48" i="1"/>
  <c r="A49" i="1"/>
  <c r="C49" i="1" s="1"/>
  <c r="J49" i="1"/>
  <c r="C54" i="1"/>
  <c r="D54" i="1"/>
  <c r="E54" i="1"/>
  <c r="F54" i="1"/>
  <c r="J54" i="1"/>
  <c r="C55" i="1"/>
  <c r="D55" i="1"/>
  <c r="E55" i="1"/>
  <c r="F55" i="1"/>
  <c r="J55" i="1"/>
  <c r="C56" i="1"/>
  <c r="D56" i="1"/>
  <c r="E56" i="1"/>
  <c r="F56" i="1"/>
  <c r="J56" i="1"/>
  <c r="C57" i="1"/>
  <c r="D57" i="1"/>
  <c r="E57" i="1"/>
  <c r="F57" i="1"/>
  <c r="J57" i="1"/>
  <c r="G41" i="1" l="1"/>
  <c r="G44" i="1"/>
  <c r="G56" i="1"/>
  <c r="G40" i="1"/>
  <c r="G38" i="1"/>
  <c r="G48" i="1"/>
  <c r="G39" i="1"/>
  <c r="G46" i="1"/>
  <c r="G47" i="1"/>
  <c r="G49" i="1"/>
  <c r="G43" i="1"/>
  <c r="G50" i="1"/>
  <c r="G54" i="1"/>
  <c r="G57" i="1"/>
  <c r="G35" i="1"/>
  <c r="G36" i="1"/>
  <c r="H34" i="1"/>
  <c r="G42" i="1"/>
  <c r="G55" i="1"/>
  <c r="E49" i="1"/>
  <c r="F48" i="1"/>
  <c r="D49" i="1"/>
  <c r="E48" i="1"/>
  <c r="F49" i="1"/>
  <c r="A50" i="1"/>
  <c r="I34" i="1" l="1"/>
  <c r="H42" i="1"/>
  <c r="H54" i="1"/>
  <c r="H55" i="1"/>
  <c r="H56" i="1"/>
  <c r="H57" i="1"/>
  <c r="H41" i="1"/>
  <c r="H46" i="1"/>
  <c r="H47" i="1"/>
  <c r="H40" i="1"/>
  <c r="H39" i="1"/>
  <c r="H44" i="1"/>
  <c r="H48" i="1"/>
  <c r="H49" i="1"/>
  <c r="H51" i="1"/>
  <c r="H38" i="1"/>
  <c r="H35" i="1"/>
  <c r="H36" i="1"/>
  <c r="H43" i="1"/>
  <c r="H50" i="1"/>
  <c r="J50" i="1"/>
  <c r="F50" i="1"/>
  <c r="C50" i="1"/>
  <c r="A51" i="1"/>
  <c r="E50" i="1"/>
  <c r="D50" i="1"/>
  <c r="J51" i="1" l="1"/>
  <c r="C51" i="1"/>
  <c r="A52" i="1"/>
  <c r="D51" i="1"/>
  <c r="E51" i="1"/>
  <c r="F51" i="1"/>
  <c r="G51" i="1"/>
  <c r="I51" i="1"/>
  <c r="I47" i="1"/>
  <c r="I44" i="1"/>
  <c r="I42" i="1"/>
  <c r="I52" i="1"/>
  <c r="I54" i="1"/>
  <c r="I55" i="1"/>
  <c r="I56" i="1"/>
  <c r="I57" i="1"/>
  <c r="I40" i="1"/>
  <c r="I46" i="1"/>
  <c r="I41" i="1"/>
  <c r="I48" i="1"/>
  <c r="I39" i="1"/>
  <c r="I38" i="1"/>
  <c r="I35" i="1"/>
  <c r="I36" i="1"/>
  <c r="I49" i="1"/>
  <c r="I43" i="1"/>
  <c r="I50" i="1"/>
  <c r="C52" i="1" l="1"/>
  <c r="D52" i="1"/>
  <c r="E52" i="1"/>
  <c r="J52" i="1"/>
  <c r="F52" i="1"/>
  <c r="G52" i="1"/>
  <c r="H52" i="1"/>
</calcChain>
</file>

<file path=xl/sharedStrings.xml><?xml version="1.0" encoding="utf-8"?>
<sst xmlns="http://schemas.openxmlformats.org/spreadsheetml/2006/main" count="62" uniqueCount="50">
  <si>
    <t>ISA</t>
  </si>
  <si>
    <t>ref_weight</t>
  </si>
  <si>
    <t>celsius</t>
  </si>
  <si>
    <t>weight</t>
  </si>
  <si>
    <t>Standard Atmosphere below 36089 feet</t>
  </si>
  <si>
    <t>temp_sl</t>
  </si>
  <si>
    <t>rho_sl</t>
  </si>
  <si>
    <t>Rankine</t>
  </si>
  <si>
    <t>slugs per cubic ft.</t>
  </si>
  <si>
    <t>press_sl</t>
  </si>
  <si>
    <t>lbs per sq. ft.</t>
  </si>
  <si>
    <t>height</t>
  </si>
  <si>
    <t>PSI</t>
  </si>
  <si>
    <t>in.Hg.</t>
  </si>
  <si>
    <t>sigma</t>
  </si>
  <si>
    <t>delta</t>
  </si>
  <si>
    <t>to_roll =</t>
  </si>
  <si>
    <t>=(1-Altitude/145442)^5.255876/(273.15+Temperature)*(273.15+15)</t>
  </si>
  <si>
    <t>ISA=</t>
  </si>
  <si>
    <t>the altitude where this is the standard temperature; converted to take off run</t>
  </si>
  <si>
    <t>ISA_alt=</t>
  </si>
  <si>
    <t>=(1-Temp/288.15)*145442</t>
  </si>
  <si>
    <t>ISA_roll=</t>
  </si>
  <si>
    <t>=substitute Temp and ISA_alt into to_roll formula</t>
  </si>
  <si>
    <t>ISA_den_rat=</t>
  </si>
  <si>
    <t>=(Temp/288.15)^4.255876</t>
  </si>
  <si>
    <t>den_ratio=</t>
  </si>
  <si>
    <t>*den_ratio^</t>
  </si>
  <si>
    <t>Relative values as a function of altitude (h) in feet</t>
  </si>
  <si>
    <t>theta(T/T_sl)</t>
  </si>
  <si>
    <t>Kelvin</t>
  </si>
  <si>
    <t>to_roll=</t>
  </si>
  <si>
    <t>to_roll_part_1 * weight_ratio ^</t>
  </si>
  <si>
    <t>=(1-Altitude/145442)^4.255876</t>
  </si>
  <si>
    <t>here we use the ISA temperature, so dens_ratio simplifies to</t>
  </si>
  <si>
    <t>to_roll_part_1 * (1+ v_wind/v_to)^</t>
  </si>
  <si>
    <t>v_to=</t>
  </si>
  <si>
    <t>/(den_ratio)^0.5</t>
  </si>
  <si>
    <t>Part 1 equations - density altitude lines</t>
  </si>
  <si>
    <t>ISA_roll</t>
  </si>
  <si>
    <t>chosen exponent</t>
  </si>
  <si>
    <t>Part 2 equations - lines for to_roll = f(press_alt,temperature) and ISA line</t>
  </si>
  <si>
    <t>Part 3 equations - variation with weight</t>
  </si>
  <si>
    <t>Part 4 equations - variation with wind</t>
  </si>
  <si>
    <t>here we use the ISA temperature and reference weight, so use dens_ratio of part 3</t>
  </si>
  <si>
    <t>Part 5 equations - reference lines</t>
  </si>
  <si>
    <t>x</t>
  </si>
  <si>
    <t>y</t>
  </si>
  <si>
    <t>wind</t>
  </si>
  <si>
    <t>usage_line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</si>
</sst>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b/>
      <sz val="9.75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s-Latn-BA"/>
              <a:t>1966 Mooney M20E Take Off Roll</a:t>
            </a:r>
          </a:p>
        </c:rich>
      </c:tx>
      <c:layout>
        <c:manualLayout>
          <c:xMode val="edge"/>
          <c:yMode val="edge"/>
          <c:x val="0.30094043887147337"/>
          <c:y val="3.1746102045471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3510971786833857E-2"/>
          <c:y val="0.16099808894488943"/>
          <c:w val="0.86363636363636365"/>
          <c:h val="0.66213298551982691"/>
        </c:manualLayout>
      </c:layout>
      <c:lineChart>
        <c:grouping val="standard"/>
        <c:varyColors val="0"/>
        <c:ser>
          <c:idx val="1"/>
          <c:order val="0"/>
          <c:tx>
            <c:strRef>
              <c:f>Sheet1!$B$34</c:f>
              <c:strCache>
                <c:ptCount val="1"/>
                <c:pt idx="0">
                  <c:v>ISA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Sheet1!$A$35:$A$57</c:f>
              <c:numCache>
                <c:formatCode>General</c:formatCode>
                <c:ptCount val="23"/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1">
                  <c:v>2600</c:v>
                </c:pt>
                <c:pt idx="12">
                  <c:v>2500</c:v>
                </c:pt>
                <c:pt idx="13">
                  <c:v>2400</c:v>
                </c:pt>
                <c:pt idx="14">
                  <c:v>2300</c:v>
                </c:pt>
                <c:pt idx="15">
                  <c:v>2200</c:v>
                </c:pt>
                <c:pt idx="16">
                  <c:v>2100</c:v>
                </c:pt>
                <c:pt idx="17">
                  <c:v>2000</c:v>
                </c:pt>
                <c:pt idx="19">
                  <c:v>-10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</c:numCache>
            </c:numRef>
          </c:cat>
          <c:val>
            <c:numRef>
              <c:f>Sheet1!$B$35:$B$57</c:f>
              <c:numCache>
                <c:formatCode>General</c:formatCode>
                <c:ptCount val="23"/>
                <c:pt idx="4" formatCode="0">
                  <c:v>1920.4587684183441</c:v>
                </c:pt>
                <c:pt idx="5" formatCode="0">
                  <c:v>1312.0750830133943</c:v>
                </c:pt>
                <c:pt idx="6" formatCode="0">
                  <c:v>908.78634033904643</c:v>
                </c:pt>
                <c:pt idx="7" formatCode="0">
                  <c:v>637.53088431896947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9-4321-8B19-C49DF414A088}"/>
            </c:ext>
          </c:extLst>
        </c:ser>
        <c:ser>
          <c:idx val="2"/>
          <c:order val="1"/>
          <c:tx>
            <c:strRef>
              <c:f>Sheet1!$C$34</c:f>
              <c:strCache>
                <c:ptCount val="1"/>
                <c:pt idx="0">
                  <c:v>-2000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Sheet1!$A$35:$A$57</c:f>
              <c:numCache>
                <c:formatCode>General</c:formatCode>
                <c:ptCount val="23"/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1">
                  <c:v>2600</c:v>
                </c:pt>
                <c:pt idx="12">
                  <c:v>2500</c:v>
                </c:pt>
                <c:pt idx="13">
                  <c:v>2400</c:v>
                </c:pt>
                <c:pt idx="14">
                  <c:v>2300</c:v>
                </c:pt>
                <c:pt idx="15">
                  <c:v>2200</c:v>
                </c:pt>
                <c:pt idx="16">
                  <c:v>2100</c:v>
                </c:pt>
                <c:pt idx="17">
                  <c:v>2000</c:v>
                </c:pt>
                <c:pt idx="19">
                  <c:v>-10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</c:numCache>
            </c:numRef>
          </c:cat>
          <c:val>
            <c:numRef>
              <c:f>Sheet1!$C$35:$C$57</c:f>
              <c:numCache>
                <c:formatCode>0</c:formatCode>
                <c:ptCount val="23"/>
                <c:pt idx="0">
                  <c:v>661.04331455067575</c:v>
                </c:pt>
                <c:pt idx="1">
                  <c:v>661.04331455067575</c:v>
                </c:pt>
                <c:pt idx="11">
                  <c:v>776.55268888476724</c:v>
                </c:pt>
                <c:pt idx="12">
                  <c:v>711.51913018109713</c:v>
                </c:pt>
                <c:pt idx="13">
                  <c:v>649.60809903858842</c:v>
                </c:pt>
                <c:pt idx="14">
                  <c:v>590.79040884775577</c:v>
                </c:pt>
                <c:pt idx="15">
                  <c:v>535.03592052731437</c:v>
                </c:pt>
                <c:pt idx="16">
                  <c:v>482.31346787244382</c:v>
                </c:pt>
                <c:pt idx="17">
                  <c:v>432.59077331665748</c:v>
                </c:pt>
                <c:pt idx="19">
                  <c:v>867.67355294183551</c:v>
                </c:pt>
                <c:pt idx="20">
                  <c:v>661.04331455067575</c:v>
                </c:pt>
                <c:pt idx="21">
                  <c:v>480.49829767289754</c:v>
                </c:pt>
                <c:pt idx="22">
                  <c:v>326.72601350505533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9-4321-8B19-C49DF414A088}"/>
            </c:ext>
          </c:extLst>
        </c:ser>
        <c:ser>
          <c:idx val="3"/>
          <c:order val="2"/>
          <c:tx>
            <c:strRef>
              <c:f>Sheet1!$D$34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Sheet1!$A$35:$A$57</c:f>
              <c:numCache>
                <c:formatCode>General</c:formatCode>
                <c:ptCount val="23"/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1">
                  <c:v>2600</c:v>
                </c:pt>
                <c:pt idx="12">
                  <c:v>2500</c:v>
                </c:pt>
                <c:pt idx="13">
                  <c:v>2400</c:v>
                </c:pt>
                <c:pt idx="14">
                  <c:v>2300</c:v>
                </c:pt>
                <c:pt idx="15">
                  <c:v>2200</c:v>
                </c:pt>
                <c:pt idx="16">
                  <c:v>2100</c:v>
                </c:pt>
                <c:pt idx="17">
                  <c:v>2000</c:v>
                </c:pt>
                <c:pt idx="19">
                  <c:v>-10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</c:numCache>
            </c:numRef>
          </c:cat>
          <c:val>
            <c:numRef>
              <c:f>Sheet1!$D$35:$D$57</c:f>
              <c:numCache>
                <c:formatCode>0</c:formatCode>
                <c:ptCount val="23"/>
                <c:pt idx="0">
                  <c:v>760</c:v>
                </c:pt>
                <c:pt idx="1">
                  <c:v>760</c:v>
                </c:pt>
                <c:pt idx="3">
                  <c:v>556.97529349447359</c:v>
                </c:pt>
                <c:pt idx="4">
                  <c:v>611.24735567242794</c:v>
                </c:pt>
                <c:pt idx="5">
                  <c:v>668.4851844928836</c:v>
                </c:pt>
                <c:pt idx="6">
                  <c:v>728.73336344013842</c:v>
                </c:pt>
                <c:pt idx="7">
                  <c:v>792.03550673568827</c:v>
                </c:pt>
                <c:pt idx="8">
                  <c:v>858.43431358458088</c:v>
                </c:pt>
                <c:pt idx="9">
                  <c:v>927.97161765348937</c:v>
                </c:pt>
                <c:pt idx="11">
                  <c:v>894.52708403500787</c:v>
                </c:pt>
                <c:pt idx="12">
                  <c:v>819.61358432752559</c:v>
                </c:pt>
                <c:pt idx="13">
                  <c:v>748.29698862164582</c:v>
                </c:pt>
                <c:pt idx="14">
                  <c:v>680.54367625897692</c:v>
                </c:pt>
                <c:pt idx="15">
                  <c:v>616.31892940918647</c:v>
                </c:pt>
                <c:pt idx="16">
                  <c:v>555.58684707712268</c:v>
                </c:pt>
                <c:pt idx="17">
                  <c:v>498.31024806717318</c:v>
                </c:pt>
                <c:pt idx="19">
                  <c:v>990.34661104032841</c:v>
                </c:pt>
                <c:pt idx="20">
                  <c:v>760</c:v>
                </c:pt>
                <c:pt idx="21">
                  <c:v>557.94945545323412</c:v>
                </c:pt>
                <c:pt idx="22">
                  <c:v>384.91694742726997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B9-4321-8B19-C49DF414A088}"/>
            </c:ext>
          </c:extLst>
        </c:ser>
        <c:ser>
          <c:idx val="4"/>
          <c:order val="3"/>
          <c:tx>
            <c:strRef>
              <c:f>Sheet1!$E$34</c:f>
              <c:strCache>
                <c:ptCount val="1"/>
                <c:pt idx="0">
                  <c:v>2000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Sheet1!$A$35:$A$57</c:f>
              <c:numCache>
                <c:formatCode>General</c:formatCode>
                <c:ptCount val="23"/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1">
                  <c:v>2600</c:v>
                </c:pt>
                <c:pt idx="12">
                  <c:v>2500</c:v>
                </c:pt>
                <c:pt idx="13">
                  <c:v>2400</c:v>
                </c:pt>
                <c:pt idx="14">
                  <c:v>2300</c:v>
                </c:pt>
                <c:pt idx="15">
                  <c:v>2200</c:v>
                </c:pt>
                <c:pt idx="16">
                  <c:v>2100</c:v>
                </c:pt>
                <c:pt idx="17">
                  <c:v>2000</c:v>
                </c:pt>
                <c:pt idx="19">
                  <c:v>-10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</c:numCache>
            </c:numRef>
          </c:cat>
          <c:val>
            <c:numRef>
              <c:f>Sheet1!$E$35:$E$57</c:f>
              <c:numCache>
                <c:formatCode>0</c:formatCode>
                <c:ptCount val="23"/>
                <c:pt idx="0">
                  <c:v>875.45969976995036</c:v>
                </c:pt>
                <c:pt idx="1">
                  <c:v>875.45969976995036</c:v>
                </c:pt>
                <c:pt idx="3">
                  <c:v>663.27085183413453</c:v>
                </c:pt>
                <c:pt idx="4">
                  <c:v>727.90042756579908</c:v>
                </c:pt>
                <c:pt idx="5">
                  <c:v>796.06176958995218</c:v>
                </c:pt>
                <c:pt idx="6">
                  <c:v>867.8079698946118</c:v>
                </c:pt>
                <c:pt idx="7">
                  <c:v>943.19096622671464</c:v>
                </c:pt>
                <c:pt idx="8">
                  <c:v>1022.2616066910789</c:v>
                </c:pt>
                <c:pt idx="9">
                  <c:v>1105.0697086710848</c:v>
                </c:pt>
                <c:pt idx="11">
                  <c:v>1032.4725435973226</c:v>
                </c:pt>
                <c:pt idx="12">
                  <c:v>946.00659642457674</c:v>
                </c:pt>
                <c:pt idx="13">
                  <c:v>863.69223358045519</c:v>
                </c:pt>
                <c:pt idx="14">
                  <c:v>785.49064974837631</c:v>
                </c:pt>
                <c:pt idx="15">
                  <c:v>711.36177324439541</c:v>
                </c:pt>
                <c:pt idx="16">
                  <c:v>641.26416676332224</c:v>
                </c:pt>
                <c:pt idx="17">
                  <c:v>575.15491537916603</c:v>
                </c:pt>
                <c:pt idx="19">
                  <c:v>1132.6438236664101</c:v>
                </c:pt>
                <c:pt idx="20">
                  <c:v>875.45969976995036</c:v>
                </c:pt>
                <c:pt idx="21">
                  <c:v>649.00450004844845</c:v>
                </c:pt>
                <c:pt idx="22">
                  <c:v>454.03699111548366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B9-4321-8B19-C49DF414A088}"/>
            </c:ext>
          </c:extLst>
        </c:ser>
        <c:ser>
          <c:idx val="5"/>
          <c:order val="4"/>
          <c:tx>
            <c:strRef>
              <c:f>Sheet1!$F$34</c:f>
              <c:strCache>
                <c:ptCount val="1"/>
                <c:pt idx="0">
                  <c:v>4000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Sheet1!$A$35:$A$57</c:f>
              <c:numCache>
                <c:formatCode>General</c:formatCode>
                <c:ptCount val="23"/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1">
                  <c:v>2600</c:v>
                </c:pt>
                <c:pt idx="12">
                  <c:v>2500</c:v>
                </c:pt>
                <c:pt idx="13">
                  <c:v>2400</c:v>
                </c:pt>
                <c:pt idx="14">
                  <c:v>2300</c:v>
                </c:pt>
                <c:pt idx="15">
                  <c:v>2200</c:v>
                </c:pt>
                <c:pt idx="16">
                  <c:v>2100</c:v>
                </c:pt>
                <c:pt idx="17">
                  <c:v>2000</c:v>
                </c:pt>
                <c:pt idx="19">
                  <c:v>-10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</c:numCache>
            </c:numRef>
          </c:cat>
          <c:val>
            <c:numRef>
              <c:f>Sheet1!$F$35:$F$57</c:f>
              <c:numCache>
                <c:formatCode>0</c:formatCode>
                <c:ptCount val="23"/>
                <c:pt idx="0">
                  <c:v>1010.4647686699387</c:v>
                </c:pt>
                <c:pt idx="1">
                  <c:v>1010.4647686699387</c:v>
                </c:pt>
                <c:pt idx="3">
                  <c:v>791.79178745815125</c:v>
                </c:pt>
                <c:pt idx="4">
                  <c:v>868.94453305179206</c:v>
                </c:pt>
                <c:pt idx="5">
                  <c:v>950.31338966234455</c:v>
                </c:pt>
                <c:pt idx="6">
                  <c:v>1035.9617368277093</c:v>
                </c:pt>
                <c:pt idx="7">
                  <c:v>1125.9515761892512</c:v>
                </c:pt>
                <c:pt idx="8">
                  <c:v>1220.3436086080019</c:v>
                </c:pt>
                <c:pt idx="9">
                  <c:v>1319.197304502303</c:v>
                </c:pt>
                <c:pt idx="11">
                  <c:v>1194.1270700964194</c:v>
                </c:pt>
                <c:pt idx="12">
                  <c:v>1094.123124421742</c:v>
                </c:pt>
                <c:pt idx="13">
                  <c:v>998.92077784172443</c:v>
                </c:pt>
                <c:pt idx="14">
                  <c:v>908.4751492800799</c:v>
                </c:pt>
                <c:pt idx="15">
                  <c:v>822.73989301765118</c:v>
                </c:pt>
                <c:pt idx="16">
                  <c:v>741.66708389832036</c:v>
                </c:pt>
                <c:pt idx="17">
                  <c:v>665.20708779365032</c:v>
                </c:pt>
                <c:pt idx="19">
                  <c:v>1298.0718417131338</c:v>
                </c:pt>
                <c:pt idx="20">
                  <c:v>1010.4647686699387</c:v>
                </c:pt>
                <c:pt idx="21">
                  <c:v>756.26736086903554</c:v>
                </c:pt>
                <c:pt idx="22">
                  <c:v>536.27771397445542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B9-4321-8B19-C49DF414A088}"/>
            </c:ext>
          </c:extLst>
        </c:ser>
        <c:ser>
          <c:idx val="6"/>
          <c:order val="5"/>
          <c:tx>
            <c:strRef>
              <c:f>Sheet1!$G$34</c:f>
              <c:strCache>
                <c:ptCount val="1"/>
                <c:pt idx="0">
                  <c:v>6000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Sheet1!$A$35:$A$57</c:f>
              <c:numCache>
                <c:formatCode>General</c:formatCode>
                <c:ptCount val="23"/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1">
                  <c:v>2600</c:v>
                </c:pt>
                <c:pt idx="12">
                  <c:v>2500</c:v>
                </c:pt>
                <c:pt idx="13">
                  <c:v>2400</c:v>
                </c:pt>
                <c:pt idx="14">
                  <c:v>2300</c:v>
                </c:pt>
                <c:pt idx="15">
                  <c:v>2200</c:v>
                </c:pt>
                <c:pt idx="16">
                  <c:v>2100</c:v>
                </c:pt>
                <c:pt idx="17">
                  <c:v>2000</c:v>
                </c:pt>
                <c:pt idx="19">
                  <c:v>-10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</c:numCache>
            </c:numRef>
          </c:cat>
          <c:val>
            <c:numRef>
              <c:f>Sheet1!$G$35:$G$57</c:f>
              <c:numCache>
                <c:formatCode>0</c:formatCode>
                <c:ptCount val="23"/>
                <c:pt idx="0">
                  <c:v>1168.673531446555</c:v>
                </c:pt>
                <c:pt idx="1">
                  <c:v>1168.673531446555</c:v>
                </c:pt>
                <c:pt idx="3">
                  <c:v>947.60318190626265</c:v>
                </c:pt>
                <c:pt idx="4">
                  <c:v>1039.9382987581821</c:v>
                </c:pt>
                <c:pt idx="5">
                  <c:v>1137.3191868320041</c:v>
                </c:pt>
                <c:pt idx="6">
                  <c:v>1239.8216976997387</c:v>
                </c:pt>
                <c:pt idx="7">
                  <c:v>1347.5200338898412</c:v>
                </c:pt>
                <c:pt idx="8">
                  <c:v>1460.4868411786006</c:v>
                </c:pt>
                <c:pt idx="9">
                  <c:v>1578.7932927690508</c:v>
                </c:pt>
                <c:pt idx="11">
                  <c:v>1383.9972307108842</c:v>
                </c:pt>
                <c:pt idx="12">
                  <c:v>1268.0923263335469</c:v>
                </c:pt>
                <c:pt idx="13">
                  <c:v>1157.7524912159299</c:v>
                </c:pt>
                <c:pt idx="14">
                  <c:v>1052.9257080419131</c:v>
                </c:pt>
                <c:pt idx="15">
                  <c:v>953.55826196943747</c:v>
                </c:pt>
                <c:pt idx="16">
                  <c:v>859.59460758377315</c:v>
                </c:pt>
                <c:pt idx="17">
                  <c:v>770.97721876561002</c:v>
                </c:pt>
                <c:pt idx="19">
                  <c:v>1490.8305086457829</c:v>
                </c:pt>
                <c:pt idx="20">
                  <c:v>1168.673531446555</c:v>
                </c:pt>
                <c:pt idx="21">
                  <c:v>882.88415825353468</c:v>
                </c:pt>
                <c:pt idx="22">
                  <c:v>634.30256034664126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B9-4321-8B19-C49DF414A088}"/>
            </c:ext>
          </c:extLst>
        </c:ser>
        <c:ser>
          <c:idx val="7"/>
          <c:order val="6"/>
          <c:tx>
            <c:strRef>
              <c:f>Sheet1!$H$34</c:f>
              <c:strCache>
                <c:ptCount val="1"/>
                <c:pt idx="0">
                  <c:v>8000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Sheet1!$A$35:$A$57</c:f>
              <c:numCache>
                <c:formatCode>General</c:formatCode>
                <c:ptCount val="23"/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1">
                  <c:v>2600</c:v>
                </c:pt>
                <c:pt idx="12">
                  <c:v>2500</c:v>
                </c:pt>
                <c:pt idx="13">
                  <c:v>2400</c:v>
                </c:pt>
                <c:pt idx="14">
                  <c:v>2300</c:v>
                </c:pt>
                <c:pt idx="15">
                  <c:v>2200</c:v>
                </c:pt>
                <c:pt idx="16">
                  <c:v>2100</c:v>
                </c:pt>
                <c:pt idx="17">
                  <c:v>2000</c:v>
                </c:pt>
                <c:pt idx="19">
                  <c:v>-10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</c:numCache>
            </c:numRef>
          </c:cat>
          <c:val>
            <c:numRef>
              <c:f>Sheet1!$H$35:$H$57</c:f>
              <c:numCache>
                <c:formatCode>0</c:formatCode>
                <c:ptCount val="23"/>
                <c:pt idx="0">
                  <c:v>1354.4964950811657</c:v>
                </c:pt>
                <c:pt idx="1">
                  <c:v>1354.4964950811657</c:v>
                </c:pt>
                <c:pt idx="3">
                  <c:v>1137.0226511995238</c:v>
                </c:pt>
                <c:pt idx="4">
                  <c:v>1247.8149336300116</c:v>
                </c:pt>
                <c:pt idx="5">
                  <c:v>1364.6616028350697</c:v>
                </c:pt>
                <c:pt idx="6">
                  <c:v>1487.6536726031172</c:v>
                </c:pt>
                <c:pt idx="7">
                  <c:v>1616.8801780463655</c:v>
                </c:pt>
                <c:pt idx="8">
                  <c:v>1752.4282863406202</c:v>
                </c:pt>
                <c:pt idx="9">
                  <c:v>1894.3833977310003</c:v>
                </c:pt>
                <c:pt idx="11">
                  <c:v>1607.5307930346248</c:v>
                </c:pt>
                <c:pt idx="12">
                  <c:v>1472.905738362658</c:v>
                </c:pt>
                <c:pt idx="13">
                  <c:v>1344.7445840525263</c:v>
                </c:pt>
                <c:pt idx="14">
                  <c:v>1222.9869113146697</c:v>
                </c:pt>
                <c:pt idx="15">
                  <c:v>1107.57032966106</c:v>
                </c:pt>
                <c:pt idx="16">
                  <c:v>998.43032236969248</c:v>
                </c:pt>
                <c:pt idx="17">
                  <c:v>895.50007210441697</c:v>
                </c:pt>
                <c:pt idx="19">
                  <c:v>1715.9633087105112</c:v>
                </c:pt>
                <c:pt idx="20">
                  <c:v>1354.4964950811657</c:v>
                </c:pt>
                <c:pt idx="21">
                  <c:v>1032.6656970411232</c:v>
                </c:pt>
                <c:pt idx="22">
                  <c:v>751.3561437942584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B9-4321-8B19-C49DF414A088}"/>
            </c:ext>
          </c:extLst>
        </c:ser>
        <c:ser>
          <c:idx val="8"/>
          <c:order val="7"/>
          <c:tx>
            <c:strRef>
              <c:f>Sheet1!$I$34</c:f>
              <c:strCache>
                <c:ptCount val="1"/>
                <c:pt idx="0">
                  <c:v>10000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Sheet1!$A$35:$A$57</c:f>
              <c:numCache>
                <c:formatCode>General</c:formatCode>
                <c:ptCount val="23"/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1">
                  <c:v>2600</c:v>
                </c:pt>
                <c:pt idx="12">
                  <c:v>2500</c:v>
                </c:pt>
                <c:pt idx="13">
                  <c:v>2400</c:v>
                </c:pt>
                <c:pt idx="14">
                  <c:v>2300</c:v>
                </c:pt>
                <c:pt idx="15">
                  <c:v>2200</c:v>
                </c:pt>
                <c:pt idx="16">
                  <c:v>2100</c:v>
                </c:pt>
                <c:pt idx="17">
                  <c:v>2000</c:v>
                </c:pt>
                <c:pt idx="19">
                  <c:v>-10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</c:numCache>
            </c:numRef>
          </c:cat>
          <c:val>
            <c:numRef>
              <c:f>Sheet1!$I$35:$I$57</c:f>
              <c:numCache>
                <c:formatCode>0</c:formatCode>
                <c:ptCount val="23"/>
                <c:pt idx="0">
                  <c:v>1573.2653047159902</c:v>
                </c:pt>
                <c:pt idx="1">
                  <c:v>1573.2653047159902</c:v>
                </c:pt>
                <c:pt idx="3">
                  <c:v>1367.9551400266091</c:v>
                </c:pt>
                <c:pt idx="4">
                  <c:v>1501.2496456955819</c:v>
                </c:pt>
                <c:pt idx="5">
                  <c:v>1641.8282010703772</c:v>
                </c:pt>
                <c:pt idx="6">
                  <c:v>1789.8003050950556</c:v>
                </c:pt>
                <c:pt idx="7">
                  <c:v>1945.2730761627861</c:v>
                </c:pt>
                <c:pt idx="8">
                  <c:v>2108.35138534721</c:v>
                </c:pt>
                <c:pt idx="9">
                  <c:v>2279.1379779227027</c:v>
                </c:pt>
                <c:pt idx="11">
                  <c:v>1871.3315246983132</c:v>
                </c:pt>
                <c:pt idx="12">
                  <c:v>1714.614085807885</c:v>
                </c:pt>
                <c:pt idx="13">
                  <c:v>1565.4212931463333</c:v>
                </c:pt>
                <c:pt idx="14">
                  <c:v>1423.6828130154934</c:v>
                </c:pt>
                <c:pt idx="15">
                  <c:v>1289.326016456969</c:v>
                </c:pt>
                <c:pt idx="16">
                  <c:v>1162.2757993568721</c:v>
                </c:pt>
                <c:pt idx="17">
                  <c:v>1042.4543794493356</c:v>
                </c:pt>
                <c:pt idx="19">
                  <c:v>1979.5434470054968</c:v>
                </c:pt>
                <c:pt idx="20">
                  <c:v>1573.2653047159902</c:v>
                </c:pt>
                <c:pt idx="21">
                  <c:v>1210.2399023136427</c:v>
                </c:pt>
                <c:pt idx="22">
                  <c:v>891.40076916556825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B9-4321-8B19-C49DF414A088}"/>
            </c:ext>
          </c:extLst>
        </c:ser>
        <c:ser>
          <c:idx val="9"/>
          <c:order val="8"/>
          <c:tx>
            <c:strRef>
              <c:f>Sheet1!$J$34</c:f>
              <c:strCache>
                <c:ptCount val="1"/>
                <c:pt idx="0">
                  <c:v>12000</c:v>
                </c:pt>
              </c:strCache>
            </c:strRef>
          </c:tx>
          <c:spPr>
            <a:ln w="12700">
              <a:solidFill>
                <a:srgbClr val="69FFFF"/>
              </a:solidFill>
              <a:prstDash val="solid"/>
            </a:ln>
          </c:spPr>
          <c:marker>
            <c:symbol val="none"/>
          </c:marker>
          <c:cat>
            <c:numRef>
              <c:f>Sheet1!$A$35:$A$57</c:f>
              <c:numCache>
                <c:formatCode>General</c:formatCode>
                <c:ptCount val="23"/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1">
                  <c:v>2600</c:v>
                </c:pt>
                <c:pt idx="12">
                  <c:v>2500</c:v>
                </c:pt>
                <c:pt idx="13">
                  <c:v>2400</c:v>
                </c:pt>
                <c:pt idx="14">
                  <c:v>2300</c:v>
                </c:pt>
                <c:pt idx="15">
                  <c:v>2200</c:v>
                </c:pt>
                <c:pt idx="16">
                  <c:v>2100</c:v>
                </c:pt>
                <c:pt idx="17">
                  <c:v>2000</c:v>
                </c:pt>
                <c:pt idx="19">
                  <c:v>-10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</c:numCache>
            </c:numRef>
          </c:cat>
          <c:val>
            <c:numRef>
              <c:f>Sheet1!$J$35:$J$57</c:f>
              <c:numCache>
                <c:formatCode>0</c:formatCode>
                <c:ptCount val="23"/>
                <c:pt idx="0">
                  <c:v>1831.4429646920717</c:v>
                </c:pt>
                <c:pt idx="1">
                  <c:v>1831.4429646920717</c:v>
                </c:pt>
                <c:pt idx="11">
                  <c:v>2183.4273084395199</c:v>
                </c:pt>
                <c:pt idx="12">
                  <c:v>2000.5729444394119</c:v>
                </c:pt>
                <c:pt idx="13">
                  <c:v>1826.4981675117358</c:v>
                </c:pt>
                <c:pt idx="14">
                  <c:v>1661.1209138878594</c:v>
                </c:pt>
                <c:pt idx="15">
                  <c:v>1504.3564417414132</c:v>
                </c:pt>
                <c:pt idx="16">
                  <c:v>1356.1171212905685</c:v>
                </c:pt>
                <c:pt idx="17">
                  <c:v>1216.3121979463251</c:v>
                </c:pt>
                <c:pt idx="19">
                  <c:v>2288.904723983645</c:v>
                </c:pt>
                <c:pt idx="20">
                  <c:v>1831.4429646920717</c:v>
                </c:pt>
                <c:pt idx="21">
                  <c:v>1421.24209383829</c:v>
                </c:pt>
                <c:pt idx="22">
                  <c:v>1059.2874702027773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7B9-4321-8B19-C49DF414A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568272"/>
        <c:axId val="1"/>
      </c:lineChart>
      <c:scatterChart>
        <c:scatterStyle val="lineMarker"/>
        <c:varyColors val="0"/>
        <c:ser>
          <c:idx val="10"/>
          <c:order val="9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Sheet1!$C$89:$C$90</c:f>
              <c:numCache>
                <c:formatCode>General</c:formatCode>
                <c:ptCount val="2"/>
                <c:pt idx="0">
                  <c:v>11.25</c:v>
                </c:pt>
                <c:pt idx="1">
                  <c:v>11.25</c:v>
                </c:pt>
              </c:numCache>
            </c:numRef>
          </c:xVal>
          <c:yVal>
            <c:numRef>
              <c:f>Sheet1!$D$89:$D$90</c:f>
              <c:numCache>
                <c:formatCode>General</c:formatCode>
                <c:ptCount val="2"/>
                <c:pt idx="0">
                  <c:v>0.5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7B9-4321-8B19-C49DF414A088}"/>
            </c:ext>
          </c:extLst>
        </c:ser>
        <c:ser>
          <c:idx val="11"/>
          <c:order val="1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Sheet1!$C$92:$C$93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Sheet1!$D$92:$D$93</c:f>
              <c:numCache>
                <c:formatCode>General</c:formatCode>
                <c:ptCount val="2"/>
                <c:pt idx="0">
                  <c:v>0.5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7B9-4321-8B19-C49DF414A088}"/>
            </c:ext>
          </c:extLst>
        </c:ser>
        <c:ser>
          <c:idx val="0"/>
          <c:order val="1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Sheet1!$A$35:$A$57</c:f>
              <c:numCache>
                <c:formatCode>General</c:formatCode>
                <c:ptCount val="23"/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1">
                  <c:v>2600</c:v>
                </c:pt>
                <c:pt idx="12">
                  <c:v>2500</c:v>
                </c:pt>
                <c:pt idx="13">
                  <c:v>2400</c:v>
                </c:pt>
                <c:pt idx="14">
                  <c:v>2300</c:v>
                </c:pt>
                <c:pt idx="15">
                  <c:v>2200</c:v>
                </c:pt>
                <c:pt idx="16">
                  <c:v>2100</c:v>
                </c:pt>
                <c:pt idx="17">
                  <c:v>2000</c:v>
                </c:pt>
                <c:pt idx="19">
                  <c:v>-10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</c:numCache>
            </c:numRef>
          </c:xVal>
          <c:yVal>
            <c:numRef>
              <c:f>Sheet1!$F$89:$F$95</c:f>
              <c:numCache>
                <c:formatCode>General</c:formatCode>
                <c:ptCount val="7"/>
                <c:pt idx="0">
                  <c:v>6.5</c:v>
                </c:pt>
                <c:pt idx="1">
                  <c:v>6.5</c:v>
                </c:pt>
                <c:pt idx="2">
                  <c:v>11.25</c:v>
                </c:pt>
                <c:pt idx="3">
                  <c:v>13.6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7B9-4321-8B19-C49DF414A088}"/>
            </c:ext>
          </c:extLst>
        </c:ser>
        <c:ser>
          <c:idx val="12"/>
          <c:order val="1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Sheet1!$F$89:$F$95</c:f>
              <c:numCache>
                <c:formatCode>General</c:formatCode>
                <c:ptCount val="7"/>
                <c:pt idx="0">
                  <c:v>6.5</c:v>
                </c:pt>
                <c:pt idx="1">
                  <c:v>6.5</c:v>
                </c:pt>
                <c:pt idx="2">
                  <c:v>11.25</c:v>
                </c:pt>
                <c:pt idx="3">
                  <c:v>13.6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</c:numCache>
            </c:numRef>
          </c:xVal>
          <c:yVal>
            <c:numRef>
              <c:f>Sheet1!$G$89:$G$95</c:f>
              <c:numCache>
                <c:formatCode>General</c:formatCode>
                <c:ptCount val="7"/>
                <c:pt idx="0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</c:v>
                </c:pt>
                <c:pt idx="4">
                  <c:v>2</c:v>
                </c:pt>
                <c:pt idx="5">
                  <c:v>1.55</c:v>
                </c:pt>
                <c:pt idx="6">
                  <c:v>1.55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7B9-4321-8B19-C49DF414A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478568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s-Latn-BA"/>
                  <a:t>        Temperature (C)                    Take Off Weight                 Tail/Headwind</a:t>
                </a:r>
              </a:p>
            </c:rich>
          </c:tx>
          <c:layout>
            <c:manualLayout>
              <c:xMode val="edge"/>
              <c:yMode val="edge"/>
              <c:x val="7.8369905956112859E-2"/>
              <c:y val="0.913834223166062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s-Latn-BA"/>
                  <a:t>Ground Roll</a:t>
                </a:r>
              </a:p>
            </c:rich>
          </c:tx>
          <c:layout>
            <c:manualLayout>
              <c:xMode val="edge"/>
              <c:yMode val="edge"/>
              <c:x val="0.94043887147335425"/>
              <c:y val="0.401361433003456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8568272"/>
        <c:crosses val="max"/>
        <c:crossBetween val="midCat"/>
      </c:valAx>
      <c:valAx>
        <c:axId val="3"/>
        <c:scaling>
          <c:orientation val="minMax"/>
          <c:max val="22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"/>
        <c:crosses val="max"/>
        <c:crossBetween val="midCat"/>
      </c:valAx>
      <c:valAx>
        <c:axId val="4"/>
        <c:scaling>
          <c:orientation val="minMax"/>
          <c:max val="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58</xdr:row>
      <xdr:rowOff>19050</xdr:rowOff>
    </xdr:from>
    <xdr:to>
      <xdr:col>9</xdr:col>
      <xdr:colOff>600075</xdr:colOff>
      <xdr:row>84</xdr:row>
      <xdr:rowOff>9525</xdr:rowOff>
    </xdr:to>
    <xdr:graphicFrame macro="">
      <xdr:nvGraphicFramePr>
        <xdr:cNvPr id="1030" name="Chart 6">
          <a:extLst>
            <a:ext uri="{FF2B5EF4-FFF2-40B4-BE49-F238E27FC236}">
              <a16:creationId xmlns:a16="http://schemas.microsoft.com/office/drawing/2014/main" id="{189A0B62-C66E-4D6E-8D8B-B3E4060CE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0.06246</cdr:x>
      <cdr:y>0.3231</cdr:y>
    </cdr:from>
    <cdr:to>
      <cdr:x>0.12669</cdr:x>
      <cdr:y>0.3661</cdr:y>
    </cdr:to>
    <cdr:sp macro="" textlink="">
      <cdr:nvSpPr>
        <cdr:cNvPr id="30722" name="Text Box 2">
          <a:extLst xmlns:a="http://schemas.openxmlformats.org/drawingml/2006/main">
            <a:ext uri="{FF2B5EF4-FFF2-40B4-BE49-F238E27FC236}">
              <a16:creationId xmlns:a16="http://schemas.microsoft.com/office/drawing/2014/main" id="{028445C8-A09B-4CC3-A8C8-4365FE0764E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13" y="1363421"/>
          <a:ext cx="390927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12,000</a:t>
          </a:r>
        </a:p>
      </cdr:txBody>
    </cdr:sp>
  </cdr:relSizeAnchor>
  <cdr:relSizeAnchor xmlns:cdr="http://schemas.openxmlformats.org/drawingml/2006/chartDrawing">
    <cdr:from>
      <cdr:x>0.06246</cdr:x>
      <cdr:y>0.38516</cdr:y>
    </cdr:from>
    <cdr:to>
      <cdr:x>0.12669</cdr:x>
      <cdr:y>0.42816</cdr:y>
    </cdr:to>
    <cdr:sp macro="" textlink="">
      <cdr:nvSpPr>
        <cdr:cNvPr id="30723" name="Text Box 3">
          <a:extLst xmlns:a="http://schemas.openxmlformats.org/drawingml/2006/main">
            <a:ext uri="{FF2B5EF4-FFF2-40B4-BE49-F238E27FC236}">
              <a16:creationId xmlns:a16="http://schemas.microsoft.com/office/drawing/2014/main" id="{EA53E2D5-96D0-42B5-BD44-145177BC404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13" y="1624711"/>
          <a:ext cx="390927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10,000</a:t>
          </a:r>
        </a:p>
      </cdr:txBody>
    </cdr:sp>
  </cdr:relSizeAnchor>
  <cdr:relSizeAnchor xmlns:cdr="http://schemas.openxmlformats.org/drawingml/2006/chartDrawing">
    <cdr:from>
      <cdr:x>0.28836</cdr:x>
      <cdr:y>0.25712</cdr:y>
    </cdr:from>
    <cdr:to>
      <cdr:x>0.35259</cdr:x>
      <cdr:y>0.30013</cdr:y>
    </cdr:to>
    <cdr:sp macro="" textlink="">
      <cdr:nvSpPr>
        <cdr:cNvPr id="30724" name="Text Box 4">
          <a:extLst xmlns:a="http://schemas.openxmlformats.org/drawingml/2006/main">
            <a:ext uri="{FF2B5EF4-FFF2-40B4-BE49-F238E27FC236}">
              <a16:creationId xmlns:a16="http://schemas.microsoft.com/office/drawing/2014/main" id="{B44BF606-6E12-489B-8575-F05715198AC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8299" y="1085672"/>
          <a:ext cx="390928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10,000</a:t>
          </a:r>
        </a:p>
      </cdr:txBody>
    </cdr:sp>
  </cdr:relSizeAnchor>
  <cdr:relSizeAnchor xmlns:cdr="http://schemas.openxmlformats.org/drawingml/2006/chartDrawing">
    <cdr:from>
      <cdr:x>0.06246</cdr:x>
      <cdr:y>0.44209</cdr:y>
    </cdr:from>
    <cdr:to>
      <cdr:x>0.11733</cdr:x>
      <cdr:y>0.4851</cdr:y>
    </cdr:to>
    <cdr:sp macro="" textlink="">
      <cdr:nvSpPr>
        <cdr:cNvPr id="30725" name="Text Box 5">
          <a:extLst xmlns:a="http://schemas.openxmlformats.org/drawingml/2006/main">
            <a:ext uri="{FF2B5EF4-FFF2-40B4-BE49-F238E27FC236}">
              <a16:creationId xmlns:a16="http://schemas.microsoft.com/office/drawing/2014/main" id="{83125133-4507-4768-9298-FA37FDF42D3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13" y="1864398"/>
          <a:ext cx="334011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8,000</a:t>
          </a:r>
        </a:p>
      </cdr:txBody>
    </cdr:sp>
  </cdr:relSizeAnchor>
  <cdr:relSizeAnchor xmlns:cdr="http://schemas.openxmlformats.org/drawingml/2006/chartDrawing">
    <cdr:from>
      <cdr:x>0.29698</cdr:x>
      <cdr:y>0.3424</cdr:y>
    </cdr:from>
    <cdr:to>
      <cdr:x>0.35186</cdr:x>
      <cdr:y>0.3854</cdr:y>
    </cdr:to>
    <cdr:sp macro="" textlink="">
      <cdr:nvSpPr>
        <cdr:cNvPr id="30726" name="Text Box 6">
          <a:extLst xmlns:a="http://schemas.openxmlformats.org/drawingml/2006/main">
            <a:ext uri="{FF2B5EF4-FFF2-40B4-BE49-F238E27FC236}">
              <a16:creationId xmlns:a16="http://schemas.microsoft.com/office/drawing/2014/main" id="{97E5AD95-48F4-448C-8BCF-AED7C5A3273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0722" y="1444689"/>
          <a:ext cx="334011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8,000</a:t>
          </a:r>
        </a:p>
      </cdr:txBody>
    </cdr:sp>
  </cdr:relSizeAnchor>
  <cdr:relSizeAnchor xmlns:cdr="http://schemas.openxmlformats.org/drawingml/2006/chartDrawing">
    <cdr:from>
      <cdr:x>0.06246</cdr:x>
      <cdr:y>0.49756</cdr:y>
    </cdr:from>
    <cdr:to>
      <cdr:x>0.11413</cdr:x>
      <cdr:y>0.53201</cdr:y>
    </cdr:to>
    <cdr:sp macro="" textlink="">
      <cdr:nvSpPr>
        <cdr:cNvPr id="30728" name="Text Box 8">
          <a:extLst xmlns:a="http://schemas.openxmlformats.org/drawingml/2006/main">
            <a:ext uri="{FF2B5EF4-FFF2-40B4-BE49-F238E27FC236}">
              <a16:creationId xmlns:a16="http://schemas.microsoft.com/office/drawing/2014/main" id="{ED653835-E933-4D62-8085-C2D0FEE95F3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13" y="2097913"/>
          <a:ext cx="314539" cy="1450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6,000</a:t>
          </a:r>
        </a:p>
      </cdr:txBody>
    </cdr:sp>
  </cdr:relSizeAnchor>
  <cdr:relSizeAnchor xmlns:cdr="http://schemas.openxmlformats.org/drawingml/2006/chartDrawing">
    <cdr:from>
      <cdr:x>0.29698</cdr:x>
      <cdr:y>0.42743</cdr:y>
    </cdr:from>
    <cdr:to>
      <cdr:x>0.35038</cdr:x>
      <cdr:y>0.47043</cdr:y>
    </cdr:to>
    <cdr:sp macro="" textlink="">
      <cdr:nvSpPr>
        <cdr:cNvPr id="30729" name="Text Box 9">
          <a:extLst xmlns:a="http://schemas.openxmlformats.org/drawingml/2006/main">
            <a:ext uri="{FF2B5EF4-FFF2-40B4-BE49-F238E27FC236}">
              <a16:creationId xmlns:a16="http://schemas.microsoft.com/office/drawing/2014/main" id="{0823E1EE-5F11-4DBB-9164-BD53DF40A81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0722" y="1802676"/>
          <a:ext cx="325024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6,000</a:t>
          </a:r>
        </a:p>
      </cdr:txBody>
    </cdr:sp>
  </cdr:relSizeAnchor>
  <cdr:relSizeAnchor xmlns:cdr="http://schemas.openxmlformats.org/drawingml/2006/chartDrawing">
    <cdr:from>
      <cdr:x>0.29698</cdr:x>
      <cdr:y>0.48314</cdr:y>
    </cdr:from>
    <cdr:to>
      <cdr:x>0.35186</cdr:x>
      <cdr:y>0.52614</cdr:y>
    </cdr:to>
    <cdr:sp macro="" textlink="">
      <cdr:nvSpPr>
        <cdr:cNvPr id="30730" name="Text Box 10">
          <a:extLst xmlns:a="http://schemas.openxmlformats.org/drawingml/2006/main">
            <a:ext uri="{FF2B5EF4-FFF2-40B4-BE49-F238E27FC236}">
              <a16:creationId xmlns:a16="http://schemas.microsoft.com/office/drawing/2014/main" id="{8D21B7A4-16A8-43A0-ABB8-248EEBF27ED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0722" y="2037220"/>
          <a:ext cx="334011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4,000</a:t>
          </a:r>
        </a:p>
      </cdr:txBody>
    </cdr:sp>
  </cdr:relSizeAnchor>
  <cdr:relSizeAnchor xmlns:cdr="http://schemas.openxmlformats.org/drawingml/2006/chartDrawing">
    <cdr:from>
      <cdr:x>0.06246</cdr:x>
      <cdr:y>0.53201</cdr:y>
    </cdr:from>
    <cdr:to>
      <cdr:x>0.11733</cdr:x>
      <cdr:y>0.57501</cdr:y>
    </cdr:to>
    <cdr:sp macro="" textlink="">
      <cdr:nvSpPr>
        <cdr:cNvPr id="30731" name="Text Box 11">
          <a:extLst xmlns:a="http://schemas.openxmlformats.org/drawingml/2006/main">
            <a:ext uri="{FF2B5EF4-FFF2-40B4-BE49-F238E27FC236}">
              <a16:creationId xmlns:a16="http://schemas.microsoft.com/office/drawing/2014/main" id="{A4D3D42E-C68A-40C6-B03B-E755D55ACFC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13" y="2242960"/>
          <a:ext cx="334011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4,000</a:t>
          </a:r>
        </a:p>
      </cdr:txBody>
    </cdr:sp>
  </cdr:relSizeAnchor>
  <cdr:relSizeAnchor xmlns:cdr="http://schemas.openxmlformats.org/drawingml/2006/chartDrawing">
    <cdr:from>
      <cdr:x>0.03736</cdr:x>
      <cdr:y>0.19701</cdr:y>
    </cdr:from>
    <cdr:to>
      <cdr:x>0.11561</cdr:x>
      <cdr:y>0.27398</cdr:y>
    </cdr:to>
    <cdr:sp macro="" textlink="">
      <cdr:nvSpPr>
        <cdr:cNvPr id="30732" name="Text Box 12">
          <a:extLst xmlns:a="http://schemas.openxmlformats.org/drawingml/2006/main">
            <a:ext uri="{FF2B5EF4-FFF2-40B4-BE49-F238E27FC236}">
              <a16:creationId xmlns:a16="http://schemas.microsoft.com/office/drawing/2014/main" id="{C76D0DF3-0E60-4442-8830-BAA043CEE41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537" y="832612"/>
          <a:ext cx="476302" cy="324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Density </a:t>
          </a:r>
        </a:p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Altitudes</a:t>
          </a:r>
        </a:p>
      </cdr:txBody>
    </cdr:sp>
  </cdr:relSizeAnchor>
  <cdr:relSizeAnchor xmlns:cdr="http://schemas.openxmlformats.org/drawingml/2006/chartDrawing">
    <cdr:from>
      <cdr:x>0.26597</cdr:x>
      <cdr:y>0.1672</cdr:y>
    </cdr:from>
    <cdr:to>
      <cdr:x>0.34743</cdr:x>
      <cdr:y>0.24417</cdr:y>
    </cdr:to>
    <cdr:sp macro="" textlink="">
      <cdr:nvSpPr>
        <cdr:cNvPr id="30733" name="Text Box 13">
          <a:extLst xmlns:a="http://schemas.openxmlformats.org/drawingml/2006/main">
            <a:ext uri="{FF2B5EF4-FFF2-40B4-BE49-F238E27FC236}">
              <a16:creationId xmlns:a16="http://schemas.microsoft.com/office/drawing/2014/main" id="{EE4536E9-9357-4FFB-B55F-51C738D268B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1999" y="707111"/>
          <a:ext cx="495774" cy="324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Pressure </a:t>
          </a:r>
        </a:p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Altitudes</a:t>
          </a:r>
        </a:p>
      </cdr:txBody>
    </cdr:sp>
  </cdr:relSizeAnchor>
  <cdr:relSizeAnchor xmlns:cdr="http://schemas.openxmlformats.org/drawingml/2006/chartDrawing">
    <cdr:from>
      <cdr:x>0.29698</cdr:x>
      <cdr:y>0.5259</cdr:y>
    </cdr:from>
    <cdr:to>
      <cdr:x>0.35186</cdr:x>
      <cdr:y>0.5689</cdr:y>
    </cdr:to>
    <cdr:sp macro="" textlink="">
      <cdr:nvSpPr>
        <cdr:cNvPr id="30734" name="Text Box 14">
          <a:extLst xmlns:a="http://schemas.openxmlformats.org/drawingml/2006/main">
            <a:ext uri="{FF2B5EF4-FFF2-40B4-BE49-F238E27FC236}">
              <a16:creationId xmlns:a16="http://schemas.microsoft.com/office/drawing/2014/main" id="{82303D46-ECF5-499F-84B3-BD60263C24B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0722" y="2217242"/>
          <a:ext cx="334011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2,000</a:t>
          </a:r>
        </a:p>
      </cdr:txBody>
    </cdr:sp>
  </cdr:relSizeAnchor>
  <cdr:relSizeAnchor xmlns:cdr="http://schemas.openxmlformats.org/drawingml/2006/chartDrawing">
    <cdr:from>
      <cdr:x>0.06246</cdr:x>
      <cdr:y>0.56353</cdr:y>
    </cdr:from>
    <cdr:to>
      <cdr:x>0.11733</cdr:x>
      <cdr:y>0.60653</cdr:y>
    </cdr:to>
    <cdr:sp macro="" textlink="">
      <cdr:nvSpPr>
        <cdr:cNvPr id="30735" name="Text Box 15">
          <a:extLst xmlns:a="http://schemas.openxmlformats.org/drawingml/2006/main">
            <a:ext uri="{FF2B5EF4-FFF2-40B4-BE49-F238E27FC236}">
              <a16:creationId xmlns:a16="http://schemas.microsoft.com/office/drawing/2014/main" id="{426A4433-D46C-4742-81C1-DA6EBC05488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13" y="2375662"/>
          <a:ext cx="334011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2,000</a:t>
          </a:r>
        </a:p>
      </cdr:txBody>
    </cdr:sp>
  </cdr:relSizeAnchor>
  <cdr:relSizeAnchor xmlns:cdr="http://schemas.openxmlformats.org/drawingml/2006/chartDrawing">
    <cdr:from>
      <cdr:x>0.30731</cdr:x>
      <cdr:y>0.57477</cdr:y>
    </cdr:from>
    <cdr:to>
      <cdr:x>0.32922</cdr:x>
      <cdr:y>0.61777</cdr:y>
    </cdr:to>
    <cdr:sp macro="" textlink="">
      <cdr:nvSpPr>
        <cdr:cNvPr id="30736" name="Text Box 16">
          <a:extLst xmlns:a="http://schemas.openxmlformats.org/drawingml/2006/main">
            <a:ext uri="{FF2B5EF4-FFF2-40B4-BE49-F238E27FC236}">
              <a16:creationId xmlns:a16="http://schemas.microsoft.com/office/drawing/2014/main" id="{EE7F142B-8E5F-4778-ADA4-C326FF30AB0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3630" y="2422982"/>
          <a:ext cx="133305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cdr:txBody>
    </cdr:sp>
  </cdr:relSizeAnchor>
  <cdr:relSizeAnchor xmlns:cdr="http://schemas.openxmlformats.org/drawingml/2006/chartDrawing">
    <cdr:from>
      <cdr:x>0.06935</cdr:x>
      <cdr:y>0.60458</cdr:y>
    </cdr:from>
    <cdr:to>
      <cdr:x>0.09125</cdr:x>
      <cdr:y>0.64758</cdr:y>
    </cdr:to>
    <cdr:sp macro="" textlink="">
      <cdr:nvSpPr>
        <cdr:cNvPr id="30737" name="Text Box 17">
          <a:extLst xmlns:a="http://schemas.openxmlformats.org/drawingml/2006/main">
            <a:ext uri="{FF2B5EF4-FFF2-40B4-BE49-F238E27FC236}">
              <a16:creationId xmlns:a16="http://schemas.microsoft.com/office/drawing/2014/main" id="{F3D38C8D-120B-49DD-AF65-FEA4392BCA6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5252" y="2548484"/>
          <a:ext cx="133304" cy="18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cdr:txBody>
    </cdr:sp>
  </cdr:relSizeAnchor>
  <cdr:relSizeAnchor xmlns:cdr="http://schemas.openxmlformats.org/drawingml/2006/chartDrawing">
    <cdr:from>
      <cdr:x>0.06246</cdr:x>
      <cdr:y>0.63488</cdr:y>
    </cdr:from>
    <cdr:to>
      <cdr:x>0.12349</cdr:x>
      <cdr:y>0.67788</cdr:y>
    </cdr:to>
    <cdr:sp macro="" textlink="">
      <cdr:nvSpPr>
        <cdr:cNvPr id="30738" name="Text Box 18">
          <a:extLst xmlns:a="http://schemas.openxmlformats.org/drawingml/2006/main">
            <a:ext uri="{FF2B5EF4-FFF2-40B4-BE49-F238E27FC236}">
              <a16:creationId xmlns:a16="http://schemas.microsoft.com/office/drawing/2014/main" id="{19F4A51F-FCAC-412E-B5E2-D9B8710B3FF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13" y="2676042"/>
          <a:ext cx="371456" cy="1810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bs-Latn-B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-2,000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52" workbookViewId="0">
      <selection activeCell="L17" sqref="L17"/>
    </sheetView>
  </sheetViews>
  <sheetFormatPr defaultRowHeight="12.75" x14ac:dyDescent="0.2"/>
  <sheetData>
    <row r="1" spans="1:8" x14ac:dyDescent="0.2">
      <c r="A1" t="s">
        <v>4</v>
      </c>
    </row>
    <row r="2" spans="1:8" x14ac:dyDescent="0.2">
      <c r="A2" t="s">
        <v>5</v>
      </c>
      <c r="B2">
        <v>518.66999999999996</v>
      </c>
      <c r="C2" t="s">
        <v>7</v>
      </c>
      <c r="D2">
        <f>B2*5/9-273.15</f>
        <v>15</v>
      </c>
      <c r="E2" t="s">
        <v>2</v>
      </c>
      <c r="F2">
        <v>288.14999999999998</v>
      </c>
      <c r="G2" t="s">
        <v>30</v>
      </c>
    </row>
    <row r="3" spans="1:8" x14ac:dyDescent="0.2">
      <c r="A3" t="s">
        <v>6</v>
      </c>
      <c r="B3">
        <v>2.37689E-3</v>
      </c>
      <c r="C3" t="s">
        <v>8</v>
      </c>
    </row>
    <row r="4" spans="1:8" x14ac:dyDescent="0.2">
      <c r="A4" t="s">
        <v>9</v>
      </c>
      <c r="B4">
        <v>2116.2199999999998</v>
      </c>
      <c r="C4" t="s">
        <v>10</v>
      </c>
      <c r="E4">
        <f>B4/144</f>
        <v>14.69597222222222</v>
      </c>
      <c r="F4" t="s">
        <v>12</v>
      </c>
      <c r="G4">
        <v>29.92</v>
      </c>
      <c r="H4" t="s">
        <v>13</v>
      </c>
    </row>
    <row r="6" spans="1:8" x14ac:dyDescent="0.2">
      <c r="A6" t="s">
        <v>28</v>
      </c>
    </row>
    <row r="7" spans="1:8" x14ac:dyDescent="0.2">
      <c r="A7" t="s">
        <v>11</v>
      </c>
      <c r="B7">
        <v>10000</v>
      </c>
    </row>
    <row r="8" spans="1:8" x14ac:dyDescent="0.2">
      <c r="A8" t="s">
        <v>29</v>
      </c>
      <c r="B8">
        <f>1-B7/145442</f>
        <v>0.93124406980102037</v>
      </c>
    </row>
    <row r="9" spans="1:8" x14ac:dyDescent="0.2">
      <c r="A9" t="s">
        <v>14</v>
      </c>
      <c r="B9">
        <f>B8^4.255876</f>
        <v>0.73847904771596073</v>
      </c>
    </row>
    <row r="10" spans="1:8" x14ac:dyDescent="0.2">
      <c r="A10" t="s">
        <v>15</v>
      </c>
      <c r="B10">
        <f>B9*B8</f>
        <v>0.68770423385779322</v>
      </c>
    </row>
    <row r="12" spans="1:8" x14ac:dyDescent="0.2">
      <c r="E12" s="1"/>
    </row>
    <row r="13" spans="1:8" x14ac:dyDescent="0.2">
      <c r="A13" t="s">
        <v>38</v>
      </c>
      <c r="E13" s="1"/>
    </row>
    <row r="14" spans="1:8" x14ac:dyDescent="0.2">
      <c r="B14" t="s">
        <v>26</v>
      </c>
      <c r="C14" s="1" t="s">
        <v>33</v>
      </c>
      <c r="E14" s="1"/>
    </row>
    <row r="15" spans="1:8" x14ac:dyDescent="0.2">
      <c r="B15" t="s">
        <v>31</v>
      </c>
      <c r="C15" t="s">
        <v>39</v>
      </c>
      <c r="D15" t="s">
        <v>27</v>
      </c>
      <c r="E15" t="s">
        <v>40</v>
      </c>
    </row>
    <row r="16" spans="1:8" x14ac:dyDescent="0.2">
      <c r="A16" t="s">
        <v>41</v>
      </c>
      <c r="E16" s="1"/>
    </row>
    <row r="17" spans="1:6" x14ac:dyDescent="0.2">
      <c r="B17" t="s">
        <v>26</v>
      </c>
      <c r="C17" s="1" t="s">
        <v>17</v>
      </c>
      <c r="E17" s="1"/>
    </row>
    <row r="18" spans="1:6" x14ac:dyDescent="0.2">
      <c r="B18" t="s">
        <v>16</v>
      </c>
      <c r="C18">
        <v>760</v>
      </c>
      <c r="D18" s="1" t="s">
        <v>27</v>
      </c>
      <c r="E18">
        <v>-2.4</v>
      </c>
    </row>
    <row r="19" spans="1:6" x14ac:dyDescent="0.2">
      <c r="B19" t="s">
        <v>18</v>
      </c>
      <c r="C19" t="s">
        <v>19</v>
      </c>
    </row>
    <row r="20" spans="1:6" x14ac:dyDescent="0.2">
      <c r="B20" t="s">
        <v>20</v>
      </c>
      <c r="C20" s="1" t="s">
        <v>21</v>
      </c>
    </row>
    <row r="21" spans="1:6" x14ac:dyDescent="0.2">
      <c r="B21" t="s">
        <v>22</v>
      </c>
      <c r="C21" s="1" t="s">
        <v>23</v>
      </c>
    </row>
    <row r="22" spans="1:6" x14ac:dyDescent="0.2">
      <c r="B22" t="s">
        <v>24</v>
      </c>
      <c r="C22" s="1"/>
      <c r="D22" s="1" t="s">
        <v>25</v>
      </c>
    </row>
    <row r="23" spans="1:6" x14ac:dyDescent="0.2">
      <c r="A23" t="s">
        <v>42</v>
      </c>
      <c r="C23" s="1"/>
      <c r="D23" s="1"/>
    </row>
    <row r="24" spans="1:6" x14ac:dyDescent="0.2">
      <c r="B24" t="s">
        <v>34</v>
      </c>
    </row>
    <row r="25" spans="1:6" x14ac:dyDescent="0.2">
      <c r="B25" t="s">
        <v>26</v>
      </c>
      <c r="C25" s="1" t="s">
        <v>33</v>
      </c>
      <c r="D25" s="1"/>
    </row>
    <row r="26" spans="1:6" x14ac:dyDescent="0.2">
      <c r="B26" t="s">
        <v>31</v>
      </c>
      <c r="C26" t="s">
        <v>32</v>
      </c>
      <c r="D26" s="1"/>
      <c r="F26">
        <v>2.23</v>
      </c>
    </row>
    <row r="27" spans="1:6" x14ac:dyDescent="0.2">
      <c r="B27" t="s">
        <v>1</v>
      </c>
      <c r="C27" s="1">
        <v>2575</v>
      </c>
      <c r="D27" s="1"/>
    </row>
    <row r="28" spans="1:6" x14ac:dyDescent="0.2">
      <c r="A28" t="s">
        <v>43</v>
      </c>
      <c r="C28" s="1"/>
      <c r="D28" s="1"/>
    </row>
    <row r="29" spans="1:6" x14ac:dyDescent="0.2">
      <c r="B29" t="s">
        <v>44</v>
      </c>
      <c r="C29" s="1"/>
      <c r="D29" s="1"/>
    </row>
    <row r="30" spans="1:6" x14ac:dyDescent="0.2">
      <c r="B30" t="s">
        <v>26</v>
      </c>
      <c r="C30" s="1" t="s">
        <v>33</v>
      </c>
      <c r="D30" s="1"/>
    </row>
    <row r="31" spans="1:6" x14ac:dyDescent="0.2">
      <c r="B31" t="s">
        <v>31</v>
      </c>
      <c r="C31" t="s">
        <v>35</v>
      </c>
      <c r="D31" s="1"/>
      <c r="F31">
        <v>1.85</v>
      </c>
    </row>
    <row r="32" spans="1:6" x14ac:dyDescent="0.2">
      <c r="B32" t="s">
        <v>36</v>
      </c>
      <c r="C32" s="1">
        <v>65</v>
      </c>
      <c r="D32" t="s">
        <v>37</v>
      </c>
    </row>
    <row r="34" spans="1:10" x14ac:dyDescent="0.2">
      <c r="B34" t="s">
        <v>0</v>
      </c>
      <c r="C34">
        <v>-2000</v>
      </c>
      <c r="D34">
        <v>0</v>
      </c>
      <c r="E34">
        <v>2000</v>
      </c>
      <c r="F34">
        <f>E34+E34-D34</f>
        <v>4000</v>
      </c>
      <c r="G34">
        <f>F34+F34-E34</f>
        <v>6000</v>
      </c>
      <c r="H34">
        <f>G34+G34-F34</f>
        <v>8000</v>
      </c>
      <c r="I34">
        <f>H34+H34-G34</f>
        <v>10000</v>
      </c>
      <c r="J34" s="2">
        <v>12000</v>
      </c>
    </row>
    <row r="35" spans="1:10" x14ac:dyDescent="0.2">
      <c r="C35" s="2">
        <f t="shared" ref="C35:J36" si="0">$C$18*((1-C$34/145442)^4.255876)^$E$18</f>
        <v>661.04331455067575</v>
      </c>
      <c r="D35" s="2">
        <f t="shared" si="0"/>
        <v>760</v>
      </c>
      <c r="E35" s="2">
        <f t="shared" si="0"/>
        <v>875.45969976995036</v>
      </c>
      <c r="F35" s="2">
        <f t="shared" si="0"/>
        <v>1010.4647686699387</v>
      </c>
      <c r="G35" s="2">
        <f t="shared" si="0"/>
        <v>1168.673531446555</v>
      </c>
      <c r="H35" s="2">
        <f t="shared" si="0"/>
        <v>1354.4964950811657</v>
      </c>
      <c r="I35" s="2">
        <f t="shared" si="0"/>
        <v>1573.2653047159902</v>
      </c>
      <c r="J35" s="2">
        <f t="shared" si="0"/>
        <v>1831.4429646920717</v>
      </c>
    </row>
    <row r="36" spans="1:10" x14ac:dyDescent="0.2">
      <c r="C36" s="2">
        <f t="shared" si="0"/>
        <v>661.04331455067575</v>
      </c>
      <c r="D36" s="2">
        <f t="shared" si="0"/>
        <v>760</v>
      </c>
      <c r="E36" s="2">
        <f t="shared" si="0"/>
        <v>875.45969976995036</v>
      </c>
      <c r="F36" s="2">
        <f t="shared" si="0"/>
        <v>1010.4647686699387</v>
      </c>
      <c r="G36" s="2">
        <f t="shared" si="0"/>
        <v>1168.673531446555</v>
      </c>
      <c r="H36" s="2">
        <f t="shared" si="0"/>
        <v>1354.4964950811657</v>
      </c>
      <c r="I36" s="2">
        <f t="shared" si="0"/>
        <v>1573.2653047159902</v>
      </c>
      <c r="J36" s="2">
        <f t="shared" si="0"/>
        <v>1831.4429646920717</v>
      </c>
    </row>
    <row r="37" spans="1:10" x14ac:dyDescent="0.2">
      <c r="J37" s="2"/>
    </row>
    <row r="38" spans="1:10" x14ac:dyDescent="0.2">
      <c r="A38">
        <v>-20</v>
      </c>
      <c r="D38" s="2">
        <f t="shared" ref="D38:I44" si="1">$C$18*((1-D$34/145442)^5.255876/(273.15+$A38)*(273.15+15))^$E$18</f>
        <v>556.97529349447359</v>
      </c>
      <c r="E38" s="2">
        <f t="shared" si="1"/>
        <v>663.27085183413453</v>
      </c>
      <c r="F38" s="2">
        <f t="shared" si="1"/>
        <v>791.79178745815125</v>
      </c>
      <c r="G38" s="2">
        <f t="shared" si="1"/>
        <v>947.60318190626265</v>
      </c>
      <c r="H38" s="2">
        <f t="shared" si="1"/>
        <v>1137.0226511995238</v>
      </c>
      <c r="I38" s="2">
        <f t="shared" si="1"/>
        <v>1367.9551400266091</v>
      </c>
      <c r="J38" s="2"/>
    </row>
    <row r="39" spans="1:10" x14ac:dyDescent="0.2">
      <c r="A39">
        <v>-10</v>
      </c>
      <c r="B39" s="2">
        <f>$C$18*((273.15+A39)/288.15)^(4.255876*$E$18)</f>
        <v>1920.4587684183441</v>
      </c>
      <c r="C39" s="2"/>
      <c r="D39" s="2">
        <f t="shared" si="1"/>
        <v>611.24735567242794</v>
      </c>
      <c r="E39" s="2">
        <f t="shared" si="1"/>
        <v>727.90042756579908</v>
      </c>
      <c r="F39" s="2">
        <f t="shared" si="1"/>
        <v>868.94453305179206</v>
      </c>
      <c r="G39" s="2">
        <f t="shared" si="1"/>
        <v>1039.9382987581821</v>
      </c>
      <c r="H39" s="2">
        <f t="shared" si="1"/>
        <v>1247.8149336300116</v>
      </c>
      <c r="I39" s="2">
        <f t="shared" si="1"/>
        <v>1501.2496456955819</v>
      </c>
      <c r="J39" s="2"/>
    </row>
    <row r="40" spans="1:10" x14ac:dyDescent="0.2">
      <c r="A40">
        <v>0</v>
      </c>
      <c r="B40" s="2">
        <f>$C$18*((273.15+A40)/288.15)^(4.255876*$E$18)</f>
        <v>1312.0750830133943</v>
      </c>
      <c r="C40" s="2"/>
      <c r="D40" s="2">
        <f t="shared" si="1"/>
        <v>668.4851844928836</v>
      </c>
      <c r="E40" s="2">
        <f t="shared" si="1"/>
        <v>796.06176958995218</v>
      </c>
      <c r="F40" s="2">
        <f t="shared" si="1"/>
        <v>950.31338966234455</v>
      </c>
      <c r="G40" s="2">
        <f t="shared" si="1"/>
        <v>1137.3191868320041</v>
      </c>
      <c r="H40" s="2">
        <f t="shared" si="1"/>
        <v>1364.6616028350697</v>
      </c>
      <c r="I40" s="2">
        <f t="shared" si="1"/>
        <v>1641.8282010703772</v>
      </c>
      <c r="J40" s="2"/>
    </row>
    <row r="41" spans="1:10" x14ac:dyDescent="0.2">
      <c r="A41">
        <v>10</v>
      </c>
      <c r="B41" s="2">
        <f>$C$18*((273.15+A41)/288.15)^(4.255876*$E$18)</f>
        <v>908.78634033904643</v>
      </c>
      <c r="C41" s="2"/>
      <c r="D41" s="2">
        <f t="shared" si="1"/>
        <v>728.73336344013842</v>
      </c>
      <c r="E41" s="2">
        <f t="shared" si="1"/>
        <v>867.8079698946118</v>
      </c>
      <c r="F41" s="2">
        <f t="shared" si="1"/>
        <v>1035.9617368277093</v>
      </c>
      <c r="G41" s="2">
        <f t="shared" si="1"/>
        <v>1239.8216976997387</v>
      </c>
      <c r="H41" s="2">
        <f t="shared" si="1"/>
        <v>1487.6536726031172</v>
      </c>
      <c r="I41" s="2">
        <f t="shared" si="1"/>
        <v>1789.8003050950556</v>
      </c>
      <c r="J41" s="2"/>
    </row>
    <row r="42" spans="1:10" x14ac:dyDescent="0.2">
      <c r="A42">
        <v>20</v>
      </c>
      <c r="B42" s="2">
        <f>$C$18*((273.15+A42)/288.15)^(4.255876*$E$18)</f>
        <v>637.53088431896947</v>
      </c>
      <c r="C42" s="2"/>
      <c r="D42" s="2">
        <f t="shared" si="1"/>
        <v>792.03550673568827</v>
      </c>
      <c r="E42" s="2">
        <f t="shared" si="1"/>
        <v>943.19096622671464</v>
      </c>
      <c r="F42" s="2">
        <f t="shared" si="1"/>
        <v>1125.9515761892512</v>
      </c>
      <c r="G42" s="2">
        <f t="shared" si="1"/>
        <v>1347.5200338898412</v>
      </c>
      <c r="H42" s="2">
        <f t="shared" si="1"/>
        <v>1616.8801780463655</v>
      </c>
      <c r="I42" s="2">
        <f t="shared" si="1"/>
        <v>1945.2730761627861</v>
      </c>
      <c r="J42" s="2"/>
    </row>
    <row r="43" spans="1:10" x14ac:dyDescent="0.2">
      <c r="A43">
        <v>30</v>
      </c>
      <c r="B43" s="2"/>
      <c r="C43" s="2"/>
      <c r="D43" s="2">
        <f t="shared" si="1"/>
        <v>858.43431358458088</v>
      </c>
      <c r="E43" s="2">
        <f t="shared" si="1"/>
        <v>1022.2616066910789</v>
      </c>
      <c r="F43" s="2">
        <f t="shared" si="1"/>
        <v>1220.3436086080019</v>
      </c>
      <c r="G43" s="2">
        <f t="shared" si="1"/>
        <v>1460.4868411786006</v>
      </c>
      <c r="H43" s="2">
        <f t="shared" si="1"/>
        <v>1752.4282863406202</v>
      </c>
      <c r="I43" s="2">
        <f t="shared" si="1"/>
        <v>2108.35138534721</v>
      </c>
      <c r="J43" s="2"/>
    </row>
    <row r="44" spans="1:10" x14ac:dyDescent="0.2">
      <c r="A44">
        <v>40</v>
      </c>
      <c r="D44" s="2">
        <f t="shared" si="1"/>
        <v>927.97161765348937</v>
      </c>
      <c r="E44" s="2">
        <f t="shared" si="1"/>
        <v>1105.0697086710848</v>
      </c>
      <c r="F44" s="2">
        <f t="shared" si="1"/>
        <v>1319.197304502303</v>
      </c>
      <c r="G44" s="2">
        <f t="shared" si="1"/>
        <v>1578.7932927690508</v>
      </c>
      <c r="H44" s="2">
        <f t="shared" si="1"/>
        <v>1894.3833977310003</v>
      </c>
      <c r="I44" s="2">
        <f t="shared" si="1"/>
        <v>2279.1379779227027</v>
      </c>
      <c r="J44" s="2"/>
    </row>
    <row r="46" spans="1:10" x14ac:dyDescent="0.2">
      <c r="A46">
        <v>2600</v>
      </c>
      <c r="C46" s="2">
        <f t="shared" ref="C46:J52" si="2">$C$18*((1-(C$34+2000)/145442)^4.255876)^$E$18*($A46/$C$27)^$F$26</f>
        <v>776.55268888476724</v>
      </c>
      <c r="D46" s="2">
        <f t="shared" si="2"/>
        <v>894.52708403500787</v>
      </c>
      <c r="E46" s="2">
        <f t="shared" si="2"/>
        <v>1032.4725435973226</v>
      </c>
      <c r="F46" s="2">
        <f t="shared" si="2"/>
        <v>1194.1270700964194</v>
      </c>
      <c r="G46" s="2">
        <f t="shared" si="2"/>
        <v>1383.9972307108842</v>
      </c>
      <c r="H46" s="2">
        <f t="shared" si="2"/>
        <v>1607.5307930346248</v>
      </c>
      <c r="I46" s="2">
        <f t="shared" si="2"/>
        <v>1871.3315246983132</v>
      </c>
      <c r="J46" s="2">
        <f t="shared" si="2"/>
        <v>2183.4273084395199</v>
      </c>
    </row>
    <row r="47" spans="1:10" x14ac:dyDescent="0.2">
      <c r="A47">
        <v>2500</v>
      </c>
      <c r="C47" s="2">
        <f t="shared" si="2"/>
        <v>711.51913018109713</v>
      </c>
      <c r="D47" s="2">
        <f t="shared" si="2"/>
        <v>819.61358432752559</v>
      </c>
      <c r="E47" s="2">
        <f t="shared" si="2"/>
        <v>946.00659642457674</v>
      </c>
      <c r="F47" s="2">
        <f t="shared" si="2"/>
        <v>1094.123124421742</v>
      </c>
      <c r="G47" s="2">
        <f t="shared" si="2"/>
        <v>1268.0923263335469</v>
      </c>
      <c r="H47" s="2">
        <f t="shared" si="2"/>
        <v>1472.905738362658</v>
      </c>
      <c r="I47" s="2">
        <f t="shared" si="2"/>
        <v>1714.614085807885</v>
      </c>
      <c r="J47" s="2">
        <f t="shared" si="2"/>
        <v>2000.5729444394119</v>
      </c>
    </row>
    <row r="48" spans="1:10" x14ac:dyDescent="0.2">
      <c r="A48">
        <f>A47+A47-A46</f>
        <v>2400</v>
      </c>
      <c r="C48" s="2">
        <f t="shared" si="2"/>
        <v>649.60809903858842</v>
      </c>
      <c r="D48" s="2">
        <f t="shared" si="2"/>
        <v>748.29698862164582</v>
      </c>
      <c r="E48" s="2">
        <f t="shared" si="2"/>
        <v>863.69223358045519</v>
      </c>
      <c r="F48" s="2">
        <f t="shared" si="2"/>
        <v>998.92077784172443</v>
      </c>
      <c r="G48" s="2">
        <f t="shared" si="2"/>
        <v>1157.7524912159299</v>
      </c>
      <c r="H48" s="2">
        <f t="shared" si="2"/>
        <v>1344.7445840525263</v>
      </c>
      <c r="I48" s="2">
        <f t="shared" si="2"/>
        <v>1565.4212931463333</v>
      </c>
      <c r="J48" s="2">
        <f t="shared" si="2"/>
        <v>1826.4981675117358</v>
      </c>
    </row>
    <row r="49" spans="1:10" x14ac:dyDescent="0.2">
      <c r="A49">
        <f>A48+A48-A47</f>
        <v>2300</v>
      </c>
      <c r="C49" s="2">
        <f t="shared" si="2"/>
        <v>590.79040884775577</v>
      </c>
      <c r="D49" s="2">
        <f t="shared" si="2"/>
        <v>680.54367625897692</v>
      </c>
      <c r="E49" s="2">
        <f t="shared" si="2"/>
        <v>785.49064974837631</v>
      </c>
      <c r="F49" s="2">
        <f t="shared" si="2"/>
        <v>908.4751492800799</v>
      </c>
      <c r="G49" s="2">
        <f t="shared" si="2"/>
        <v>1052.9257080419131</v>
      </c>
      <c r="H49" s="2">
        <f t="shared" si="2"/>
        <v>1222.9869113146697</v>
      </c>
      <c r="I49" s="2">
        <f t="shared" si="2"/>
        <v>1423.6828130154934</v>
      </c>
      <c r="J49" s="2">
        <f t="shared" si="2"/>
        <v>1661.1209138878594</v>
      </c>
    </row>
    <row r="50" spans="1:10" x14ac:dyDescent="0.2">
      <c r="A50">
        <f>A49+A49-A48</f>
        <v>2200</v>
      </c>
      <c r="C50" s="2">
        <f t="shared" si="2"/>
        <v>535.03592052731437</v>
      </c>
      <c r="D50" s="2">
        <f t="shared" si="2"/>
        <v>616.31892940918647</v>
      </c>
      <c r="E50" s="2">
        <f t="shared" si="2"/>
        <v>711.36177324439541</v>
      </c>
      <c r="F50" s="2">
        <f t="shared" si="2"/>
        <v>822.73989301765118</v>
      </c>
      <c r="G50" s="2">
        <f t="shared" si="2"/>
        <v>953.55826196943747</v>
      </c>
      <c r="H50" s="2">
        <f t="shared" si="2"/>
        <v>1107.57032966106</v>
      </c>
      <c r="I50" s="2">
        <f t="shared" si="2"/>
        <v>1289.326016456969</v>
      </c>
      <c r="J50" s="2">
        <f t="shared" si="2"/>
        <v>1504.3564417414132</v>
      </c>
    </row>
    <row r="51" spans="1:10" x14ac:dyDescent="0.2">
      <c r="A51">
        <f>A50+A50-A49</f>
        <v>2100</v>
      </c>
      <c r="C51" s="2">
        <f t="shared" si="2"/>
        <v>482.31346787244382</v>
      </c>
      <c r="D51" s="2">
        <f t="shared" si="2"/>
        <v>555.58684707712268</v>
      </c>
      <c r="E51" s="2">
        <f t="shared" si="2"/>
        <v>641.26416676332224</v>
      </c>
      <c r="F51" s="2">
        <f t="shared" si="2"/>
        <v>741.66708389832036</v>
      </c>
      <c r="G51" s="2">
        <f t="shared" si="2"/>
        <v>859.59460758377315</v>
      </c>
      <c r="H51" s="2">
        <f t="shared" si="2"/>
        <v>998.43032236969248</v>
      </c>
      <c r="I51" s="2">
        <f t="shared" si="2"/>
        <v>1162.2757993568721</v>
      </c>
      <c r="J51" s="2">
        <f t="shared" si="2"/>
        <v>1356.1171212905685</v>
      </c>
    </row>
    <row r="52" spans="1:10" x14ac:dyDescent="0.2">
      <c r="A52">
        <f>A51+A51-A50</f>
        <v>2000</v>
      </c>
      <c r="C52" s="2">
        <f t="shared" si="2"/>
        <v>432.59077331665748</v>
      </c>
      <c r="D52" s="2">
        <f t="shared" si="2"/>
        <v>498.31024806717318</v>
      </c>
      <c r="E52" s="2">
        <f t="shared" si="2"/>
        <v>575.15491537916603</v>
      </c>
      <c r="F52" s="2">
        <f t="shared" si="2"/>
        <v>665.20708779365032</v>
      </c>
      <c r="G52" s="2">
        <f t="shared" si="2"/>
        <v>770.97721876561002</v>
      </c>
      <c r="H52" s="2">
        <f t="shared" si="2"/>
        <v>895.50007210441697</v>
      </c>
      <c r="I52" s="2">
        <f t="shared" si="2"/>
        <v>1042.4543794493356</v>
      </c>
      <c r="J52" s="2">
        <f t="shared" si="2"/>
        <v>1216.3121979463251</v>
      </c>
    </row>
    <row r="54" spans="1:10" x14ac:dyDescent="0.2">
      <c r="A54">
        <v>-10</v>
      </c>
      <c r="C54" s="2">
        <f t="shared" ref="C54:J57" si="3">$C$18*((1-C$34/145442)^4.255876)^$E$18*(1-$A54/($C$32/(1-C$34/145442)^(4.255876*0.5)))^$F$31</f>
        <v>867.67355294183551</v>
      </c>
      <c r="D54" s="2">
        <f t="shared" si="3"/>
        <v>990.34661104032841</v>
      </c>
      <c r="E54" s="2">
        <f t="shared" si="3"/>
        <v>1132.6438236664101</v>
      </c>
      <c r="F54" s="2">
        <f t="shared" si="3"/>
        <v>1298.0718417131338</v>
      </c>
      <c r="G54" s="2">
        <f t="shared" si="3"/>
        <v>1490.8305086457829</v>
      </c>
      <c r="H54" s="2">
        <f t="shared" si="3"/>
        <v>1715.9633087105112</v>
      </c>
      <c r="I54" s="2">
        <f t="shared" si="3"/>
        <v>1979.5434470054968</v>
      </c>
      <c r="J54" s="2">
        <f t="shared" si="3"/>
        <v>2288.904723983645</v>
      </c>
    </row>
    <row r="55" spans="1:10" x14ac:dyDescent="0.2">
      <c r="A55">
        <v>0</v>
      </c>
      <c r="C55" s="2">
        <f t="shared" si="3"/>
        <v>661.04331455067575</v>
      </c>
      <c r="D55" s="2">
        <f t="shared" si="3"/>
        <v>760</v>
      </c>
      <c r="E55" s="2">
        <f t="shared" si="3"/>
        <v>875.45969976995036</v>
      </c>
      <c r="F55" s="2">
        <f t="shared" si="3"/>
        <v>1010.4647686699387</v>
      </c>
      <c r="G55" s="2">
        <f t="shared" si="3"/>
        <v>1168.673531446555</v>
      </c>
      <c r="H55" s="2">
        <f t="shared" si="3"/>
        <v>1354.4964950811657</v>
      </c>
      <c r="I55" s="2">
        <f t="shared" si="3"/>
        <v>1573.2653047159902</v>
      </c>
      <c r="J55" s="2">
        <f t="shared" si="3"/>
        <v>1831.4429646920717</v>
      </c>
    </row>
    <row r="56" spans="1:10" x14ac:dyDescent="0.2">
      <c r="A56">
        <v>10</v>
      </c>
      <c r="C56" s="2">
        <f t="shared" si="3"/>
        <v>480.49829767289754</v>
      </c>
      <c r="D56" s="2">
        <f t="shared" si="3"/>
        <v>557.94945545323412</v>
      </c>
      <c r="E56" s="2">
        <f t="shared" si="3"/>
        <v>649.00450004844845</v>
      </c>
      <c r="F56" s="2">
        <f t="shared" si="3"/>
        <v>756.26736086903554</v>
      </c>
      <c r="G56" s="2">
        <f t="shared" si="3"/>
        <v>882.88415825353468</v>
      </c>
      <c r="H56" s="2">
        <f t="shared" si="3"/>
        <v>1032.6656970411232</v>
      </c>
      <c r="I56" s="2">
        <f t="shared" si="3"/>
        <v>1210.2399023136427</v>
      </c>
      <c r="J56" s="2">
        <f t="shared" si="3"/>
        <v>1421.24209383829</v>
      </c>
    </row>
    <row r="57" spans="1:10" x14ac:dyDescent="0.2">
      <c r="A57">
        <v>20</v>
      </c>
      <c r="C57" s="2">
        <f t="shared" si="3"/>
        <v>326.72601350505533</v>
      </c>
      <c r="D57" s="2">
        <f t="shared" si="3"/>
        <v>384.91694742726997</v>
      </c>
      <c r="E57" s="2">
        <f t="shared" si="3"/>
        <v>454.03699111548366</v>
      </c>
      <c r="F57" s="2">
        <f t="shared" si="3"/>
        <v>536.27771397445542</v>
      </c>
      <c r="G57" s="2">
        <f t="shared" si="3"/>
        <v>634.30256034664126</v>
      </c>
      <c r="H57" s="2">
        <f t="shared" si="3"/>
        <v>751.3561437942584</v>
      </c>
      <c r="I57" s="2">
        <f t="shared" si="3"/>
        <v>891.40076916556825</v>
      </c>
      <c r="J57" s="2">
        <f t="shared" si="3"/>
        <v>1059.2874702027773</v>
      </c>
    </row>
    <row r="87" spans="1:7" x14ac:dyDescent="0.2">
      <c r="A87" t="s">
        <v>45</v>
      </c>
      <c r="C87" s="1"/>
    </row>
    <row r="88" spans="1:7" x14ac:dyDescent="0.2">
      <c r="B88" t="s">
        <v>3</v>
      </c>
      <c r="C88" t="s">
        <v>46</v>
      </c>
      <c r="D88" t="s">
        <v>47</v>
      </c>
      <c r="E88" t="s">
        <v>49</v>
      </c>
      <c r="F88" t="s">
        <v>46</v>
      </c>
      <c r="G88" t="s">
        <v>47</v>
      </c>
    </row>
    <row r="89" spans="1:7" x14ac:dyDescent="0.2">
      <c r="C89">
        <v>11.25</v>
      </c>
      <c r="D89">
        <v>0.5</v>
      </c>
      <c r="F89" s="1">
        <v>6.5</v>
      </c>
      <c r="G89" s="1">
        <v>0</v>
      </c>
    </row>
    <row r="90" spans="1:7" x14ac:dyDescent="0.2">
      <c r="C90">
        <v>11.25</v>
      </c>
      <c r="D90">
        <v>4.5</v>
      </c>
      <c r="F90" s="1">
        <v>6.5</v>
      </c>
      <c r="G90" s="1">
        <v>2.5</v>
      </c>
    </row>
    <row r="91" spans="1:7" x14ac:dyDescent="0.2">
      <c r="B91" t="s">
        <v>48</v>
      </c>
      <c r="C91" t="s">
        <v>46</v>
      </c>
      <c r="D91" t="s">
        <v>47</v>
      </c>
      <c r="F91" s="1">
        <v>11.25</v>
      </c>
      <c r="G91" s="1">
        <v>2.5</v>
      </c>
    </row>
    <row r="92" spans="1:7" x14ac:dyDescent="0.2">
      <c r="C92">
        <v>20</v>
      </c>
      <c r="D92">
        <v>0.5</v>
      </c>
      <c r="F92" s="1">
        <v>13.6</v>
      </c>
      <c r="G92" s="1">
        <v>2</v>
      </c>
    </row>
    <row r="93" spans="1:7" x14ac:dyDescent="0.2">
      <c r="C93">
        <v>20</v>
      </c>
      <c r="D93">
        <v>4.5</v>
      </c>
      <c r="F93" s="1">
        <v>20</v>
      </c>
      <c r="G93" s="1">
        <v>2</v>
      </c>
    </row>
    <row r="94" spans="1:7" x14ac:dyDescent="0.2">
      <c r="F94" s="1">
        <v>21</v>
      </c>
      <c r="G94" s="1">
        <v>1.55</v>
      </c>
    </row>
    <row r="95" spans="1:7" x14ac:dyDescent="0.2">
      <c r="F95" s="1">
        <v>22</v>
      </c>
      <c r="G95" s="1">
        <v>1.55</v>
      </c>
    </row>
  </sheetData>
  <phoneticPr fontId="1" type="noConversion"/>
  <printOptions gridLines="1" gridLinesSet="0"/>
  <pageMargins left="0.5" right="0.5" top="0.5" bottom="0.5" header="0.3" footer="0.3"/>
  <pageSetup orientation="portrait" r:id="rId1"/>
  <headerFooter alignWithMargins="0">
    <oddFooter>&amp;Lhhholmes:&amp;F&amp;CPage &amp;P&amp;R&amp;D 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Harvard H Holmes</dc:creator>
  <cp:lastModifiedBy>T</cp:lastModifiedBy>
  <cp:lastPrinted>2003-01-01T01:38:17Z</cp:lastPrinted>
  <dcterms:created xsi:type="dcterms:W3CDTF">2002-12-29T01:45:06Z</dcterms:created>
  <dcterms:modified xsi:type="dcterms:W3CDTF">2020-11-10T10:58:45Z</dcterms:modified>
</cp:coreProperties>
</file>