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€" sheetId="1" state="visible" r:id="rId3"/>
    <sheet name="$" sheetId="2" state="visible" r:id="rId4"/>
    <sheet name="Cripto" sheetId="3" state="visible" r:id="rId5"/>
    <sheet name="XS2876257747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<sst xmlns="http://schemas.openxmlformats.org/spreadsheetml/2006/main" count="163" uniqueCount="71">
  <si>
    <t xml:space="preserve">Riempire solo i gialli</t>
  </si>
  <si>
    <t xml:space="preserve">Iveco</t>
  </si>
  <si>
    <t xml:space="preserve">LEVA FISSA SP500 SHORT 7X</t>
  </si>
  <si>
    <t xml:space="preserve">IT0005613143</t>
  </si>
  <si>
    <t xml:space="preserve">LEVA FISSA DOW SHORT 7X</t>
  </si>
  <si>
    <t xml:space="preserve">IT0005613127</t>
  </si>
  <si>
    <t xml:space="preserve">LEVA FISSA LONG DOW 7X</t>
  </si>
  <si>
    <t xml:space="preserve">IT0005613119</t>
  </si>
  <si>
    <t xml:space="preserve">Q.tà</t>
  </si>
  <si>
    <t xml:space="preserve">Prezzo Acquisto</t>
  </si>
  <si>
    <t xml:space="preserve">Tot. IN</t>
  </si>
  <si>
    <t xml:space="preserve">Tot.</t>
  </si>
  <si>
    <t xml:space="preserve">Vendita</t>
  </si>
  <si>
    <r>
      <rPr>
        <sz val="11"/>
        <color rgb="FF000000"/>
        <rFont val="Calibri"/>
        <family val="2"/>
        <charset val="1"/>
      </rPr>
      <t xml:space="preserve">Commissioni </t>
    </r>
    <r>
      <rPr>
        <b val="true"/>
        <u val="single"/>
        <sz val="11"/>
        <color rgb="FFFF0000"/>
        <rFont val="Calibri"/>
        <family val="2"/>
        <charset val="1"/>
      </rPr>
      <t xml:space="preserve">Italia</t>
    </r>
    <r>
      <rPr>
        <sz val="11"/>
        <color rgb="FF000000"/>
        <rFont val="Calibri"/>
        <family val="2"/>
        <charset val="1"/>
      </rPr>
      <t xml:space="preserve"> di un singolo movimento</t>
    </r>
  </si>
  <si>
    <t xml:space="preserve">NO Commissioni</t>
  </si>
  <si>
    <t xml:space="preserve">Lordo da commissioni</t>
  </si>
  <si>
    <t xml:space="preserve">Netto da commissioni</t>
  </si>
  <si>
    <t xml:space="preserve">Tassazione Plusvalenza</t>
  </si>
  <si>
    <t xml:space="preserve">Netto totale (Commissioni &amp; Tasse)</t>
  </si>
  <si>
    <t xml:space="preserve">Rendimento netto</t>
  </si>
  <si>
    <t xml:space="preserve">Ondas</t>
  </si>
  <si>
    <t xml:space="preserve">Kratos</t>
  </si>
  <si>
    <t xml:space="preserve">Uscita</t>
  </si>
  <si>
    <t xml:space="preserve">Entrata</t>
  </si>
  <si>
    <r>
      <rPr>
        <sz val="11"/>
        <color rgb="FF000000"/>
        <rFont val="Calibri"/>
        <family val="2"/>
        <charset val="1"/>
      </rPr>
      <t xml:space="preserve">Valore </t>
    </r>
    <r>
      <rPr>
        <i val="true"/>
        <sz val="11"/>
        <color rgb="FF00B050"/>
        <rFont val="Calibri"/>
        <family val="2"/>
        <charset val="1"/>
      </rPr>
      <t xml:space="preserve">out</t>
    </r>
  </si>
  <si>
    <r>
      <rPr>
        <sz val="11"/>
        <color rgb="FF000000"/>
        <rFont val="Calibri"/>
        <family val="2"/>
        <charset val="1"/>
      </rPr>
      <t xml:space="preserve">Valore </t>
    </r>
    <r>
      <rPr>
        <i val="true"/>
        <sz val="11"/>
        <color rgb="FFFF0000"/>
        <rFont val="Calibri"/>
        <family val="2"/>
        <charset val="1"/>
      </rPr>
      <t xml:space="preserve">in</t>
    </r>
  </si>
  <si>
    <t xml:space="preserve">Quote</t>
  </si>
  <si>
    <t xml:space="preserve">Totale disinvestito</t>
  </si>
  <si>
    <r>
      <rPr>
        <sz val="11"/>
        <color rgb="FF000000"/>
        <rFont val="Calibri"/>
        <family val="2"/>
        <charset val="1"/>
      </rPr>
      <t xml:space="preserve">Investito </t>
    </r>
    <r>
      <rPr>
        <i val="true"/>
        <sz val="11"/>
        <color rgb="FFFF0000"/>
        <rFont val="Calibri"/>
        <family val="2"/>
        <charset val="1"/>
      </rPr>
      <t xml:space="preserve">in</t>
    </r>
  </si>
  <si>
    <t xml:space="preserve">Tasso di cambio</t>
  </si>
  <si>
    <t xml:space="preserve">Lordo disinvestito</t>
  </si>
  <si>
    <r>
      <rPr>
        <sz val="11"/>
        <color rgb="FF000000"/>
        <rFont val="Calibri"/>
        <family val="2"/>
        <charset val="1"/>
      </rPr>
      <t xml:space="preserve">Netto da commissioni </t>
    </r>
    <r>
      <rPr>
        <i val="true"/>
        <sz val="11"/>
        <color rgb="FFFF0000"/>
        <rFont val="Calibri"/>
        <family val="2"/>
        <charset val="1"/>
      </rPr>
      <t xml:space="preserve">in</t>
    </r>
  </si>
  <si>
    <r>
      <rPr>
        <sz val="11"/>
        <color rgb="FF000000"/>
        <rFont val="Calibri"/>
        <family val="2"/>
        <charset val="1"/>
      </rPr>
      <t xml:space="preserve">Commissioni </t>
    </r>
    <r>
      <rPr>
        <i val="true"/>
        <sz val="11"/>
        <color rgb="FF00B050"/>
        <rFont val="Calibri"/>
        <family val="2"/>
        <charset val="1"/>
      </rPr>
      <t xml:space="preserve">out</t>
    </r>
  </si>
  <si>
    <r>
      <rPr>
        <sz val="11"/>
        <color rgb="FF000000"/>
        <rFont val="Calibri"/>
        <family val="2"/>
        <charset val="1"/>
      </rPr>
      <t xml:space="preserve">Commissioni </t>
    </r>
    <r>
      <rPr>
        <i val="true"/>
        <sz val="11"/>
        <color rgb="FFFF0000"/>
        <rFont val="Calibri"/>
        <family val="2"/>
        <charset val="1"/>
      </rPr>
      <t xml:space="preserve">in</t>
    </r>
  </si>
  <si>
    <r>
      <rPr>
        <sz val="11"/>
        <color rgb="FF000000"/>
        <rFont val="Calibri"/>
        <family val="2"/>
        <charset val="1"/>
      </rPr>
      <t xml:space="preserve">Netto da commissioni </t>
    </r>
    <r>
      <rPr>
        <i val="true"/>
        <sz val="11"/>
        <color rgb="FF00B050"/>
        <rFont val="Calibri"/>
        <family val="2"/>
        <charset val="1"/>
      </rPr>
      <t xml:space="preserve">out</t>
    </r>
  </si>
  <si>
    <r>
      <rPr>
        <b val="true"/>
        <sz val="11"/>
        <color rgb="FF000000"/>
        <rFont val="Calibri"/>
        <family val="2"/>
        <charset val="1"/>
      </rPr>
      <t xml:space="preserve">Totale investito </t>
    </r>
    <r>
      <rPr>
        <b val="true"/>
        <i val="true"/>
        <sz val="11"/>
        <color rgb="FFFF0000"/>
        <rFont val="Calibri"/>
        <family val="2"/>
        <charset val="1"/>
      </rPr>
      <t xml:space="preserve">in</t>
    </r>
  </si>
  <si>
    <t xml:space="preserve">Ritenuta (26%)</t>
  </si>
  <si>
    <t xml:space="preserve">Netto a pagare</t>
  </si>
  <si>
    <t xml:space="preserve">Profit / Loss netto</t>
  </si>
  <si>
    <t xml:space="preserve">Hertz</t>
  </si>
  <si>
    <t xml:space="preserve">?</t>
  </si>
  <si>
    <t xml:space="preserve">ZRX / EUR</t>
  </si>
  <si>
    <t xml:space="preserve">IN</t>
  </si>
  <si>
    <t xml:space="preserve">OUT</t>
  </si>
  <si>
    <t xml:space="preserve">Actual</t>
  </si>
  <si>
    <t xml:space="preserve">Investito Lordo</t>
  </si>
  <si>
    <t xml:space="preserve">Valore unitario $</t>
  </si>
  <si>
    <t xml:space="preserve">Commissioni IN</t>
  </si>
  <si>
    <t xml:space="preserve">Cambio € / $</t>
  </si>
  <si>
    <t xml:space="preserve">Investito netto</t>
  </si>
  <si>
    <t xml:space="preserve">Valore unitario €</t>
  </si>
  <si>
    <t xml:space="preserve">Valore lordo €</t>
  </si>
  <si>
    <t xml:space="preserve">Commissioni OUT</t>
  </si>
  <si>
    <t xml:space="preserve">Valore netto €</t>
  </si>
  <si>
    <t xml:space="preserve">Profitto / Perdita</t>
  </si>
  <si>
    <t xml:space="preserve">XS2876257747</t>
  </si>
  <si>
    <t xml:space="preserve">Soglia</t>
  </si>
  <si>
    <t xml:space="preserve">% attuale su soglia</t>
  </si>
  <si>
    <t xml:space="preserve">Banco BPM</t>
  </si>
  <si>
    <t xml:space="preserve">IT0005218380</t>
  </si>
  <si>
    <t xml:space="preserve">22.10.2024</t>
  </si>
  <si>
    <t xml:space="preserve">Montepaschi</t>
  </si>
  <si>
    <t xml:space="preserve">IT0005508921</t>
  </si>
  <si>
    <t xml:space="preserve">Unicredit</t>
  </si>
  <si>
    <t xml:space="preserve">IT0005239360</t>
  </si>
  <si>
    <t xml:space="preserve">https://www.orafinanza.it/it/certificate/XS2876257747/</t>
  </si>
  <si>
    <t xml:space="preserve">% attuale su soglia 60%</t>
  </si>
  <si>
    <t xml:space="preserve">Autocall?</t>
  </si>
  <si>
    <t xml:space="preserve">In</t>
  </si>
  <si>
    <t xml:space="preserve">Flussi</t>
  </si>
  <si>
    <t xml:space="preserve">Reddito 
annualizzato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</si>
</sst>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-* #,##0.00&quot; €&quot;_-;\-* #,##0.00&quot; €&quot;_-;_-* \-??&quot; €&quot;_-;_-@_-"/>
    <numFmt numFmtId="166" formatCode="_-* #,##0.000&quot; €&quot;_-;\-* #,##0.000&quot; €&quot;_-;_-* \-??&quot; €&quot;_-;_-@_-"/>
    <numFmt numFmtId="167" formatCode="_-* #,##0.000_-;\-* #,##0.000_-;_-* \-??_-;_-@_-"/>
    <numFmt numFmtId="168" formatCode="0.000"/>
    <numFmt numFmtId="169" formatCode="0%"/>
    <numFmt numFmtId="170" formatCode="0.0%"/>
    <numFmt numFmtId="171" formatCode="_-[$$-409]* #,##0.000_ ;_-[$$-409]* \-#,##0.000\ ;_-[$$-409]* \-??_ ;_-@_ "/>
    <numFmt numFmtId="172" formatCode="0"/>
    <numFmt numFmtId="173" formatCode="_-[$$-409]* #,##0.00_ ;_-[$$-409]* \-#,##0.00\ ;_-[$$-409]* \-??_ ;_-@_ "/>
    <numFmt numFmtId="174" formatCode="_-[$$-409]* #,##0.00_ ;_-[$$-409]* \-#,##0.00\ ;_-[$$-409]* \-???_ ;_-@_ "/>
    <numFmt numFmtId="175" formatCode="#,##0.00000"/>
    <numFmt numFmtId="176" formatCode="_-* #,##0.00\ [$€-410]_-;\-* #,##0.00\ [$€-410]_-;_-* \-??\ [$€-410]_-;_-@_-"/>
    <numFmt numFmtId="177" formatCode="#,##0"/>
    <numFmt numFmtId="178" formatCode="0.00"/>
    <numFmt numFmtId="179" formatCode="dd/mm/yyyy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color rgb="FF1C2226"/>
      <name val="Arial"/>
      <family val="2"/>
      <charset val="1"/>
    </font>
    <font>
      <sz val="11"/>
      <color rgb="FF00B050"/>
      <name val="Calibri"/>
      <family val="2"/>
      <charset val="1"/>
    </font>
    <font>
      <b val="true"/>
      <u val="single"/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i val="true"/>
      <sz val="11"/>
      <color rgb="FF00B050"/>
      <name val="Calibri"/>
      <family val="2"/>
      <charset val="1"/>
    </font>
    <font>
      <i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1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4" fillId="2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2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2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0" borderId="0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4" fillId="0" borderId="1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dxfs count="5">
    <dxf>
      <font>
        <name val="arial"/>
        <charset val="1"/>
        <family val="2"/>
        <b val="1"/>
        <color rgb="FFFF0000"/>
        <sz val="10"/>
      </font>
    </dxf>
    <dxf>
      <font>
        <name val="arial"/>
        <charset val="1"/>
        <family val="2"/>
        <b val="1"/>
        <color rgb="FF00B050"/>
        <sz val="10"/>
      </font>
    </dxf>
    <dxf>
      <font>
        <name val="arial"/>
        <charset val="1"/>
        <family val="2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2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2"/>
        <color rgb="FF9C0006"/>
        <sz val="10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1C22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P17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L13" activeCellId="0" sqref="L13"/>
    </sheetView>
  </sheetViews>
  <sheetFormatPr defaultColWidth="8.00390625" defaultRowHeight="12.75" customHeight="true" zeroHeight="false" outlineLevelRow="0" outlineLevelCol="0"/>
  <cols>
    <col collapsed="false" customWidth="true" hidden="false" outlineLevel="0" max="4" min="1" style="1" width="9.2"/>
    <col collapsed="false" customWidth="true" hidden="false" outlineLevel="0" max="5" min="5" style="1" width="15.25"/>
    <col collapsed="false" customWidth="true" hidden="false" outlineLevel="0" max="6" min="6" style="1" width="12.79"/>
    <col collapsed="false" customWidth="true" hidden="false" outlineLevel="0" max="7" min="7" style="1" width="9.2"/>
    <col collapsed="false" customWidth="true" hidden="false" outlineLevel="0" max="8" min="8" style="1" width="15.25"/>
    <col collapsed="false" customWidth="true" hidden="false" outlineLevel="0" max="9" min="9" style="1" width="11.67"/>
    <col collapsed="false" customWidth="true" hidden="false" outlineLevel="0" max="10" min="10" style="1" width="9.2"/>
    <col collapsed="false" customWidth="true" hidden="false" outlineLevel="0" max="11" min="11" style="1" width="28.25"/>
    <col collapsed="false" customWidth="true" hidden="false" outlineLevel="0" max="12" min="12" style="1" width="20.06"/>
    <col collapsed="false" customWidth="true" hidden="false" outlineLevel="0" max="14" min="13" style="1" width="9.2"/>
    <col collapsed="false" customWidth="true" hidden="false" outlineLevel="0" max="15" min="15" style="1" width="25.91"/>
    <col collapsed="false" customWidth="true" hidden="false" outlineLevel="0" max="16" min="16" style="1" width="12.56"/>
    <col collapsed="false" customWidth="true" hidden="false" outlineLevel="0" max="1025" min="17" style="1" width="9.2"/>
  </cols>
  <sheetData>
    <row r="1" customFormat="false" ht="13.8" hidden="false" customHeight="false" outlineLevel="0" collapsed="false">
      <c r="E1" s="2" t="s">
        <v>0</v>
      </c>
      <c r="F1" s="2"/>
      <c r="G1" s="2"/>
      <c r="H1" s="2"/>
      <c r="I1" s="2"/>
      <c r="J1" s="2"/>
      <c r="K1" s="2"/>
      <c r="L1" s="2"/>
    </row>
    <row r="2" customFormat="false" ht="13.8" hidden="false" customHeight="false" outlineLevel="0" collapsed="false"/>
    <row r="3" customFormat="false" ht="13.8" hidden="false" customHeight="false" outlineLevel="0" collapsed="false">
      <c r="E3" s="3" t="s">
        <v>1</v>
      </c>
      <c r="F3" s="3"/>
      <c r="H3" s="3" t="s">
        <v>1</v>
      </c>
      <c r="I3" s="3"/>
      <c r="K3" s="4" t="s">
        <v>2</v>
      </c>
      <c r="L3" s="5" t="s">
        <v>3</v>
      </c>
      <c r="O3" s="4" t="s">
        <v>4</v>
      </c>
      <c r="P3" s="6" t="s">
        <v>5</v>
      </c>
    </row>
    <row r="4" customFormat="false" ht="14.25" hidden="false" customHeight="true" outlineLevel="0" collapsed="false">
      <c r="E4" s="7"/>
      <c r="F4" s="7"/>
      <c r="H4" s="8"/>
      <c r="I4" s="8"/>
      <c r="K4" s="8"/>
      <c r="L4" s="8"/>
      <c r="O4" s="4" t="s">
        <v>6</v>
      </c>
      <c r="P4" s="6" t="s">
        <v>7</v>
      </c>
    </row>
    <row r="5" customFormat="false" ht="13.8" hidden="false" customHeight="false" outlineLevel="0" collapsed="false">
      <c r="E5" s="8" t="s">
        <v>8</v>
      </c>
      <c r="F5" s="9" t="n">
        <v>600</v>
      </c>
      <c r="H5" s="8" t="s">
        <v>8</v>
      </c>
      <c r="I5" s="9" t="n">
        <v>150</v>
      </c>
      <c r="K5" s="8" t="s">
        <v>8</v>
      </c>
      <c r="L5" s="9" t="n">
        <v>287</v>
      </c>
      <c r="O5" s="4" t="s">
        <v>2</v>
      </c>
      <c r="P5" s="5" t="s">
        <v>3</v>
      </c>
    </row>
    <row r="6" customFormat="false" ht="13.8" hidden="false" customHeight="false" outlineLevel="0" collapsed="false">
      <c r="E6" s="8" t="s">
        <v>9</v>
      </c>
      <c r="F6" s="10" t="n">
        <v>17.225</v>
      </c>
      <c r="G6" s="11"/>
      <c r="H6" s="8" t="s">
        <v>9</v>
      </c>
      <c r="I6" s="12" t="n">
        <v>16.1</v>
      </c>
      <c r="K6" s="8" t="s">
        <v>9</v>
      </c>
      <c r="L6" s="13" t="n">
        <v>6.94</v>
      </c>
    </row>
    <row r="7" customFormat="false" ht="13.8" hidden="false" customHeight="false" outlineLevel="0" collapsed="false">
      <c r="E7" s="8" t="s">
        <v>10</v>
      </c>
      <c r="F7" s="14" t="n">
        <f aca="false">(F6*F5)+F9</f>
        <v>10354</v>
      </c>
      <c r="G7" s="11"/>
      <c r="H7" s="8" t="s">
        <v>11</v>
      </c>
      <c r="I7" s="14" t="n">
        <f aca="false">(I6*I5)+I9</f>
        <v>2434</v>
      </c>
      <c r="K7" s="8" t="s">
        <v>11</v>
      </c>
      <c r="L7" s="14" t="n">
        <f aca="false">(L6*L5)+L9</f>
        <v>1991.78</v>
      </c>
    </row>
    <row r="8" customFormat="false" ht="13.8" hidden="false" customHeight="false" outlineLevel="0" collapsed="false">
      <c r="E8" s="15" t="s">
        <v>12</v>
      </c>
      <c r="F8" s="16" t="n">
        <v>18.96</v>
      </c>
      <c r="H8" s="15" t="s">
        <v>12</v>
      </c>
      <c r="I8" s="16" t="n">
        <v>18.96</v>
      </c>
      <c r="K8" s="15" t="s">
        <v>12</v>
      </c>
      <c r="L8" s="17" t="n">
        <v>6.555</v>
      </c>
    </row>
    <row r="9" customFormat="false" ht="33.5" hidden="false" customHeight="false" outlineLevel="0" collapsed="false">
      <c r="E9" s="18" t="s">
        <v>13</v>
      </c>
      <c r="F9" s="14" t="n">
        <f aca="false">MIN(MAX(2,95,F5*F6*0,19),19)</f>
        <v>19</v>
      </c>
      <c r="H9" s="18"/>
      <c r="I9" s="14" t="n">
        <f aca="false">MIN(MAX(2,95,I5*I6*0,19),19)</f>
        <v>19</v>
      </c>
      <c r="K9" s="19" t="s">
        <v>14</v>
      </c>
      <c r="L9" s="14" t="n">
        <v>0</v>
      </c>
    </row>
    <row r="10" customFormat="false" ht="22.7" hidden="false" customHeight="false" outlineLevel="0" collapsed="false">
      <c r="E10" s="18" t="s">
        <v>15</v>
      </c>
      <c r="F10" s="14" t="n">
        <f aca="false">(F8-F6)*F5</f>
        <v>1041</v>
      </c>
      <c r="H10" s="18" t="s">
        <v>15</v>
      </c>
      <c r="I10" s="14" t="n">
        <f aca="false">(I8-I6)*I5</f>
        <v>429</v>
      </c>
      <c r="K10" s="18" t="s">
        <v>15</v>
      </c>
      <c r="L10" s="14" t="n">
        <f aca="false">(L8-L6)*L5</f>
        <v>-110.495</v>
      </c>
    </row>
    <row r="11" customFormat="false" ht="22.7" hidden="false" customHeight="false" outlineLevel="0" collapsed="false">
      <c r="E11" s="18" t="s">
        <v>16</v>
      </c>
      <c r="F11" s="14" t="n">
        <f aca="false">(F8-F6)*F5-(2*F9)</f>
        <v>1003</v>
      </c>
      <c r="H11" s="18" t="s">
        <v>16</v>
      </c>
      <c r="I11" s="14" t="n">
        <f aca="false">(I8-I6)*I5-2*I9</f>
        <v>391</v>
      </c>
      <c r="K11" s="18" t="s">
        <v>16</v>
      </c>
      <c r="L11" s="14" t="n">
        <f aca="false">(L8-L6)*L5-2*L9</f>
        <v>-110.495</v>
      </c>
    </row>
    <row r="12" customFormat="false" ht="22.7" hidden="false" customHeight="false" outlineLevel="0" collapsed="false">
      <c r="E12" s="18" t="s">
        <v>17</v>
      </c>
      <c r="F12" s="14" t="n">
        <f aca="false">(F8-F6)*F5*0.26</f>
        <v>270.66</v>
      </c>
      <c r="H12" s="18" t="s">
        <v>17</v>
      </c>
      <c r="I12" s="14" t="n">
        <f aca="false">(I8-I6)*I5*0.26</f>
        <v>111.54</v>
      </c>
      <c r="K12" s="18" t="s">
        <v>17</v>
      </c>
      <c r="L12" s="14" t="n">
        <f aca="false">(L8-L6)*L5*0.26</f>
        <v>-28.7287000000001</v>
      </c>
    </row>
    <row r="13" customFormat="false" ht="33.5" hidden="false" customHeight="false" outlineLevel="0" collapsed="false">
      <c r="E13" s="18" t="s">
        <v>18</v>
      </c>
      <c r="F13" s="14" t="n">
        <f aca="false">F11-F12</f>
        <v>732.34</v>
      </c>
      <c r="H13" s="18" t="s">
        <v>18</v>
      </c>
      <c r="I13" s="14" t="n">
        <f aca="false">I11-I12</f>
        <v>279.46</v>
      </c>
      <c r="K13" s="18" t="s">
        <v>18</v>
      </c>
      <c r="L13" s="14" t="n">
        <f aca="false">L11-L12</f>
        <v>-81.7663000000001</v>
      </c>
    </row>
    <row r="14" customFormat="false" ht="13.8" hidden="false" customHeight="false" outlineLevel="0" collapsed="false">
      <c r="E14" s="18" t="s">
        <v>19</v>
      </c>
      <c r="F14" s="20" t="n">
        <f aca="false">F13/F7</f>
        <v>0.0707301525980297</v>
      </c>
      <c r="H14" s="18" t="s">
        <v>19</v>
      </c>
      <c r="I14" s="20" t="n">
        <f aca="false">I13/I7</f>
        <v>0.11481511914544</v>
      </c>
      <c r="K14" s="18" t="s">
        <v>19</v>
      </c>
      <c r="L14" s="20" t="n">
        <f aca="false">L13/L7</f>
        <v>-0.0410518731988473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>
      <c r="F17" s="21" t="n">
        <f aca="false">F13+I13</f>
        <v>1011.8</v>
      </c>
    </row>
  </sheetData>
  <mergeCells count="4">
    <mergeCell ref="E1:L1"/>
    <mergeCell ref="E3:F3"/>
    <mergeCell ref="H3:I3"/>
    <mergeCell ref="E4:F4"/>
  </mergeCells>
  <conditionalFormatting sqref="F13 I13 L13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&amp;C&amp;"Calibri,Regular"&amp;1#&amp;10Company General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31"/>
  <sheetViews>
    <sheetView showFormulas="false" showGridLines="tru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B35" activeCellId="0" sqref="B35"/>
    </sheetView>
  </sheetViews>
  <sheetFormatPr defaultColWidth="8.00390625" defaultRowHeight="12.75" customHeight="true" zeroHeight="false" outlineLevelRow="0" outlineLevelCol="0"/>
  <cols>
    <col collapsed="false" customWidth="true" hidden="false" outlineLevel="0" max="1" min="1" style="22" width="8.6"/>
    <col collapsed="false" customWidth="true" hidden="false" outlineLevel="0" max="2" min="2" style="22" width="13.46"/>
    <col collapsed="false" customWidth="true" hidden="false" outlineLevel="0" max="3" min="3" style="22" width="23.77"/>
    <col collapsed="false" customWidth="true" hidden="false" outlineLevel="0" max="4" min="4" style="22" width="8.6"/>
    <col collapsed="false" customWidth="true" hidden="false" outlineLevel="0" max="5" min="5" style="22" width="11.78"/>
    <col collapsed="false" customWidth="true" hidden="false" outlineLevel="0" max="6" min="6" style="22" width="23.22"/>
    <col collapsed="false" customWidth="true" hidden="false" outlineLevel="0" max="7" min="7" style="22" width="8.6"/>
    <col collapsed="false" customWidth="true" hidden="false" outlineLevel="0" max="8" min="8" style="22" width="12.79"/>
    <col collapsed="false" customWidth="true" hidden="false" outlineLevel="0" max="9" min="9" style="22" width="23.77"/>
    <col collapsed="false" customWidth="true" hidden="false" outlineLevel="0" max="10" min="10" style="22" width="8.6"/>
    <col collapsed="false" customWidth="true" hidden="false" outlineLevel="0" max="11" min="11" style="22" width="11.67"/>
    <col collapsed="false" customWidth="true" hidden="false" outlineLevel="0" max="12" min="12" style="22" width="23.22"/>
    <col collapsed="false" customWidth="true" hidden="false" outlineLevel="0" max="1025" min="13" style="22" width="8.6"/>
  </cols>
  <sheetData>
    <row r="1" customFormat="false" ht="14.25" hidden="false" customHeight="true" outlineLevel="0" collapsed="false">
      <c r="B1" s="23" t="s">
        <v>20</v>
      </c>
      <c r="C1" s="23"/>
      <c r="D1" s="23"/>
      <c r="E1" s="23"/>
      <c r="F1" s="23"/>
      <c r="H1" s="23" t="s">
        <v>21</v>
      </c>
      <c r="I1" s="23"/>
      <c r="J1" s="23"/>
      <c r="K1" s="23"/>
      <c r="L1" s="23"/>
    </row>
    <row r="2" customFormat="false" ht="13.8" hidden="false" customHeight="false" outlineLevel="0" collapsed="false">
      <c r="B2" s="24" t="s">
        <v>22</v>
      </c>
      <c r="C2" s="24"/>
      <c r="E2" s="24" t="s">
        <v>23</v>
      </c>
      <c r="F2" s="24"/>
      <c r="H2" s="24" t="s">
        <v>22</v>
      </c>
      <c r="I2" s="24"/>
      <c r="K2" s="24" t="s">
        <v>23</v>
      </c>
      <c r="L2" s="24"/>
    </row>
    <row r="3" customFormat="false" ht="13.8" hidden="false" customHeight="false" outlineLevel="0" collapsed="false">
      <c r="B3" s="25" t="n">
        <v>3.9912</v>
      </c>
      <c r="C3" s="26" t="s">
        <v>24</v>
      </c>
      <c r="E3" s="25" t="n">
        <v>3.0688</v>
      </c>
      <c r="F3" s="26" t="s">
        <v>25</v>
      </c>
      <c r="H3" s="25" t="n">
        <v>58.85</v>
      </c>
      <c r="I3" s="26" t="s">
        <v>24</v>
      </c>
      <c r="K3" s="25" t="n">
        <v>59.3399</v>
      </c>
      <c r="L3" s="26" t="s">
        <v>25</v>
      </c>
    </row>
    <row r="4" customFormat="false" ht="13.8" hidden="false" customHeight="false" outlineLevel="0" collapsed="false">
      <c r="B4" s="27" t="n">
        <v>372</v>
      </c>
      <c r="C4" s="26" t="s">
        <v>26</v>
      </c>
      <c r="E4" s="27" t="n">
        <v>372</v>
      </c>
      <c r="F4" s="26" t="s">
        <v>26</v>
      </c>
      <c r="H4" s="27" t="n">
        <v>97</v>
      </c>
      <c r="I4" s="26" t="s">
        <v>26</v>
      </c>
      <c r="K4" s="27" t="n">
        <v>97</v>
      </c>
      <c r="L4" s="26" t="s">
        <v>26</v>
      </c>
    </row>
    <row r="5" customFormat="false" ht="13.8" hidden="false" customHeight="false" outlineLevel="0" collapsed="false">
      <c r="B5" s="28" t="n">
        <f aca="false">B4*B3</f>
        <v>1484.7264</v>
      </c>
      <c r="C5" s="26" t="s">
        <v>27</v>
      </c>
      <c r="E5" s="29" t="n">
        <f aca="false">E3*E4</f>
        <v>1141.5936</v>
      </c>
      <c r="F5" s="26" t="s">
        <v>28</v>
      </c>
      <c r="H5" s="28" t="n">
        <f aca="false">H4*H3</f>
        <v>5708.45</v>
      </c>
      <c r="I5" s="26" t="s">
        <v>27</v>
      </c>
      <c r="K5" s="29" t="n">
        <f aca="false">K3*K4</f>
        <v>5755.9703</v>
      </c>
      <c r="L5" s="26" t="s">
        <v>28</v>
      </c>
    </row>
    <row r="6" customFormat="false" ht="13.8" hidden="false" customHeight="false" outlineLevel="0" collapsed="false">
      <c r="B6" s="30" t="n">
        <v>1.1657</v>
      </c>
      <c r="C6" s="26" t="s">
        <v>29</v>
      </c>
      <c r="E6" s="30" t="n">
        <v>1.1592</v>
      </c>
      <c r="F6" s="26" t="s">
        <v>29</v>
      </c>
      <c r="H6" s="30" t="n">
        <v>1.16</v>
      </c>
      <c r="I6" s="26" t="s">
        <v>29</v>
      </c>
      <c r="K6" s="30" t="n">
        <v>1.1556</v>
      </c>
      <c r="L6" s="26" t="s">
        <v>29</v>
      </c>
    </row>
    <row r="7" customFormat="false" ht="13.8" hidden="false" customHeight="false" outlineLevel="0" collapsed="false">
      <c r="B7" s="31" t="n">
        <f aca="false">B5/B6</f>
        <v>1273.67796173973</v>
      </c>
      <c r="C7" s="26" t="s">
        <v>30</v>
      </c>
      <c r="E7" s="31" t="n">
        <f aca="false">E5/E6</f>
        <v>984.811594202899</v>
      </c>
      <c r="F7" s="26" t="s">
        <v>31</v>
      </c>
      <c r="H7" s="31" t="n">
        <f aca="false">H5/H6</f>
        <v>4921.0775862069</v>
      </c>
      <c r="I7" s="26" t="s">
        <v>30</v>
      </c>
      <c r="K7" s="31" t="n">
        <f aca="false">K5/K6</f>
        <v>4980.93656974732</v>
      </c>
      <c r="L7" s="26" t="s">
        <v>31</v>
      </c>
    </row>
    <row r="8" customFormat="false" ht="13.8" hidden="false" customHeight="false" outlineLevel="0" collapsed="false">
      <c r="B8" s="31" t="n">
        <f aca="false">MIN(MAX(2,95,B3*B4*0,19/B6),19)</f>
        <v>19</v>
      </c>
      <c r="C8" s="26" t="s">
        <v>32</v>
      </c>
      <c r="E8" s="31" t="n">
        <f aca="false">MIN(MAX(2,95,E3*E4*0,19/E6),19)</f>
        <v>19</v>
      </c>
      <c r="F8" s="26" t="s">
        <v>33</v>
      </c>
      <c r="H8" s="31" t="n">
        <f aca="false">MIN(MAX(2,95,H3*H4*0,19/H6),19)</f>
        <v>19</v>
      </c>
      <c r="I8" s="26" t="s">
        <v>32</v>
      </c>
      <c r="K8" s="31" t="n">
        <f aca="false">MIN(MAX(2,95,K3*K4*0,19/K6),19)</f>
        <v>19</v>
      </c>
      <c r="L8" s="26" t="s">
        <v>33</v>
      </c>
    </row>
    <row r="9" customFormat="false" ht="13.8" hidden="false" customHeight="false" outlineLevel="0" collapsed="false">
      <c r="B9" s="31" t="n">
        <f aca="false">B7-B8</f>
        <v>1254.67796173973</v>
      </c>
      <c r="C9" s="26" t="s">
        <v>34</v>
      </c>
      <c r="E9" s="32" t="n">
        <f aca="false">E7+E8</f>
        <v>1003.8115942029</v>
      </c>
      <c r="F9" s="33" t="s">
        <v>35</v>
      </c>
      <c r="H9" s="31" t="n">
        <f aca="false">H7-H8</f>
        <v>4902.0775862069</v>
      </c>
      <c r="I9" s="26" t="s">
        <v>34</v>
      </c>
      <c r="K9" s="32" t="n">
        <f aca="false">K7+K8</f>
        <v>4999.93656974732</v>
      </c>
      <c r="L9" s="33" t="s">
        <v>35</v>
      </c>
    </row>
    <row r="10" customFormat="false" ht="13.8" hidden="false" customHeight="false" outlineLevel="0" collapsed="false">
      <c r="B10" s="31" t="n">
        <f aca="false">IF((B3-E3)&gt;0,(B7-E7)*0.26,0)</f>
        <v>75.1052555595755</v>
      </c>
      <c r="C10" s="26" t="s">
        <v>36</v>
      </c>
      <c r="H10" s="31" t="n">
        <f aca="false">IF((H3-K3)&gt;0,(H7-K7)*0.26,0)</f>
        <v>0</v>
      </c>
      <c r="I10" s="26" t="s">
        <v>36</v>
      </c>
    </row>
    <row r="11" customFormat="false" ht="13.8" hidden="false" customHeight="false" outlineLevel="0" collapsed="false">
      <c r="B11" s="31" t="n">
        <f aca="false">B7-B10-B8</f>
        <v>1179.57270618015</v>
      </c>
      <c r="C11" s="26" t="s">
        <v>37</v>
      </c>
      <c r="H11" s="31" t="n">
        <f aca="false">H7-H10-H8</f>
        <v>4902.0775862069</v>
      </c>
      <c r="I11" s="26" t="s">
        <v>37</v>
      </c>
    </row>
    <row r="12" customFormat="false" ht="13.8" hidden="false" customHeight="false" outlineLevel="0" collapsed="false"/>
    <row r="13" customFormat="false" ht="13.8" hidden="false" customHeight="false" outlineLevel="0" collapsed="false">
      <c r="B13" s="31" t="n">
        <f aca="false">B11-E9</f>
        <v>175.761111977253</v>
      </c>
      <c r="C13" s="24" t="s">
        <v>38</v>
      </c>
      <c r="H13" s="31" t="n">
        <f aca="false">H11-K9</f>
        <v>-97.8589835404209</v>
      </c>
      <c r="I13" s="24" t="s">
        <v>38</v>
      </c>
    </row>
    <row r="14" customFormat="false" ht="13.8" hidden="false" customHeight="false" outlineLevel="0" collapsed="false">
      <c r="B14" s="34" t="n">
        <f aca="false">B13/E9</f>
        <v>0.175093725747231</v>
      </c>
      <c r="C14" s="24"/>
      <c r="H14" s="34" t="n">
        <f aca="false">H13/K9</f>
        <v>-0.0195720450000362</v>
      </c>
      <c r="I14" s="24"/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4.25" hidden="false" customHeight="true" outlineLevel="0" collapsed="false">
      <c r="B18" s="23" t="s">
        <v>39</v>
      </c>
      <c r="C18" s="23"/>
      <c r="D18" s="23"/>
      <c r="E18" s="23"/>
      <c r="F18" s="23"/>
      <c r="H18" s="35" t="s">
        <v>40</v>
      </c>
      <c r="I18" s="35"/>
      <c r="J18" s="35"/>
      <c r="K18" s="35"/>
      <c r="L18" s="35"/>
    </row>
    <row r="19" customFormat="false" ht="13.8" hidden="false" customHeight="false" outlineLevel="0" collapsed="false">
      <c r="B19" s="24" t="s">
        <v>22</v>
      </c>
      <c r="C19" s="24"/>
      <c r="E19" s="24" t="s">
        <v>23</v>
      </c>
      <c r="F19" s="24"/>
      <c r="H19" s="24" t="s">
        <v>22</v>
      </c>
      <c r="I19" s="24"/>
      <c r="K19" s="24" t="s">
        <v>23</v>
      </c>
      <c r="L19" s="24"/>
    </row>
    <row r="20" customFormat="false" ht="13.8" hidden="false" customHeight="false" outlineLevel="0" collapsed="false">
      <c r="B20" s="25" t="n">
        <v>5.8911</v>
      </c>
      <c r="C20" s="26" t="s">
        <v>24</v>
      </c>
      <c r="E20" s="25" t="n">
        <v>5.49</v>
      </c>
      <c r="F20" s="26"/>
      <c r="H20" s="25"/>
      <c r="I20" s="26" t="s">
        <v>24</v>
      </c>
      <c r="K20" s="25"/>
      <c r="L20" s="26" t="s">
        <v>25</v>
      </c>
    </row>
    <row r="21" customFormat="false" ht="13.8" hidden="false" customHeight="false" outlineLevel="0" collapsed="false">
      <c r="B21" s="36" t="n">
        <v>1800</v>
      </c>
      <c r="C21" s="26" t="s">
        <v>26</v>
      </c>
      <c r="E21" s="36" t="n">
        <v>1800</v>
      </c>
      <c r="F21" s="26" t="s">
        <v>26</v>
      </c>
      <c r="H21" s="36"/>
      <c r="I21" s="26" t="s">
        <v>26</v>
      </c>
      <c r="K21" s="36"/>
      <c r="L21" s="26" t="s">
        <v>26</v>
      </c>
    </row>
    <row r="22" customFormat="false" ht="13.8" hidden="false" customHeight="false" outlineLevel="0" collapsed="false">
      <c r="B22" s="28" t="n">
        <f aca="false">B21*B20</f>
        <v>10603.98</v>
      </c>
      <c r="C22" s="26" t="s">
        <v>27</v>
      </c>
      <c r="E22" s="29" t="n">
        <f aca="false">E20*E21</f>
        <v>9882</v>
      </c>
      <c r="F22" s="26"/>
      <c r="H22" s="28" t="n">
        <f aca="false">H21*H20</f>
        <v>0</v>
      </c>
      <c r="I22" s="26" t="s">
        <v>27</v>
      </c>
      <c r="K22" s="29" t="n">
        <f aca="false">K20*K21</f>
        <v>0</v>
      </c>
      <c r="L22" s="26" t="s">
        <v>28</v>
      </c>
    </row>
    <row r="23" customFormat="false" ht="13.8" hidden="false" customHeight="false" outlineLevel="0" collapsed="false">
      <c r="B23" s="30" t="n">
        <v>1.1704</v>
      </c>
      <c r="C23" s="26" t="s">
        <v>29</v>
      </c>
      <c r="E23" s="30" t="n">
        <v>1.1589</v>
      </c>
      <c r="F23" s="26" t="s">
        <v>29</v>
      </c>
      <c r="H23" s="30"/>
      <c r="I23" s="26" t="s">
        <v>29</v>
      </c>
      <c r="K23" s="30"/>
      <c r="L23" s="26" t="s">
        <v>29</v>
      </c>
    </row>
    <row r="24" customFormat="false" ht="13.8" hidden="false" customHeight="false" outlineLevel="0" collapsed="false">
      <c r="B24" s="31" t="n">
        <f aca="false">B22/B23</f>
        <v>9060.13328776487</v>
      </c>
      <c r="C24" s="26" t="s">
        <v>30</v>
      </c>
      <c r="E24" s="31" t="n">
        <f aca="false">E22/E23</f>
        <v>8527.05151436707</v>
      </c>
      <c r="F24" s="26"/>
      <c r="H24" s="31" t="e">
        <f aca="false">H22/H23</f>
        <v>#DIV/0!</v>
      </c>
      <c r="I24" s="26" t="s">
        <v>30</v>
      </c>
      <c r="K24" s="31" t="e">
        <f aca="false">K22/K23</f>
        <v>#DIV/0!</v>
      </c>
      <c r="L24" s="26" t="s">
        <v>31</v>
      </c>
    </row>
    <row r="25" customFormat="false" ht="13.8" hidden="false" customHeight="false" outlineLevel="0" collapsed="false">
      <c r="B25" s="31" t="n">
        <f aca="false">MIN(MAX(2,95,B20*B21*0,19/B23),19)</f>
        <v>19</v>
      </c>
      <c r="C25" s="26" t="s">
        <v>32</v>
      </c>
      <c r="E25" s="31" t="n">
        <f aca="false">MIN(MAX(2,95,E20*E21*0,19/E23),19)</f>
        <v>19</v>
      </c>
      <c r="F25" s="26"/>
      <c r="H25" s="31" t="e">
        <f aca="false">MIN(MAX(2,95,H20*H21*0,19/H23),19)</f>
        <v>#DIV/0!</v>
      </c>
      <c r="I25" s="26" t="s">
        <v>32</v>
      </c>
      <c r="K25" s="31" t="e">
        <f aca="false">MIN(MAX(2,95,K20*K21*0,19/K23),19)</f>
        <v>#DIV/0!</v>
      </c>
      <c r="L25" s="26" t="s">
        <v>33</v>
      </c>
    </row>
    <row r="26" customFormat="false" ht="13.8" hidden="false" customHeight="false" outlineLevel="0" collapsed="false">
      <c r="B26" s="31" t="n">
        <f aca="false">B24-B25</f>
        <v>9041.13328776487</v>
      </c>
      <c r="C26" s="26" t="s">
        <v>34</v>
      </c>
      <c r="E26" s="32" t="n">
        <f aca="false">E24+E25</f>
        <v>8546.05151436707</v>
      </c>
      <c r="F26" s="33"/>
      <c r="H26" s="31" t="e">
        <f aca="false">H24-H25</f>
        <v>#DIV/0!</v>
      </c>
      <c r="I26" s="26" t="s">
        <v>34</v>
      </c>
      <c r="K26" s="32" t="e">
        <f aca="false">K24+K25</f>
        <v>#DIV/0!</v>
      </c>
      <c r="L26" s="33" t="s">
        <v>35</v>
      </c>
    </row>
    <row r="27" customFormat="false" ht="13.8" hidden="false" customHeight="false" outlineLevel="0" collapsed="false">
      <c r="B27" s="31" t="n">
        <f aca="false">IF((B20-E20)&gt;0,(B24-E24)*0.26,0)</f>
        <v>138.601261083426</v>
      </c>
      <c r="C27" s="26" t="s">
        <v>36</v>
      </c>
      <c r="H27" s="31" t="n">
        <f aca="false">IF((H20-K20)&gt;0,(H24-K24)*0.26,0)</f>
        <v>0</v>
      </c>
      <c r="I27" s="26" t="s">
        <v>36</v>
      </c>
    </row>
    <row r="28" customFormat="false" ht="13.8" hidden="false" customHeight="false" outlineLevel="0" collapsed="false">
      <c r="B28" s="31" t="n">
        <f aca="false">B24-B27-B25</f>
        <v>8902.53202668144</v>
      </c>
      <c r="C28" s="26" t="s">
        <v>37</v>
      </c>
      <c r="H28" s="31" t="e">
        <f aca="false">H24-H27-H25</f>
        <v>#DIV/0!</v>
      </c>
      <c r="I28" s="26" t="s">
        <v>37</v>
      </c>
    </row>
    <row r="29" customFormat="false" ht="13.8" hidden="false" customHeight="false" outlineLevel="0" collapsed="false"/>
    <row r="30" customFormat="false" ht="13.8" hidden="false" customHeight="false" outlineLevel="0" collapsed="false">
      <c r="B30" s="31" t="n">
        <f aca="false">B28-E26</f>
        <v>356.480512314367</v>
      </c>
      <c r="C30" s="24" t="s">
        <v>38</v>
      </c>
      <c r="H30" s="31" t="e">
        <f aca="false">H28-K26</f>
        <v>#DIV/0!</v>
      </c>
      <c r="I30" s="24" t="s">
        <v>38</v>
      </c>
    </row>
    <row r="31" customFormat="false" ht="13.8" hidden="false" customHeight="false" outlineLevel="0" collapsed="false">
      <c r="B31" s="34" t="n">
        <f aca="false">B30/E26</f>
        <v>0.0417128906507379</v>
      </c>
      <c r="C31" s="24"/>
      <c r="H31" s="34" t="e">
        <f aca="false">H30/K26</f>
        <v>#DIV/0!</v>
      </c>
      <c r="I31" s="24"/>
    </row>
  </sheetData>
  <mergeCells count="16">
    <mergeCell ref="B1:F1"/>
    <mergeCell ref="H1:L1"/>
    <mergeCell ref="B2:C2"/>
    <mergeCell ref="E2:F2"/>
    <mergeCell ref="H2:I2"/>
    <mergeCell ref="K2:L2"/>
    <mergeCell ref="C13:C14"/>
    <mergeCell ref="I13:I14"/>
    <mergeCell ref="B18:F18"/>
    <mergeCell ref="H18:L18"/>
    <mergeCell ref="B19:C19"/>
    <mergeCell ref="E19:F19"/>
    <mergeCell ref="H19:I19"/>
    <mergeCell ref="K19:L19"/>
    <mergeCell ref="C30:C31"/>
    <mergeCell ref="I30:I31"/>
  </mergeCells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&amp;C&amp;"Calibri,Regular"&amp;1#&amp;10Company General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2" activeCellId="0" sqref="G2"/>
    </sheetView>
  </sheetViews>
  <sheetFormatPr defaultColWidth="8.00390625" defaultRowHeight="12.75" customHeight="true" zeroHeight="false" outlineLevelRow="0" outlineLevelCol="0"/>
  <cols>
    <col collapsed="false" customWidth="true" hidden="false" outlineLevel="0" max="1" min="1" style="22" width="15.14"/>
    <col collapsed="false" customWidth="true" hidden="false" outlineLevel="0" max="2" min="2" style="22" width="13.8"/>
    <col collapsed="false" customWidth="true" hidden="false" outlineLevel="0" max="3" min="3" style="22" width="10.76"/>
    <col collapsed="false" customWidth="true" hidden="false" outlineLevel="0" max="4" min="4" style="22" width="15.59"/>
    <col collapsed="false" customWidth="true" hidden="false" outlineLevel="0" max="5" min="5" style="22" width="12.23"/>
    <col collapsed="false" customWidth="true" hidden="false" outlineLevel="0" max="11" min="6" style="22" width="8.6"/>
    <col collapsed="false" customWidth="true" hidden="false" outlineLevel="0" max="12" min="12" style="22" width="10.98"/>
    <col collapsed="false" customWidth="true" hidden="false" outlineLevel="0" max="1025" min="13" style="22" width="8.6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>
      <c r="A5" s="24" t="s">
        <v>41</v>
      </c>
      <c r="B5" s="24" t="s">
        <v>42</v>
      </c>
      <c r="C5" s="37"/>
      <c r="D5" s="24"/>
      <c r="E5" s="24" t="s">
        <v>43</v>
      </c>
      <c r="F5" s="22" t="s">
        <v>44</v>
      </c>
      <c r="G5" s="22" t="n">
        <v>1.13494</v>
      </c>
    </row>
    <row r="6" customFormat="false" ht="13.8" hidden="false" customHeight="false" outlineLevel="0" collapsed="false">
      <c r="A6" s="24" t="s">
        <v>45</v>
      </c>
      <c r="B6" s="38" t="n">
        <v>1562.81</v>
      </c>
      <c r="C6" s="39"/>
      <c r="D6" s="24" t="s">
        <v>46</v>
      </c>
      <c r="E6" s="40" t="n">
        <v>1.195</v>
      </c>
    </row>
    <row r="7" customFormat="false" ht="13.8" hidden="false" customHeight="false" outlineLevel="0" collapsed="false">
      <c r="A7" s="24" t="s">
        <v>47</v>
      </c>
      <c r="B7" s="38" t="n">
        <v>7.75</v>
      </c>
      <c r="C7" s="39"/>
      <c r="D7" s="24" t="s">
        <v>48</v>
      </c>
      <c r="E7" s="41" t="n">
        <v>1</v>
      </c>
    </row>
    <row r="8" customFormat="false" ht="13.8" hidden="false" customHeight="false" outlineLevel="0" collapsed="false">
      <c r="A8" s="24" t="s">
        <v>49</v>
      </c>
      <c r="B8" s="42" t="n">
        <f aca="false">B6-B7</f>
        <v>1555.06</v>
      </c>
      <c r="C8" s="39"/>
      <c r="D8" s="24" t="s">
        <v>50</v>
      </c>
      <c r="E8" s="42" t="n">
        <f aca="false">E6/E7</f>
        <v>1.195</v>
      </c>
    </row>
    <row r="9" customFormat="false" ht="13.8" hidden="false" customHeight="false" outlineLevel="0" collapsed="false">
      <c r="A9" s="24" t="s">
        <v>50</v>
      </c>
      <c r="B9" s="38" t="n">
        <v>1.154457</v>
      </c>
      <c r="C9" s="39"/>
      <c r="D9" s="24" t="s">
        <v>51</v>
      </c>
      <c r="E9" s="42" t="n">
        <f aca="false">E8*B12</f>
        <v>1609.67164649701</v>
      </c>
    </row>
    <row r="10" customFormat="false" ht="13.8" hidden="false" customHeight="false" outlineLevel="0" collapsed="false">
      <c r="A10" s="24" t="s">
        <v>48</v>
      </c>
      <c r="B10" s="43" t="n">
        <v>1</v>
      </c>
      <c r="C10" s="44"/>
      <c r="D10" s="24" t="s">
        <v>52</v>
      </c>
      <c r="E10" s="38" t="n">
        <v>10</v>
      </c>
    </row>
    <row r="11" customFormat="false" ht="13.8" hidden="false" customHeight="false" outlineLevel="0" collapsed="false">
      <c r="A11" s="24" t="s">
        <v>46</v>
      </c>
      <c r="B11" s="45" t="n">
        <f aca="false">B9*B10</f>
        <v>1.154457</v>
      </c>
      <c r="C11" s="46"/>
      <c r="D11" s="24" t="s">
        <v>53</v>
      </c>
      <c r="E11" s="42" t="n">
        <f aca="false">E9-E10</f>
        <v>1599.67164649701</v>
      </c>
    </row>
    <row r="12" customFormat="false" ht="15" hidden="false" customHeight="false" outlineLevel="0" collapsed="false">
      <c r="A12" s="24" t="s">
        <v>8</v>
      </c>
      <c r="B12" s="47" t="n">
        <f aca="false">B8/B11</f>
        <v>1347.00556192218</v>
      </c>
      <c r="C12" s="48"/>
      <c r="D12" s="24" t="s">
        <v>54</v>
      </c>
      <c r="E12" s="42" t="n">
        <f aca="false">E11-B6</f>
        <v>36.861646497011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&amp;C&amp;"Calibri,Regular"&amp;1#&amp;10Company General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P1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9" activeCellId="0" sqref="I9"/>
    </sheetView>
  </sheetViews>
  <sheetFormatPr defaultColWidth="8.00390625" defaultRowHeight="12.75" customHeight="true" zeroHeight="false" outlineLevelRow="0" outlineLevelCol="0"/>
  <cols>
    <col collapsed="false" customWidth="true" hidden="false" outlineLevel="0" max="3" min="1" style="1" width="9.2"/>
    <col collapsed="false" customWidth="true" hidden="false" outlineLevel="0" max="4" min="4" style="1" width="12.56"/>
    <col collapsed="false" customWidth="true" hidden="false" outlineLevel="0" max="5" min="5" style="1" width="12.68"/>
    <col collapsed="false" customWidth="true" hidden="false" outlineLevel="0" max="6" min="6" style="1" width="10.2"/>
    <col collapsed="false" customWidth="true" hidden="false" outlineLevel="0" max="9" min="7" style="1" width="9.2"/>
    <col collapsed="false" customWidth="true" hidden="false" outlineLevel="0" max="10" min="10" style="1" width="21.88"/>
    <col collapsed="false" customWidth="true" hidden="false" outlineLevel="0" max="11" min="11" style="1" width="10.43"/>
    <col collapsed="false" customWidth="true" hidden="false" outlineLevel="0" max="16" min="12" style="1" width="11.11"/>
    <col collapsed="false" customWidth="true" hidden="false" outlineLevel="0" max="1025" min="17" style="1" width="9.2"/>
  </cols>
  <sheetData>
    <row r="1" customFormat="false" ht="13.8" hidden="false" customHeight="false" outlineLevel="0" collapsed="false">
      <c r="D1" s="49" t="s">
        <v>55</v>
      </c>
      <c r="E1" s="49"/>
      <c r="F1" s="49"/>
      <c r="G1" s="49"/>
      <c r="H1" s="49"/>
      <c r="I1" s="49"/>
      <c r="J1" s="49"/>
    </row>
    <row r="2" customFormat="false" ht="13.8" hidden="false" customHeight="false" outlineLevel="0" collapsed="false">
      <c r="D2" s="50"/>
      <c r="E2" s="50"/>
      <c r="F2" s="50"/>
      <c r="G2" s="50"/>
      <c r="H2" s="50" t="s">
        <v>56</v>
      </c>
      <c r="I2" s="50" t="s">
        <v>44</v>
      </c>
      <c r="J2" s="50" t="s">
        <v>57</v>
      </c>
    </row>
    <row r="3" customFormat="false" ht="13.8" hidden="false" customHeight="false" outlineLevel="0" collapsed="false">
      <c r="D3" s="8" t="s">
        <v>58</v>
      </c>
      <c r="E3" s="8" t="s">
        <v>59</v>
      </c>
      <c r="F3" s="8" t="s">
        <v>60</v>
      </c>
      <c r="G3" s="8" t="n">
        <v>6.278</v>
      </c>
      <c r="H3" s="51" t="e">
        <f aca="false">G3*0,6</f>
        <v>#VALUE!</v>
      </c>
      <c r="I3" s="8" t="n">
        <v>8.956</v>
      </c>
      <c r="J3" s="52" t="e">
        <f aca="false">((I3-H3)/H3)</f>
        <v>#VALUE!</v>
      </c>
    </row>
    <row r="4" customFormat="false" ht="13.8" hidden="false" customHeight="false" outlineLevel="0" collapsed="false">
      <c r="D4" s="8" t="s">
        <v>61</v>
      </c>
      <c r="E4" s="8" t="s">
        <v>62</v>
      </c>
      <c r="F4" s="8" t="s">
        <v>60</v>
      </c>
      <c r="G4" s="8" t="n">
        <v>5.248</v>
      </c>
      <c r="H4" s="51" t="e">
        <f aca="false">G4*0,6</f>
        <v>#VALUE!</v>
      </c>
      <c r="I4" s="8" t="n">
        <v>6.24</v>
      </c>
      <c r="J4" s="52" t="e">
        <f aca="false">((I4-H4)/H4)</f>
        <v>#VALUE!</v>
      </c>
    </row>
    <row r="5" customFormat="false" ht="13.8" hidden="false" customHeight="false" outlineLevel="0" collapsed="false">
      <c r="D5" s="8" t="s">
        <v>63</v>
      </c>
      <c r="E5" s="8" t="s">
        <v>64</v>
      </c>
      <c r="F5" s="8" t="s">
        <v>60</v>
      </c>
      <c r="G5" s="8" t="n">
        <v>40.325</v>
      </c>
      <c r="H5" s="51" t="e">
        <f aca="false">G5*0,6</f>
        <v>#VALUE!</v>
      </c>
      <c r="I5" s="8" t="n">
        <v>47.96</v>
      </c>
      <c r="J5" s="52" t="e">
        <f aca="false">((I5-H5)/H5)</f>
        <v>#VALUE!</v>
      </c>
    </row>
    <row r="6" customFormat="false" ht="13.8" hidden="false" customHeight="false" outlineLevel="0" collapsed="false">
      <c r="J6" s="53"/>
    </row>
    <row r="7" customFormat="false" ht="13.8" hidden="false" customHeight="false" outlineLevel="0" collapsed="false">
      <c r="L7" s="54" t="s">
        <v>65</v>
      </c>
      <c r="M7" s="54"/>
      <c r="N7" s="54"/>
      <c r="O7" s="54"/>
      <c r="P7" s="54"/>
    </row>
    <row r="8" customFormat="false" ht="13.8" hidden="false" customHeight="false" outlineLevel="0" collapsed="false">
      <c r="D8" s="55" t="n">
        <v>45776</v>
      </c>
      <c r="E8" s="55"/>
      <c r="F8" s="55"/>
      <c r="G8" s="55"/>
      <c r="H8" s="8" t="s">
        <v>56</v>
      </c>
      <c r="I8" s="8" t="s">
        <v>44</v>
      </c>
      <c r="J8" s="8" t="s">
        <v>66</v>
      </c>
      <c r="K8" s="8" t="s">
        <v>67</v>
      </c>
    </row>
    <row r="9" customFormat="false" ht="13.8" hidden="false" customHeight="false" outlineLevel="0" collapsed="false">
      <c r="D9" s="8" t="s">
        <v>58</v>
      </c>
      <c r="E9" s="8" t="s">
        <v>59</v>
      </c>
      <c r="F9" s="8" t="s">
        <v>60</v>
      </c>
      <c r="G9" s="8" t="n">
        <v>6.278</v>
      </c>
      <c r="H9" s="51" t="e">
        <f aca="false">G9*0,6</f>
        <v>#VALUE!</v>
      </c>
      <c r="I9" s="8" t="n">
        <v>9.936</v>
      </c>
      <c r="J9" s="52" t="e">
        <f aca="false">((I9-H9)/H9)</f>
        <v>#VALUE!</v>
      </c>
      <c r="K9" s="56" t="str">
        <f aca="false">IF(I9&gt;=G9,"SI","NO")</f>
        <v>SI</v>
      </c>
    </row>
    <row r="10" customFormat="false" ht="13.8" hidden="false" customHeight="false" outlineLevel="0" collapsed="false">
      <c r="D10" s="8" t="s">
        <v>61</v>
      </c>
      <c r="E10" s="8" t="s">
        <v>62</v>
      </c>
      <c r="F10" s="8" t="s">
        <v>60</v>
      </c>
      <c r="G10" s="8" t="n">
        <v>5.248</v>
      </c>
      <c r="H10" s="51" t="e">
        <f aca="false">G10*0,6</f>
        <v>#VALUE!</v>
      </c>
      <c r="I10" s="8" t="n">
        <v>7.622</v>
      </c>
      <c r="J10" s="52" t="e">
        <f aca="false">((I10-H10)/H10)</f>
        <v>#VALUE!</v>
      </c>
      <c r="K10" s="56" t="str">
        <f aca="false">IF(I10&gt;=G10,"SI","NO")</f>
        <v>SI</v>
      </c>
    </row>
    <row r="11" customFormat="false" ht="13.8" hidden="false" customHeight="false" outlineLevel="0" collapsed="false">
      <c r="D11" s="8" t="s">
        <v>63</v>
      </c>
      <c r="E11" s="8" t="s">
        <v>64</v>
      </c>
      <c r="F11" s="8" t="s">
        <v>60</v>
      </c>
      <c r="G11" s="8" t="n">
        <v>40.325</v>
      </c>
      <c r="H11" s="51" t="e">
        <f aca="false">G11*0,6</f>
        <v>#VALUE!</v>
      </c>
      <c r="I11" s="8" t="n">
        <v>52.3</v>
      </c>
      <c r="J11" s="52" t="e">
        <f aca="false">((I11-H11)/H11)</f>
        <v>#VALUE!</v>
      </c>
      <c r="K11" s="56" t="str">
        <f aca="false">IF(I11&gt;=G11,"SI","NO")</f>
        <v>SI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>
      <c r="D17" s="8" t="s">
        <v>68</v>
      </c>
      <c r="E17" s="8" t="n">
        <v>2471.41</v>
      </c>
    </row>
    <row r="18" customFormat="false" ht="13.8" hidden="false" customHeight="false" outlineLevel="0" collapsed="false">
      <c r="D18" s="8" t="s">
        <v>69</v>
      </c>
      <c r="E18" s="8" t="e">
        <f aca="false">33,84*8</f>
        <v>#VALUE!</v>
      </c>
    </row>
    <row r="19" customFormat="false" ht="22.7" hidden="false" customHeight="false" outlineLevel="0" collapsed="false">
      <c r="D19" s="18" t="s">
        <v>70</v>
      </c>
      <c r="E19" s="52" t="e">
        <f aca="false">(E18/E17)*(7/12)</f>
        <v>#VALUE!</v>
      </c>
    </row>
  </sheetData>
  <mergeCells count="3">
    <mergeCell ref="D1:J1"/>
    <mergeCell ref="L7:P7"/>
    <mergeCell ref="D8:G8"/>
  </mergeCells>
  <conditionalFormatting sqref="I11">
    <cfRule type="cellIs" priority="2" operator="greaterThan" aboveAverage="0" equalAverage="0" bottom="0" percent="0" rank="0" text="" dxfId="2">
      <formula>$G$11</formula>
    </cfRule>
  </conditionalFormatting>
  <conditionalFormatting sqref="I10">
    <cfRule type="cellIs" priority="3" operator="greaterThan" aboveAverage="0" equalAverage="0" bottom="0" percent="0" rank="0" text="" dxfId="3">
      <formula>$G$10</formula>
    </cfRule>
  </conditionalFormatting>
  <conditionalFormatting sqref="I9">
    <cfRule type="cellIs" priority="4" operator="greaterThan" aboveAverage="0" equalAverage="0" bottom="0" percent="0" rank="0" text="" dxfId="4">
      <formula>$G$9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&amp;C&amp;"Calibri,Regular"&amp;1#&amp;10Company General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2947</TotalTime>
  <Application>LibreOffice/25.2.4.3$MacOSX_AARCH64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2021-01-07T08:21:02Z</dcterms:created>
  <dc:creator>Ruberti Leonardo Domenico</dc:creator>
  <dc:description/>
  <dc:language>it</dc:language>
  <cp:lastModifiedBy/>
  <dcterms:modified xsi:type="dcterms:W3CDTF">2025-08-23T19:32:33Z</dcterms:modified>
  <cp:revision>9</cp:revision>
  <dc:subject/>
  <dc:title/>
</cp:coreProperties>
</file>