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OFFICE\LibreOffice Bug\"/>
    </mc:Choice>
  </mc:AlternateContent>
  <bookViews>
    <workbookView xWindow="0" yWindow="0" windowWidth="20400" windowHeight="7035"/>
  </bookViews>
  <sheets>
    <sheet name="Retirement Planner" sheetId="6" r:id="rId1"/>
    <sheet name="Calculations" sheetId="5" r:id="rId2"/>
  </sheets>
  <definedNames>
    <definedName name="AfterRetirement">'Retirement Planner'!$B1&gt;=DesiredRetirementAge</definedName>
    <definedName name="Age">IF(PlanYear&lt;=PlanYears,PlanYear-1+YourCurrentAge,NA())</definedName>
    <definedName name="AnnualPenionsBenefitsAtRetirement">'Retirement Planner'!$G$6</definedName>
    <definedName name="AnnualPensionBenefitAfterRetirementIncreasesPercentage">'Retirement Planner'!$G$7</definedName>
    <definedName name="AnnualPensionBenefitAmountUncertaintyPercentage">'Retirement Planner'!$J$9</definedName>
    <definedName name="AnnualPensionCenefitIncreasesUncertaintyPercentage">'Retirement Planner'!$J$10</definedName>
    <definedName name="AnnualSavingsAmountUncertaintyPercentage">'Retirement Planner'!$J$7</definedName>
    <definedName name="AnnualSavingsIncreasesUncertaintyPercentage">'Retirement Planner'!$J$8</definedName>
    <definedName name="Balance">IF(PlanYear&lt;=PlanYears,Calculations!$K1048576,NA())</definedName>
    <definedName name="Balance_Over">IF(PlanYear&lt;=PlanYears,Calculations!$AA1048576,NA())</definedName>
    <definedName name="Balance_Under">IF(PlanYear&lt;=PlanYears,Calculations!$S1048576,NA())</definedName>
    <definedName name="BeforeRetirement">'Retirement Planner'!$B1&lt;DesiredRetirementAge</definedName>
    <definedName name="ColumnTitleRegion1..I114.1">'Retirement Planner'!$B$14</definedName>
    <definedName name="CurrentAnnualIncome">'Retirement Planner'!$D$7</definedName>
    <definedName name="CurrentAnnualIncomeIncreasesPercentage">'Retirement Planner'!$D$8</definedName>
    <definedName name="CurrentAnnualSavingsAmount">'Retirement Planner'!$D$10</definedName>
    <definedName name="CurrentAnnualSavingsAmount_Over">CurrentAnnualSavingsAmount+CurrentAnnualSavingsAmount*AnnualSavingsAmountUncertaintyPercentage/2</definedName>
    <definedName name="CurrentAnnualSavingsAmount_Under">CurrentAnnualSavingsAmount-CurrentAnnualSavingsAmount*AnnualSavingsAmountUncertaintyPercentage/2</definedName>
    <definedName name="CurrentAnnualSavingsIncreasesPercentage">'Retirement Planner'!$D$11</definedName>
    <definedName name="CurrentRetirementSavingsBalance">'Retirement Planner'!$D$9</definedName>
    <definedName name="DesiredRetirementAge">'Retirement Planner'!$G$8</definedName>
    <definedName name="DesiredRetirementIncome">IF(PlanYear&lt;=PlanYears,AfterRetirement*IncomeReplacementAtRetirementPercentage*CurrentAnnualIncome*(1+CurrentAnnualIncomeIncreasesPercentage)^(Calculations!$B1-Calculations!$B$15),NA())</definedName>
    <definedName name="EndBalance">IF(PlanYear&lt;=PlanYears,Calculations!XEZ1+Calculations!XFA1+Calculations!XFB1-Calculations!XFC1+Calculations!XFD1,NA())</definedName>
    <definedName name="IncomeReplacementAtRetirementPercentage">'Retirement Planner'!$G$10</definedName>
    <definedName name="Interest">IF(PlanYear&lt;=PlanYears,(Calculations!XFD1*BeforeRetirement*InvestmentReturnPreRetirementPercentage)+(Calculations!XFD1*AfterRetirement*InvestmentReturnPostRetirementPercentage),NA())</definedName>
    <definedName name="Interest_Over">IF(PlanYear&lt;=PlanYears,(Calculations!XFD1*BeforeRetirement*(InvestmentReturnPreRetirementPercentage+InvestmentReturnUncertaintyPercentage/2))+(Calculations!XFD1*AfterRetirement*(InvestmentReturnPostRetirementPercentage+InvestmentReturnUncertaintyPercentage/2)),NA())</definedName>
    <definedName name="Interest_Under">IF(PlanYear&lt;=PlanYears,(Calculations!XFD1*BeforeRetirement*(InvestmentReturnPreRetirementPercentage-InvestmentReturnUncertaintyPercentage/2))+(Calculations!XFD1*AfterRetirement*(InvestmentReturnPostRetirementPercentage-InvestmentReturnUncertaintyPercentage/2)),NA())</definedName>
    <definedName name="InvestmentReturnPostRetirementPercentage">'Retirement Planner'!$G$11</definedName>
    <definedName name="InvestmentReturnPreRetirementPercentage">'Retirement Planner'!$D$12</definedName>
    <definedName name="InvestmentReturnUncertaintyPercentage">'Retirement Planner'!$J$6</definedName>
    <definedName name="LastRow">COUNTIF('Retirement Planner'!$B$14:$B$114,"&gt;1")+35</definedName>
    <definedName name="PensionIncome">IF(PlanYear&lt;=PlanYears,AfterRetirement*PensionIncomeInflated,NA())</definedName>
    <definedName name="PensionIncome_Over">IF(PlanYear&lt;=PlanYears,AfterRetirement*PensionIncomeInflated_Over,NA())</definedName>
    <definedName name="PensionIncome_Under">IF(PlanYear&lt;=PlanYears,AfterRetirement*PensionIncomeInflated_Under,NA())</definedName>
    <definedName name="PensionIncomeInflated">AnnualPenionsBenefitsAtRetirement*(1+AnnualPensionBenefitAfterRetirementIncreasesPercentage)^(Calculations!$B1-DesiredRetirementAge)</definedName>
    <definedName name="PensionIncomeInflated_Over">(AnnualPenionsBenefitsAtRetirement+AnnualPenionsBenefitsAtRetirement*AnnualPensionBenefitAmountUncertaintyPercentage/2)*(1+AnnualPensionBenefitAfterRetirementIncreasesPercentage+AnnualPensionCenefitIncreasesUncertaintyPercentage/2)^(Calculations!$B1-DesiredRetirementAge)</definedName>
    <definedName name="PensionIncomeInflated_Under">(AnnualPenionsBenefitsAtRetirement-AnnualPenionsBenefitsAtRetirement*AnnualPensionBenefitAmountUncertaintyPercentage/2)*(1+AnnualPensionBenefitAfterRetirementIncreasesPercentage-AnnualPensionCenefitIncreasesUncertaintyPercentage/2)^(Calculations!$B1-DesiredRetirementAge)</definedName>
    <definedName name="PlanYear">ROWS(Calculations!$B$15:$B1)</definedName>
    <definedName name="PlanYears">YearsOfRetirementIncome+(DesiredRetirementAge-YourCurrentAge)</definedName>
    <definedName name="Print_Area_Reset">OFFSET('Retirement Planner'!$A$1:$P$114,0,0,LastRow)</definedName>
    <definedName name="_xlnm.Print_Titles" localSheetId="0">'Retirement Planner'!$14:$14</definedName>
    <definedName name="ResultsDisplay_Failure">Calculations!$K$6</definedName>
    <definedName name="ResultsDisplay_Failure_1">Calculations!$K$9</definedName>
    <definedName name="ResultsDisplay_Failure_2">Calculations!$K$10</definedName>
    <definedName name="ResultsDisplay_Failure_3">Calculations!$K$11</definedName>
    <definedName name="ResultsDisplay_Failure_4">Calculations!$K$12</definedName>
    <definedName name="ResultsDisplay_Success">Calculations!$K$7</definedName>
    <definedName name="ResultsDisplay_Success_1">Calculations!$I$9</definedName>
    <definedName name="ResultsDisplay_Success_2">Calculations!$I$10</definedName>
    <definedName name="ResultsDisplay_Success_3">Calculations!$I$11</definedName>
    <definedName name="ResultsDisplay_Success_4">Calculations!$I$12</definedName>
    <definedName name="ResultsDisplay_Success_5">Calculations!$I$13</definedName>
    <definedName name="RowTitleRegion1..D12">'Retirement Planner'!$B$6</definedName>
    <definedName name="RowTitleRegion2..G11">'Retirement Planner'!$E$6</definedName>
    <definedName name="RowTitleRegion3..J10">'Retirement Planner'!$H$6</definedName>
    <definedName name="Salary">IF(PlanYear&lt;=PlanYears,BeforeRetirement*(Calculations!$C1048576+Calculations!$C1048576*CurrentAnnualIncomeIncreasesPercentage),NA())</definedName>
    <definedName name="SavingsBalance_Disbursements">Calculations!$I$15:INDEX(Calculations!$I$15:$I$114,PlanYears)</definedName>
    <definedName name="SavingsBalance_RetiredPeriod">Calculations!$AE$15:INDEX(Calculations!$AE$15:$AE$114,PlanYears)</definedName>
    <definedName name="SavingsBalance_WorkingPeriod">Calculations!$AD$15:INDEX(Calculations!$AD$15:$AD$114,PlanYears)</definedName>
    <definedName name="Success">Calculations!$G$8</definedName>
    <definedName name="UncertaintyCone_Over">Calculations!$AH$15:INDEX(Calculations!$AH$15:$AH$114,PlanYears)</definedName>
    <definedName name="UncertaintyCone_Under">Calculations!$S$15:INDEX(Calculations!$S$15:$S$114,PlanYears)</definedName>
    <definedName name="YearlySavings">IF(PlanYear&lt;=PlanYears,BeforeRetirement*YearlySavingsInflated,NA())</definedName>
    <definedName name="YearlySavings_Over">IF(PlanYear&lt;=PlanYears,BeforeRetirement*YearlySavingsInflated_Over,NA())</definedName>
    <definedName name="YearlySavings_Under">IF(PlanYear&lt;=PlanYears,BeforeRetirement*YearlySavingsInflated_Under,NA())</definedName>
    <definedName name="YearlySavingsInflated">Calculations!$H1048576+Calculations!$H1048576*CurrentAnnualSavingsIncreasesPercentage</definedName>
    <definedName name="YearlySavingsInflated_Over">Calculations!$X1048576+Calculations!$X1048576*(CurrentAnnualSavingsIncreasesPercentage+AnnualSavingsIncreasesUncertaintyPercentage/2)</definedName>
    <definedName name="YearlySavingsInflated_Under">Calculations!$P1048576+Calculations!$P1048576*(CurrentAnnualSavingsIncreasesPercentage-AnnualSavingsIncreasesUncertaintyPercentage/2)</definedName>
    <definedName name="YearsOfRetirementIncome">'Retirement Planner'!$G$9</definedName>
    <definedName name="YourCurrentAge">'Retirement Planner'!$D$6</definedName>
  </definedNames>
  <calcPr calcId="152511"/>
  <fileRecoveryPr autoRecover="0"/>
</workbook>
</file>

<file path=xl/calcChain.xml><?xml version="1.0" encoding="utf-8"?>
<calcChain xmlns="http://schemas.openxmlformats.org/spreadsheetml/2006/main">
  <c r="C15" i="5" l="1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H4" i="5" l="1"/>
  <c r="X15" i="5"/>
  <c r="Z98" i="5" l="1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X114" i="5"/>
  <c r="X113" i="5"/>
  <c r="X112" i="5"/>
  <c r="X111" i="5"/>
  <c r="X110" i="5"/>
  <c r="X109" i="5"/>
  <c r="X108" i="5"/>
  <c r="X107" i="5"/>
  <c r="X106" i="5"/>
  <c r="X105" i="5"/>
  <c r="X104" i="5"/>
  <c r="X103" i="5"/>
  <c r="X102" i="5"/>
  <c r="X101" i="5"/>
  <c r="X100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P15" i="5"/>
  <c r="R97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AA114" i="5"/>
  <c r="Y114" i="5"/>
  <c r="AA113" i="5"/>
  <c r="Y113" i="5"/>
  <c r="AA112" i="5"/>
  <c r="Y112" i="5"/>
  <c r="AA111" i="5"/>
  <c r="Y111" i="5"/>
  <c r="AA110" i="5"/>
  <c r="Y110" i="5"/>
  <c r="AA109" i="5"/>
  <c r="Y109" i="5"/>
  <c r="AA108" i="5"/>
  <c r="Y108" i="5"/>
  <c r="AA107" i="5"/>
  <c r="Y107" i="5"/>
  <c r="AA106" i="5"/>
  <c r="Y106" i="5"/>
  <c r="AA105" i="5"/>
  <c r="Y105" i="5"/>
  <c r="AA104" i="5"/>
  <c r="Y104" i="5"/>
  <c r="AA103" i="5"/>
  <c r="Y103" i="5"/>
  <c r="AA102" i="5"/>
  <c r="Y102" i="5"/>
  <c r="AA101" i="5"/>
  <c r="Y101" i="5"/>
  <c r="AA100" i="5"/>
  <c r="Y100" i="5"/>
  <c r="V15" i="5"/>
  <c r="S114" i="5"/>
  <c r="Q114" i="5"/>
  <c r="S113" i="5"/>
  <c r="Q113" i="5"/>
  <c r="S112" i="5"/>
  <c r="Q112" i="5"/>
  <c r="S111" i="5"/>
  <c r="Q111" i="5"/>
  <c r="S110" i="5"/>
  <c r="Q110" i="5"/>
  <c r="S109" i="5"/>
  <c r="Q109" i="5"/>
  <c r="S108" i="5"/>
  <c r="Q108" i="5"/>
  <c r="S107" i="5"/>
  <c r="Q107" i="5"/>
  <c r="S106" i="5"/>
  <c r="Q106" i="5"/>
  <c r="S105" i="5"/>
  <c r="Q105" i="5"/>
  <c r="S104" i="5"/>
  <c r="Q104" i="5"/>
  <c r="S103" i="5"/>
  <c r="Q103" i="5"/>
  <c r="S102" i="5"/>
  <c r="Q102" i="5"/>
  <c r="S101" i="5"/>
  <c r="Q101" i="5"/>
  <c r="S100" i="5"/>
  <c r="Q100" i="5"/>
  <c r="Q98" i="5"/>
  <c r="N15" i="5"/>
  <c r="F100" i="5"/>
  <c r="D100" i="6" s="1"/>
  <c r="F101" i="5"/>
  <c r="D101" i="6" s="1"/>
  <c r="F102" i="5"/>
  <c r="D102" i="6" s="1"/>
  <c r="F103" i="5"/>
  <c r="D103" i="6" s="1"/>
  <c r="F104" i="5"/>
  <c r="D104" i="6" s="1"/>
  <c r="F105" i="5"/>
  <c r="D105" i="6" s="1"/>
  <c r="F106" i="5"/>
  <c r="D106" i="6" s="1"/>
  <c r="F107" i="5"/>
  <c r="D107" i="6" s="1"/>
  <c r="F108" i="5"/>
  <c r="D108" i="6" s="1"/>
  <c r="F109" i="5"/>
  <c r="D109" i="6" s="1"/>
  <c r="F110" i="5"/>
  <c r="D110" i="6" s="1"/>
  <c r="F111" i="5"/>
  <c r="D111" i="6" s="1"/>
  <c r="F112" i="5"/>
  <c r="D112" i="6" s="1"/>
  <c r="F113" i="5"/>
  <c r="D113" i="6" s="1"/>
  <c r="F114" i="5"/>
  <c r="D114" i="6" s="1"/>
  <c r="K114" i="5"/>
  <c r="I114" i="6" s="1"/>
  <c r="J114" i="5"/>
  <c r="H114" i="6" s="1"/>
  <c r="I114" i="5"/>
  <c r="G114" i="6" s="1"/>
  <c r="H114" i="5"/>
  <c r="F114" i="6" s="1"/>
  <c r="G114" i="5"/>
  <c r="E114" i="6" s="1"/>
  <c r="C114" i="6"/>
  <c r="B114" i="5"/>
  <c r="B114" i="6" s="1"/>
  <c r="K113" i="5"/>
  <c r="I113" i="6" s="1"/>
  <c r="J113" i="5"/>
  <c r="H113" i="6" s="1"/>
  <c r="I113" i="5"/>
  <c r="G113" i="6" s="1"/>
  <c r="H113" i="5"/>
  <c r="F113" i="6" s="1"/>
  <c r="G113" i="5"/>
  <c r="E113" i="6" s="1"/>
  <c r="C113" i="6"/>
  <c r="B113" i="5"/>
  <c r="B113" i="6" s="1"/>
  <c r="K112" i="5"/>
  <c r="I112" i="6" s="1"/>
  <c r="J112" i="5"/>
  <c r="H112" i="6" s="1"/>
  <c r="I112" i="5"/>
  <c r="G112" i="6" s="1"/>
  <c r="H112" i="5"/>
  <c r="F112" i="6" s="1"/>
  <c r="G112" i="5"/>
  <c r="E112" i="6" s="1"/>
  <c r="C112" i="6"/>
  <c r="B112" i="5"/>
  <c r="B112" i="6" s="1"/>
  <c r="K111" i="5"/>
  <c r="I111" i="6" s="1"/>
  <c r="J111" i="5"/>
  <c r="H111" i="6" s="1"/>
  <c r="I111" i="5"/>
  <c r="G111" i="6" s="1"/>
  <c r="H111" i="5"/>
  <c r="F111" i="6" s="1"/>
  <c r="G111" i="5"/>
  <c r="E111" i="6" s="1"/>
  <c r="C111" i="6"/>
  <c r="B111" i="5"/>
  <c r="B111" i="6" s="1"/>
  <c r="K110" i="5"/>
  <c r="I110" i="6" s="1"/>
  <c r="J110" i="5"/>
  <c r="H110" i="6" s="1"/>
  <c r="I110" i="5"/>
  <c r="G110" i="6" s="1"/>
  <c r="H110" i="5"/>
  <c r="F110" i="6" s="1"/>
  <c r="G110" i="5"/>
  <c r="E110" i="6" s="1"/>
  <c r="C110" i="6"/>
  <c r="B110" i="5"/>
  <c r="B110" i="6" s="1"/>
  <c r="K109" i="5"/>
  <c r="I109" i="6" s="1"/>
  <c r="J109" i="5"/>
  <c r="H109" i="6" s="1"/>
  <c r="I109" i="5"/>
  <c r="G109" i="6" s="1"/>
  <c r="H109" i="5"/>
  <c r="F109" i="6" s="1"/>
  <c r="G109" i="5"/>
  <c r="E109" i="6" s="1"/>
  <c r="C109" i="6"/>
  <c r="B109" i="5"/>
  <c r="B109" i="6" s="1"/>
  <c r="K108" i="5"/>
  <c r="I108" i="6" s="1"/>
  <c r="J108" i="5"/>
  <c r="H108" i="6" s="1"/>
  <c r="I108" i="5"/>
  <c r="G108" i="6" s="1"/>
  <c r="H108" i="5"/>
  <c r="F108" i="6" s="1"/>
  <c r="G108" i="5"/>
  <c r="E108" i="6" s="1"/>
  <c r="C108" i="6"/>
  <c r="B108" i="5"/>
  <c r="B108" i="6" s="1"/>
  <c r="K107" i="5"/>
  <c r="I107" i="6" s="1"/>
  <c r="J107" i="5"/>
  <c r="H107" i="6" s="1"/>
  <c r="I107" i="5"/>
  <c r="G107" i="6" s="1"/>
  <c r="H107" i="5"/>
  <c r="F107" i="6" s="1"/>
  <c r="G107" i="5"/>
  <c r="E107" i="6" s="1"/>
  <c r="C107" i="6"/>
  <c r="B107" i="5"/>
  <c r="B107" i="6" s="1"/>
  <c r="K106" i="5"/>
  <c r="I106" i="6" s="1"/>
  <c r="J106" i="5"/>
  <c r="H106" i="6" s="1"/>
  <c r="I106" i="5"/>
  <c r="G106" i="6" s="1"/>
  <c r="H106" i="5"/>
  <c r="F106" i="6" s="1"/>
  <c r="G106" i="5"/>
  <c r="E106" i="6" s="1"/>
  <c r="C106" i="6"/>
  <c r="B106" i="5"/>
  <c r="B106" i="6" s="1"/>
  <c r="K105" i="5"/>
  <c r="I105" i="6" s="1"/>
  <c r="J105" i="5"/>
  <c r="H105" i="6" s="1"/>
  <c r="I105" i="5"/>
  <c r="G105" i="6" s="1"/>
  <c r="H105" i="5"/>
  <c r="F105" i="6" s="1"/>
  <c r="G105" i="5"/>
  <c r="E105" i="6" s="1"/>
  <c r="C105" i="6"/>
  <c r="B105" i="5"/>
  <c r="B105" i="6" s="1"/>
  <c r="K104" i="5"/>
  <c r="I104" i="6" s="1"/>
  <c r="J104" i="5"/>
  <c r="H104" i="6" s="1"/>
  <c r="I104" i="5"/>
  <c r="G104" i="6" s="1"/>
  <c r="H104" i="5"/>
  <c r="F104" i="6" s="1"/>
  <c r="G104" i="5"/>
  <c r="E104" i="6" s="1"/>
  <c r="C104" i="6"/>
  <c r="B104" i="5"/>
  <c r="B104" i="6" s="1"/>
  <c r="K103" i="5"/>
  <c r="I103" i="6" s="1"/>
  <c r="J103" i="5"/>
  <c r="H103" i="6" s="1"/>
  <c r="I103" i="5"/>
  <c r="G103" i="6" s="1"/>
  <c r="H103" i="5"/>
  <c r="F103" i="6" s="1"/>
  <c r="G103" i="5"/>
  <c r="E103" i="6" s="1"/>
  <c r="C103" i="6"/>
  <c r="B103" i="5"/>
  <c r="B103" i="6" s="1"/>
  <c r="K102" i="5"/>
  <c r="I102" i="6" s="1"/>
  <c r="J102" i="5"/>
  <c r="H102" i="6" s="1"/>
  <c r="I102" i="5"/>
  <c r="G102" i="6" s="1"/>
  <c r="H102" i="5"/>
  <c r="F102" i="6" s="1"/>
  <c r="G102" i="5"/>
  <c r="E102" i="6" s="1"/>
  <c r="C102" i="6"/>
  <c r="B102" i="5"/>
  <c r="B102" i="6" s="1"/>
  <c r="K101" i="5"/>
  <c r="I101" i="6" s="1"/>
  <c r="J101" i="5"/>
  <c r="H101" i="6" s="1"/>
  <c r="I101" i="5"/>
  <c r="G101" i="6" s="1"/>
  <c r="H101" i="5"/>
  <c r="F101" i="6" s="1"/>
  <c r="G101" i="5"/>
  <c r="E101" i="6" s="1"/>
  <c r="C101" i="6"/>
  <c r="B101" i="5"/>
  <c r="B101" i="6" s="1"/>
  <c r="K100" i="5"/>
  <c r="I100" i="6" s="1"/>
  <c r="J100" i="5"/>
  <c r="H100" i="6" s="1"/>
  <c r="I100" i="5"/>
  <c r="G100" i="6" s="1"/>
  <c r="H100" i="5"/>
  <c r="F100" i="6" s="1"/>
  <c r="G100" i="5"/>
  <c r="E100" i="6" s="1"/>
  <c r="C100" i="6"/>
  <c r="B100" i="5"/>
  <c r="B100" i="6" s="1"/>
  <c r="B99" i="5"/>
  <c r="B99" i="6" s="1"/>
  <c r="J98" i="5"/>
  <c r="H98" i="6" s="1"/>
  <c r="B98" i="5"/>
  <c r="B98" i="6" s="1"/>
  <c r="Y98" i="5" s="1"/>
  <c r="J97" i="5"/>
  <c r="H97" i="6" s="1"/>
  <c r="B97" i="5"/>
  <c r="B97" i="6" s="1"/>
  <c r="B96" i="5"/>
  <c r="B96" i="6" s="1"/>
  <c r="B95" i="5"/>
  <c r="B95" i="6" s="1"/>
  <c r="B94" i="5"/>
  <c r="B94" i="6" s="1"/>
  <c r="J93" i="5"/>
  <c r="H93" i="6" s="1"/>
  <c r="B93" i="5"/>
  <c r="B93" i="6" s="1"/>
  <c r="B92" i="5"/>
  <c r="B92" i="6" s="1"/>
  <c r="J91" i="5"/>
  <c r="H91" i="6" s="1"/>
  <c r="B91" i="5"/>
  <c r="B91" i="6" s="1"/>
  <c r="B90" i="5"/>
  <c r="B90" i="6" s="1"/>
  <c r="B89" i="5"/>
  <c r="B89" i="6" s="1"/>
  <c r="J89" i="5" s="1"/>
  <c r="H89" i="6" s="1"/>
  <c r="B88" i="5"/>
  <c r="B88" i="6" s="1"/>
  <c r="B87" i="5"/>
  <c r="B87" i="6" s="1"/>
  <c r="J87" i="5" s="1"/>
  <c r="H87" i="6" s="1"/>
  <c r="B86" i="5"/>
  <c r="B86" i="6" s="1"/>
  <c r="J85" i="5"/>
  <c r="H85" i="6" s="1"/>
  <c r="B85" i="5"/>
  <c r="B85" i="6" s="1"/>
  <c r="B84" i="5"/>
  <c r="B84" i="6" s="1"/>
  <c r="J83" i="5"/>
  <c r="H83" i="6" s="1"/>
  <c r="B83" i="5"/>
  <c r="B83" i="6" s="1"/>
  <c r="B82" i="5"/>
  <c r="B82" i="6" s="1"/>
  <c r="B81" i="5"/>
  <c r="B81" i="6" s="1"/>
  <c r="J81" i="5" s="1"/>
  <c r="H81" i="6" s="1"/>
  <c r="B80" i="5"/>
  <c r="B80" i="6" s="1"/>
  <c r="B79" i="5"/>
  <c r="B78" i="5"/>
  <c r="B77" i="5"/>
  <c r="B77" i="6" s="1"/>
  <c r="B76" i="5"/>
  <c r="B76" i="6" s="1"/>
  <c r="B75" i="5"/>
  <c r="B75" i="6" s="1"/>
  <c r="B74" i="5"/>
  <c r="B74" i="6" s="1"/>
  <c r="B73" i="5"/>
  <c r="B72" i="5"/>
  <c r="B72" i="6" s="1"/>
  <c r="B71" i="5"/>
  <c r="B70" i="5"/>
  <c r="B70" i="6" s="1"/>
  <c r="B69" i="5"/>
  <c r="B69" i="6" s="1"/>
  <c r="B68" i="5"/>
  <c r="B68" i="6" s="1"/>
  <c r="B67" i="5"/>
  <c r="B67" i="6" s="1"/>
  <c r="B66" i="5"/>
  <c r="B65" i="5"/>
  <c r="B65" i="6" s="1"/>
  <c r="B64" i="5"/>
  <c r="B64" i="6" s="1"/>
  <c r="B63" i="5"/>
  <c r="B63" i="6" s="1"/>
  <c r="B62" i="5"/>
  <c r="B62" i="6" s="1"/>
  <c r="B61" i="5"/>
  <c r="B61" i="6" s="1"/>
  <c r="B60" i="5"/>
  <c r="B60" i="6" s="1"/>
  <c r="B59" i="5"/>
  <c r="B59" i="6" s="1"/>
  <c r="B58" i="5"/>
  <c r="B58" i="6" s="1"/>
  <c r="B57" i="5"/>
  <c r="B56" i="5"/>
  <c r="B55" i="5"/>
  <c r="B55" i="6" s="1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H15" i="5"/>
  <c r="F15" i="6" s="1"/>
  <c r="F15" i="5"/>
  <c r="D15" i="6" s="1"/>
  <c r="C15" i="6"/>
  <c r="B15" i="5"/>
  <c r="I96" i="5" l="1"/>
  <c r="G96" i="6" s="1"/>
  <c r="Q96" i="5"/>
  <c r="I95" i="5"/>
  <c r="G95" i="6" s="1"/>
  <c r="J96" i="5"/>
  <c r="H96" i="6" s="1"/>
  <c r="I99" i="5"/>
  <c r="G99" i="6" s="1"/>
  <c r="Y96" i="5"/>
  <c r="R96" i="5"/>
  <c r="Z97" i="5"/>
  <c r="J95" i="5"/>
  <c r="H95" i="6" s="1"/>
  <c r="I98" i="5"/>
  <c r="G98" i="6" s="1"/>
  <c r="J99" i="5"/>
  <c r="H99" i="6" s="1"/>
  <c r="Q95" i="5"/>
  <c r="Q97" i="5"/>
  <c r="Q99" i="5"/>
  <c r="R99" i="5"/>
  <c r="R95" i="5"/>
  <c r="Z96" i="5"/>
  <c r="I97" i="5"/>
  <c r="G97" i="6" s="1"/>
  <c r="Y95" i="5"/>
  <c r="Y97" i="5"/>
  <c r="Y99" i="5"/>
  <c r="R98" i="5"/>
  <c r="Z99" i="5"/>
  <c r="Z95" i="5"/>
  <c r="J80" i="5"/>
  <c r="H80" i="6" s="1"/>
  <c r="R82" i="5"/>
  <c r="Y82" i="5"/>
  <c r="Z82" i="5"/>
  <c r="Q82" i="5"/>
  <c r="I82" i="5"/>
  <c r="G82" i="6" s="1"/>
  <c r="R84" i="5"/>
  <c r="Y84" i="5"/>
  <c r="Z84" i="5"/>
  <c r="Q84" i="5"/>
  <c r="I84" i="5"/>
  <c r="G84" i="6" s="1"/>
  <c r="R86" i="5"/>
  <c r="Y86" i="5"/>
  <c r="Z86" i="5"/>
  <c r="Q86" i="5"/>
  <c r="I86" i="5"/>
  <c r="G86" i="6" s="1"/>
  <c r="R88" i="5"/>
  <c r="Y88" i="5"/>
  <c r="Z88" i="5"/>
  <c r="Q88" i="5"/>
  <c r="I88" i="5"/>
  <c r="G88" i="6" s="1"/>
  <c r="R90" i="5"/>
  <c r="Y90" i="5"/>
  <c r="Z90" i="5"/>
  <c r="Q90" i="5"/>
  <c r="I90" i="5"/>
  <c r="G90" i="6" s="1"/>
  <c r="R92" i="5"/>
  <c r="Y92" i="5"/>
  <c r="Z92" i="5"/>
  <c r="Q92" i="5"/>
  <c r="I92" i="5"/>
  <c r="G92" i="6" s="1"/>
  <c r="R94" i="5"/>
  <c r="Y94" i="5"/>
  <c r="Z94" i="5"/>
  <c r="Q94" i="5"/>
  <c r="I94" i="5"/>
  <c r="G94" i="6" s="1"/>
  <c r="Z81" i="5"/>
  <c r="Y81" i="5"/>
  <c r="R81" i="5"/>
  <c r="I81" i="5"/>
  <c r="G81" i="6" s="1"/>
  <c r="J82" i="5"/>
  <c r="H82" i="6" s="1"/>
  <c r="Z83" i="5"/>
  <c r="Y83" i="5"/>
  <c r="R83" i="5"/>
  <c r="Q83" i="5"/>
  <c r="I83" i="5"/>
  <c r="G83" i="6" s="1"/>
  <c r="J84" i="5"/>
  <c r="H84" i="6" s="1"/>
  <c r="Z85" i="5"/>
  <c r="Y85" i="5"/>
  <c r="R85" i="5"/>
  <c r="Q85" i="5"/>
  <c r="I85" i="5"/>
  <c r="G85" i="6" s="1"/>
  <c r="J86" i="5"/>
  <c r="H86" i="6" s="1"/>
  <c r="Z87" i="5"/>
  <c r="Y87" i="5"/>
  <c r="R87" i="5"/>
  <c r="Q87" i="5"/>
  <c r="I87" i="5"/>
  <c r="G87" i="6" s="1"/>
  <c r="J88" i="5"/>
  <c r="H88" i="6" s="1"/>
  <c r="Z89" i="5"/>
  <c r="Y89" i="5"/>
  <c r="R89" i="5"/>
  <c r="Q89" i="5"/>
  <c r="I89" i="5"/>
  <c r="G89" i="6" s="1"/>
  <c r="J90" i="5"/>
  <c r="H90" i="6" s="1"/>
  <c r="Z91" i="5"/>
  <c r="Y91" i="5"/>
  <c r="R91" i="5"/>
  <c r="Q91" i="5"/>
  <c r="I91" i="5"/>
  <c r="G91" i="6" s="1"/>
  <c r="J92" i="5"/>
  <c r="H92" i="6" s="1"/>
  <c r="Z93" i="5"/>
  <c r="Y93" i="5"/>
  <c r="R93" i="5"/>
  <c r="Q93" i="5"/>
  <c r="I93" i="5"/>
  <c r="G93" i="6" s="1"/>
  <c r="J94" i="5"/>
  <c r="H94" i="6" s="1"/>
  <c r="Q81" i="5"/>
  <c r="J74" i="5"/>
  <c r="H74" i="6" s="1"/>
  <c r="J69" i="5"/>
  <c r="H69" i="6" s="1"/>
  <c r="J75" i="5"/>
  <c r="H75" i="6" s="1"/>
  <c r="J77" i="5"/>
  <c r="H77" i="6" s="1"/>
  <c r="J68" i="5"/>
  <c r="H68" i="6" s="1"/>
  <c r="I67" i="5"/>
  <c r="G67" i="6" s="1"/>
  <c r="I69" i="5"/>
  <c r="G69" i="6" s="1"/>
  <c r="J67" i="5"/>
  <c r="H67" i="6" s="1"/>
  <c r="I68" i="5"/>
  <c r="G68" i="6" s="1"/>
  <c r="B32" i="6"/>
  <c r="B50" i="6"/>
  <c r="B27" i="6"/>
  <c r="B45" i="6"/>
  <c r="B57" i="6"/>
  <c r="B16" i="6"/>
  <c r="B34" i="6"/>
  <c r="B52" i="6"/>
  <c r="B23" i="6"/>
  <c r="B29" i="6"/>
  <c r="B41" i="6"/>
  <c r="B15" i="6"/>
  <c r="B24" i="6"/>
  <c r="B30" i="6"/>
  <c r="B36" i="6"/>
  <c r="B48" i="6"/>
  <c r="B54" i="6"/>
  <c r="B66" i="6"/>
  <c r="Y66" i="5" s="1"/>
  <c r="B19" i="6"/>
  <c r="B25" i="6"/>
  <c r="B31" i="6"/>
  <c r="B37" i="6"/>
  <c r="B43" i="6"/>
  <c r="B49" i="6"/>
  <c r="B73" i="6"/>
  <c r="B26" i="6"/>
  <c r="B20" i="6"/>
  <c r="B44" i="6"/>
  <c r="B56" i="6"/>
  <c r="B21" i="6"/>
  <c r="B51" i="6"/>
  <c r="B40" i="6"/>
  <c r="B79" i="6"/>
  <c r="R59" i="5" s="1"/>
  <c r="B33" i="6"/>
  <c r="B22" i="6"/>
  <c r="B46" i="6"/>
  <c r="B17" i="6"/>
  <c r="B47" i="6"/>
  <c r="B38" i="6"/>
  <c r="B39" i="6"/>
  <c r="B78" i="6"/>
  <c r="I59" i="5" s="1"/>
  <c r="G59" i="6" s="1"/>
  <c r="B28" i="6"/>
  <c r="B35" i="6"/>
  <c r="B53" i="6"/>
  <c r="B71" i="6"/>
  <c r="B18" i="6"/>
  <c r="B42" i="6"/>
  <c r="Y72" i="5"/>
  <c r="Q72" i="5"/>
  <c r="Z72" i="5"/>
  <c r="R72" i="5"/>
  <c r="Y61" i="5"/>
  <c r="R62" i="5"/>
  <c r="Q62" i="5"/>
  <c r="Z62" i="5"/>
  <c r="Y69" i="5"/>
  <c r="R70" i="5"/>
  <c r="Y70" i="5"/>
  <c r="Q70" i="5"/>
  <c r="Z70" i="5"/>
  <c r="J70" i="5"/>
  <c r="H70" i="6" s="1"/>
  <c r="I70" i="5"/>
  <c r="G70" i="6" s="1"/>
  <c r="I72" i="5"/>
  <c r="G72" i="6" s="1"/>
  <c r="Z77" i="5"/>
  <c r="Y77" i="5"/>
  <c r="Q77" i="5"/>
  <c r="R77" i="5"/>
  <c r="I77" i="5"/>
  <c r="G77" i="6" s="1"/>
  <c r="I79" i="5"/>
  <c r="G79" i="6" s="1"/>
  <c r="I80" i="5"/>
  <c r="G80" i="6" s="1"/>
  <c r="Z65" i="5"/>
  <c r="Y65" i="5"/>
  <c r="Q65" i="5"/>
  <c r="R65" i="5"/>
  <c r="I65" i="5"/>
  <c r="G65" i="6" s="1"/>
  <c r="J65" i="5"/>
  <c r="H65" i="6" s="1"/>
  <c r="J72" i="5"/>
  <c r="H72" i="6" s="1"/>
  <c r="Y75" i="5"/>
  <c r="R76" i="5"/>
  <c r="Y76" i="5"/>
  <c r="Q76" i="5"/>
  <c r="Z76" i="5"/>
  <c r="J76" i="5"/>
  <c r="H76" i="6" s="1"/>
  <c r="I76" i="5"/>
  <c r="G76" i="6" s="1"/>
  <c r="I78" i="5"/>
  <c r="G78" i="6" s="1"/>
  <c r="Z67" i="5"/>
  <c r="Y67" i="5"/>
  <c r="Q67" i="5"/>
  <c r="R67" i="5"/>
  <c r="I62" i="5"/>
  <c r="G62" i="6" s="1"/>
  <c r="I63" i="5"/>
  <c r="G63" i="6" s="1"/>
  <c r="Q66" i="5"/>
  <c r="Z66" i="5"/>
  <c r="R66" i="5"/>
  <c r="Y73" i="5"/>
  <c r="Q73" i="5"/>
  <c r="R73" i="5"/>
  <c r="Z79" i="5"/>
  <c r="Y79" i="5"/>
  <c r="Q79" i="5"/>
  <c r="R79" i="5"/>
  <c r="Y63" i="5"/>
  <c r="R64" i="5"/>
  <c r="Y64" i="5"/>
  <c r="Q64" i="5"/>
  <c r="Z64" i="5"/>
  <c r="J64" i="5"/>
  <c r="H64" i="6" s="1"/>
  <c r="I64" i="5"/>
  <c r="G64" i="6" s="1"/>
  <c r="I66" i="5"/>
  <c r="G66" i="6" s="1"/>
  <c r="Z71" i="5"/>
  <c r="Y71" i="5"/>
  <c r="Q71" i="5"/>
  <c r="R71" i="5"/>
  <c r="I71" i="5"/>
  <c r="G71" i="6" s="1"/>
  <c r="I73" i="5"/>
  <c r="G73" i="6" s="1"/>
  <c r="I74" i="5"/>
  <c r="G74" i="6" s="1"/>
  <c r="I75" i="5"/>
  <c r="G75" i="6" s="1"/>
  <c r="Y78" i="5"/>
  <c r="Q78" i="5"/>
  <c r="Z78" i="5"/>
  <c r="R78" i="5"/>
  <c r="Z75" i="5"/>
  <c r="Z69" i="5"/>
  <c r="Z63" i="5"/>
  <c r="Z80" i="5"/>
  <c r="Z74" i="5"/>
  <c r="Z68" i="5"/>
  <c r="Q68" i="5"/>
  <c r="Q74" i="5"/>
  <c r="Q80" i="5"/>
  <c r="Y68" i="5"/>
  <c r="Y74" i="5"/>
  <c r="Y80" i="5"/>
  <c r="R75" i="5"/>
  <c r="R69" i="5"/>
  <c r="R63" i="5"/>
  <c r="Q63" i="5"/>
  <c r="Q69" i="5"/>
  <c r="Q75" i="5"/>
  <c r="R80" i="5"/>
  <c r="R74" i="5"/>
  <c r="R68" i="5"/>
  <c r="AD111" i="5"/>
  <c r="AD105" i="5"/>
  <c r="AD99" i="5"/>
  <c r="AD93" i="5"/>
  <c r="AD87" i="5"/>
  <c r="AD81" i="5"/>
  <c r="AD110" i="5"/>
  <c r="AD104" i="5"/>
  <c r="AD98" i="5"/>
  <c r="AD92" i="5"/>
  <c r="AD86" i="5"/>
  <c r="AD80" i="5"/>
  <c r="AD109" i="5"/>
  <c r="AD103" i="5"/>
  <c r="AD97" i="5"/>
  <c r="AD91" i="5"/>
  <c r="AD85" i="5"/>
  <c r="AD114" i="5"/>
  <c r="AD108" i="5"/>
  <c r="AD102" i="5"/>
  <c r="AD96" i="5"/>
  <c r="AD90" i="5"/>
  <c r="AD84" i="5"/>
  <c r="AD113" i="5"/>
  <c r="AD107" i="5"/>
  <c r="AD101" i="5"/>
  <c r="AD95" i="5"/>
  <c r="AD89" i="5"/>
  <c r="AD83" i="5"/>
  <c r="AD112" i="5"/>
  <c r="AD106" i="5"/>
  <c r="AD100" i="5"/>
  <c r="AD94" i="5"/>
  <c r="AD88" i="5"/>
  <c r="AD82" i="5"/>
  <c r="AH110" i="5"/>
  <c r="AH107" i="5"/>
  <c r="AH104" i="5"/>
  <c r="AH102" i="5"/>
  <c r="AH105" i="5"/>
  <c r="AH108" i="5"/>
  <c r="AH111" i="5"/>
  <c r="AH114" i="5"/>
  <c r="AH101" i="5"/>
  <c r="AH113" i="5"/>
  <c r="AH100" i="5"/>
  <c r="AH103" i="5"/>
  <c r="AH106" i="5"/>
  <c r="AH109" i="5"/>
  <c r="AH112" i="5"/>
  <c r="AE111" i="5"/>
  <c r="AE105" i="5"/>
  <c r="AE110" i="5"/>
  <c r="AE104" i="5"/>
  <c r="AE109" i="5"/>
  <c r="AE103" i="5"/>
  <c r="AE114" i="5"/>
  <c r="AE108" i="5"/>
  <c r="AE102" i="5"/>
  <c r="AE113" i="5"/>
  <c r="AE107" i="5"/>
  <c r="AE101" i="5"/>
  <c r="AE112" i="5"/>
  <c r="AE106" i="5"/>
  <c r="AE100" i="5"/>
  <c r="Q54" i="5" l="1"/>
  <c r="J57" i="5"/>
  <c r="H57" i="6" s="1"/>
  <c r="Q59" i="5"/>
  <c r="W15" i="5"/>
  <c r="J66" i="5"/>
  <c r="H66" i="6" s="1"/>
  <c r="J71" i="5"/>
  <c r="H71" i="6" s="1"/>
  <c r="J78" i="5"/>
  <c r="H78" i="6" s="1"/>
  <c r="J79" i="5"/>
  <c r="H79" i="6" s="1"/>
  <c r="J73" i="5"/>
  <c r="H73" i="6" s="1"/>
  <c r="C16" i="5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C77" i="5" s="1"/>
  <c r="C78" i="5" s="1"/>
  <c r="C79" i="5" s="1"/>
  <c r="C80" i="5" s="1"/>
  <c r="C81" i="5" s="1"/>
  <c r="Q21" i="5"/>
  <c r="I49" i="5"/>
  <c r="G49" i="6" s="1"/>
  <c r="I42" i="5"/>
  <c r="G42" i="6" s="1"/>
  <c r="Q60" i="5"/>
  <c r="J63" i="5"/>
  <c r="H63" i="6" s="1"/>
  <c r="Q61" i="5"/>
  <c r="Y46" i="5"/>
  <c r="Q38" i="5"/>
  <c r="Y51" i="5"/>
  <c r="X16" i="5"/>
  <c r="Z73" i="5"/>
  <c r="Q57" i="5"/>
  <c r="Q16" i="5"/>
  <c r="Y15" i="5"/>
  <c r="J16" i="5"/>
  <c r="H16" i="6" s="1"/>
  <c r="I16" i="5"/>
  <c r="G16" i="6" s="1"/>
  <c r="R15" i="5"/>
  <c r="Z15" i="5"/>
  <c r="H16" i="5"/>
  <c r="F16" i="6" s="1"/>
  <c r="I15" i="5"/>
  <c r="G15" i="6" s="1"/>
  <c r="R32" i="5"/>
  <c r="Y22" i="5"/>
  <c r="R39" i="5"/>
  <c r="I23" i="5"/>
  <c r="G23" i="6" s="1"/>
  <c r="Z54" i="5"/>
  <c r="I26" i="5"/>
  <c r="G26" i="6" s="1"/>
  <c r="I50" i="5"/>
  <c r="G50" i="6" s="1"/>
  <c r="I41" i="5"/>
  <c r="G41" i="6" s="1"/>
  <c r="Q46" i="5"/>
  <c r="R46" i="5"/>
  <c r="Z21" i="5"/>
  <c r="J15" i="5"/>
  <c r="H15" i="6" s="1"/>
  <c r="Q15" i="5"/>
  <c r="I21" i="5"/>
  <c r="G21" i="6" s="1"/>
  <c r="R42" i="5"/>
  <c r="Y21" i="5"/>
  <c r="I18" i="5"/>
  <c r="G18" i="6" s="1"/>
  <c r="J46" i="5"/>
  <c r="H46" i="6" s="1"/>
  <c r="R21" i="5"/>
  <c r="Y57" i="5"/>
  <c r="I46" i="5"/>
  <c r="G46" i="6" s="1"/>
  <c r="I56" i="5"/>
  <c r="G56" i="6" s="1"/>
  <c r="Y18" i="5"/>
  <c r="Q18" i="5"/>
  <c r="I57" i="5"/>
  <c r="G57" i="6" s="1"/>
  <c r="R57" i="5"/>
  <c r="J41" i="5"/>
  <c r="H41" i="6" s="1"/>
  <c r="I22" i="5"/>
  <c r="G22" i="6" s="1"/>
  <c r="R41" i="5"/>
  <c r="Z18" i="5"/>
  <c r="Y54" i="5"/>
  <c r="Y56" i="5"/>
  <c r="R18" i="5"/>
  <c r="Q56" i="5"/>
  <c r="R56" i="5"/>
  <c r="I54" i="5"/>
  <c r="G54" i="6" s="1"/>
  <c r="R54" i="5"/>
  <c r="Z56" i="5"/>
  <c r="Z49" i="5"/>
  <c r="Z32" i="5"/>
  <c r="Q28" i="5"/>
  <c r="I17" i="5"/>
  <c r="G17" i="6" s="1"/>
  <c r="Z55" i="5"/>
  <c r="Q41" i="5"/>
  <c r="Z36" i="5"/>
  <c r="J22" i="5"/>
  <c r="H22" i="6" s="1"/>
  <c r="I61" i="5"/>
  <c r="G61" i="6" s="1"/>
  <c r="Z61" i="5"/>
  <c r="Q49" i="5"/>
  <c r="Y49" i="5"/>
  <c r="J43" i="5"/>
  <c r="H43" i="6" s="1"/>
  <c r="Y43" i="5"/>
  <c r="J49" i="5"/>
  <c r="H49" i="6" s="1"/>
  <c r="Q43" i="5"/>
  <c r="Y41" i="5"/>
  <c r="Z43" i="5"/>
  <c r="R61" i="5"/>
  <c r="R60" i="5"/>
  <c r="Z19" i="5"/>
  <c r="Q22" i="5"/>
  <c r="R22" i="5"/>
  <c r="Z58" i="5"/>
  <c r="I33" i="5"/>
  <c r="G33" i="6" s="1"/>
  <c r="I60" i="5"/>
  <c r="G60" i="6" s="1"/>
  <c r="Z60" i="5"/>
  <c r="J53" i="5"/>
  <c r="H53" i="6" s="1"/>
  <c r="Y20" i="5"/>
  <c r="I43" i="5"/>
  <c r="G43" i="6" s="1"/>
  <c r="I35" i="5"/>
  <c r="G35" i="6" s="1"/>
  <c r="J61" i="5"/>
  <c r="H61" i="6" s="1"/>
  <c r="Y60" i="5"/>
  <c r="J60" i="5"/>
  <c r="H60" i="6" s="1"/>
  <c r="Y62" i="5"/>
  <c r="J62" i="5"/>
  <c r="H62" i="6" s="1"/>
  <c r="R55" i="5"/>
  <c r="I58" i="5"/>
  <c r="G58" i="6" s="1"/>
  <c r="J58" i="5"/>
  <c r="H58" i="6" s="1"/>
  <c r="J55" i="5"/>
  <c r="H55" i="6" s="1"/>
  <c r="Q58" i="5"/>
  <c r="Y58" i="5"/>
  <c r="I55" i="5"/>
  <c r="G55" i="6" s="1"/>
  <c r="R58" i="5"/>
  <c r="Q55" i="5"/>
  <c r="Y55" i="5"/>
  <c r="Q40" i="5"/>
  <c r="Z25" i="5"/>
  <c r="Z51" i="5"/>
  <c r="R24" i="5"/>
  <c r="J44" i="5"/>
  <c r="H44" i="6" s="1"/>
  <c r="J37" i="5"/>
  <c r="H37" i="6" s="1"/>
  <c r="Z48" i="5"/>
  <c r="Z29" i="5"/>
  <c r="Q45" i="5"/>
  <c r="J31" i="5"/>
  <c r="H31" i="6" s="1"/>
  <c r="Q27" i="5"/>
  <c r="Z47" i="5"/>
  <c r="Z26" i="5"/>
  <c r="J30" i="5"/>
  <c r="H30" i="6" s="1"/>
  <c r="Y52" i="5"/>
  <c r="Q50" i="5"/>
  <c r="J34" i="5"/>
  <c r="H34" i="6" s="1"/>
  <c r="Q32" i="5"/>
  <c r="Y59" i="5"/>
  <c r="Z59" i="5"/>
  <c r="J59" i="5"/>
  <c r="H59" i="6" s="1"/>
  <c r="I34" i="5"/>
  <c r="G34" i="6" s="1"/>
  <c r="I19" i="5"/>
  <c r="G19" i="6" s="1"/>
  <c r="J28" i="5"/>
  <c r="H28" i="6" s="1"/>
  <c r="Y19" i="5"/>
  <c r="Q19" i="5"/>
  <c r="I32" i="5"/>
  <c r="G32" i="6" s="1"/>
  <c r="Y32" i="5"/>
  <c r="Q34" i="5"/>
  <c r="Q51" i="5"/>
  <c r="R51" i="5"/>
  <c r="Z24" i="5"/>
  <c r="I24" i="5"/>
  <c r="G24" i="6" s="1"/>
  <c r="J51" i="5"/>
  <c r="H51" i="6" s="1"/>
  <c r="J19" i="5"/>
  <c r="H19" i="6" s="1"/>
  <c r="R28" i="5"/>
  <c r="Y34" i="5"/>
  <c r="X17" i="5"/>
  <c r="X18" i="5" s="1"/>
  <c r="X19" i="5" s="1"/>
  <c r="X20" i="5" s="1"/>
  <c r="X21" i="5" s="1"/>
  <c r="X22" i="5" s="1"/>
  <c r="X23" i="5" s="1"/>
  <c r="X24" i="5" s="1"/>
  <c r="X25" i="5" s="1"/>
  <c r="X26" i="5" s="1"/>
  <c r="X27" i="5" s="1"/>
  <c r="X28" i="5" s="1"/>
  <c r="X29" i="5" s="1"/>
  <c r="X30" i="5" s="1"/>
  <c r="X31" i="5" s="1"/>
  <c r="X32" i="5" s="1"/>
  <c r="X33" i="5" s="1"/>
  <c r="X34" i="5" s="1"/>
  <c r="X35" i="5" s="1"/>
  <c r="X36" i="5" s="1"/>
  <c r="X37" i="5" s="1"/>
  <c r="X38" i="5" s="1"/>
  <c r="X39" i="5" s="1"/>
  <c r="X40" i="5" s="1"/>
  <c r="X41" i="5" s="1"/>
  <c r="X42" i="5" s="1"/>
  <c r="X43" i="5" s="1"/>
  <c r="X44" i="5" s="1"/>
  <c r="X45" i="5" s="1"/>
  <c r="X46" i="5" s="1"/>
  <c r="X47" i="5" s="1"/>
  <c r="X48" i="5" s="1"/>
  <c r="X49" i="5" s="1"/>
  <c r="X50" i="5" s="1"/>
  <c r="X51" i="5" s="1"/>
  <c r="X52" i="5" s="1"/>
  <c r="X53" i="5" s="1"/>
  <c r="X54" i="5" s="1"/>
  <c r="X55" i="5" s="1"/>
  <c r="X56" i="5" s="1"/>
  <c r="X57" i="5" s="1"/>
  <c r="X58" i="5" s="1"/>
  <c r="X59" i="5" s="1"/>
  <c r="X60" i="5" s="1"/>
  <c r="X61" i="5" s="1"/>
  <c r="X62" i="5" s="1"/>
  <c r="X63" i="5" s="1"/>
  <c r="X64" i="5" s="1"/>
  <c r="X65" i="5" s="1"/>
  <c r="X66" i="5" s="1"/>
  <c r="X67" i="5" s="1"/>
  <c r="X68" i="5" s="1"/>
  <c r="X69" i="5" s="1"/>
  <c r="X70" i="5" s="1"/>
  <c r="X71" i="5" s="1"/>
  <c r="X72" i="5" s="1"/>
  <c r="X73" i="5" s="1"/>
  <c r="X74" i="5" s="1"/>
  <c r="X75" i="5" s="1"/>
  <c r="X76" i="5" s="1"/>
  <c r="X77" i="5" s="1"/>
  <c r="X78" i="5" s="1"/>
  <c r="X79" i="5" s="1"/>
  <c r="X80" i="5" s="1"/>
  <c r="X81" i="5" s="1"/>
  <c r="X82" i="5" s="1"/>
  <c r="X83" i="5" s="1"/>
  <c r="X84" i="5" s="1"/>
  <c r="X85" i="5" s="1"/>
  <c r="X86" i="5" s="1"/>
  <c r="X87" i="5" s="1"/>
  <c r="X88" i="5" s="1"/>
  <c r="X89" i="5" s="1"/>
  <c r="X90" i="5" s="1"/>
  <c r="X91" i="5" s="1"/>
  <c r="X92" i="5" s="1"/>
  <c r="X93" i="5" s="1"/>
  <c r="X94" i="5" s="1"/>
  <c r="X95" i="5" s="1"/>
  <c r="X96" i="5" s="1"/>
  <c r="X97" i="5" s="1"/>
  <c r="X98" i="5" s="1"/>
  <c r="X99" i="5" s="1"/>
  <c r="R34" i="5"/>
  <c r="Y28" i="5"/>
  <c r="I28" i="5"/>
  <c r="G28" i="6" s="1"/>
  <c r="J24" i="5"/>
  <c r="H24" i="6" s="1"/>
  <c r="I51" i="5"/>
  <c r="G51" i="6" s="1"/>
  <c r="Y24" i="5"/>
  <c r="Q24" i="5"/>
  <c r="J52" i="5"/>
  <c r="H52" i="6" s="1"/>
  <c r="J40" i="5"/>
  <c r="H40" i="6" s="1"/>
  <c r="I27" i="5"/>
  <c r="G27" i="6" s="1"/>
  <c r="R23" i="5"/>
  <c r="Q20" i="5"/>
  <c r="J36" i="5"/>
  <c r="H36" i="6" s="1"/>
  <c r="I40" i="5"/>
  <c r="G40" i="6" s="1"/>
  <c r="I52" i="5"/>
  <c r="G52" i="6" s="1"/>
  <c r="I25" i="5"/>
  <c r="G25" i="6" s="1"/>
  <c r="R26" i="5"/>
  <c r="Q52" i="5"/>
  <c r="J27" i="5"/>
  <c r="H27" i="6" s="1"/>
  <c r="J23" i="5"/>
  <c r="H23" i="6" s="1"/>
  <c r="I20" i="5"/>
  <c r="G20" i="6" s="1"/>
  <c r="I53" i="5"/>
  <c r="G53" i="6" s="1"/>
  <c r="I36" i="5"/>
  <c r="G36" i="6" s="1"/>
  <c r="Q23" i="5"/>
  <c r="R27" i="5"/>
  <c r="Y38" i="5"/>
  <c r="Y27" i="5"/>
  <c r="Q36" i="5"/>
  <c r="Q53" i="5"/>
  <c r="Y36" i="5"/>
  <c r="Z20" i="5"/>
  <c r="J20" i="5"/>
  <c r="H20" i="6" s="1"/>
  <c r="Y53" i="5"/>
  <c r="Y23" i="5"/>
  <c r="R53" i="5"/>
  <c r="Y26" i="5"/>
  <c r="Z50" i="5"/>
  <c r="R52" i="5"/>
  <c r="I39" i="5"/>
  <c r="G39" i="6" s="1"/>
  <c r="Y44" i="5"/>
  <c r="I29" i="5"/>
  <c r="G29" i="6" s="1"/>
  <c r="Y39" i="5"/>
  <c r="R45" i="5"/>
  <c r="J39" i="5"/>
  <c r="H39" i="6" s="1"/>
  <c r="Y37" i="5"/>
  <c r="Q33" i="5"/>
  <c r="Z37" i="5"/>
  <c r="Z44" i="5"/>
  <c r="Y33" i="5"/>
  <c r="Y48" i="5"/>
  <c r="J45" i="5"/>
  <c r="H45" i="6" s="1"/>
  <c r="Y45" i="5"/>
  <c r="Q48" i="5"/>
  <c r="I44" i="5"/>
  <c r="G44" i="6" s="1"/>
  <c r="I45" i="5"/>
  <c r="G45" i="6" s="1"/>
  <c r="Q44" i="5"/>
  <c r="R33" i="5"/>
  <c r="Z33" i="5"/>
  <c r="I48" i="5"/>
  <c r="G48" i="6" s="1"/>
  <c r="J48" i="5"/>
  <c r="H48" i="6" s="1"/>
  <c r="J33" i="5"/>
  <c r="H33" i="6" s="1"/>
  <c r="Q39" i="5"/>
  <c r="Y25" i="5"/>
  <c r="Q47" i="5"/>
  <c r="R47" i="5"/>
  <c r="I47" i="5"/>
  <c r="G47" i="6" s="1"/>
  <c r="J50" i="5"/>
  <c r="H50" i="6" s="1"/>
  <c r="J25" i="5"/>
  <c r="H25" i="6" s="1"/>
  <c r="Q25" i="5"/>
  <c r="Y50" i="5"/>
  <c r="Y47" i="5"/>
  <c r="Q26" i="5"/>
  <c r="Z57" i="5"/>
  <c r="Z27" i="5"/>
  <c r="J56" i="5"/>
  <c r="H56" i="6" s="1"/>
  <c r="J47" i="5"/>
  <c r="H47" i="6" s="1"/>
  <c r="Z46" i="5"/>
  <c r="J54" i="5"/>
  <c r="H54" i="6" s="1"/>
  <c r="Z52" i="5"/>
  <c r="O15" i="5"/>
  <c r="R44" i="5"/>
  <c r="R49" i="5"/>
  <c r="R19" i="5"/>
  <c r="R48" i="5"/>
  <c r="R50" i="5"/>
  <c r="Z53" i="5"/>
  <c r="I37" i="5"/>
  <c r="G37" i="6" s="1"/>
  <c r="J42" i="5"/>
  <c r="H42" i="6" s="1"/>
  <c r="I31" i="5"/>
  <c r="G31" i="6" s="1"/>
  <c r="Q37" i="5"/>
  <c r="Y35" i="5"/>
  <c r="Q30" i="5"/>
  <c r="Q35" i="5"/>
  <c r="Q17" i="5"/>
  <c r="R17" i="5"/>
  <c r="Y40" i="5"/>
  <c r="Z17" i="5"/>
  <c r="Z30" i="5"/>
  <c r="Z31" i="5"/>
  <c r="R37" i="5"/>
  <c r="I30" i="5"/>
  <c r="G30" i="6" s="1"/>
  <c r="I38" i="5"/>
  <c r="G38" i="6" s="1"/>
  <c r="Y42" i="5"/>
  <c r="Q31" i="5"/>
  <c r="P16" i="5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Y31" i="5"/>
  <c r="Q42" i="5"/>
  <c r="Q29" i="5"/>
  <c r="R40" i="5"/>
  <c r="R29" i="5"/>
  <c r="Z35" i="5"/>
  <c r="Z42" i="5"/>
  <c r="Z38" i="5"/>
  <c r="R30" i="5"/>
  <c r="Z16" i="5"/>
  <c r="J38" i="5"/>
  <c r="H38" i="6" s="1"/>
  <c r="Y29" i="5"/>
  <c r="Y17" i="5"/>
  <c r="Y30" i="5"/>
  <c r="R35" i="5"/>
  <c r="R38" i="5"/>
  <c r="Z28" i="5"/>
  <c r="Z22" i="5"/>
  <c r="R25" i="5"/>
  <c r="Z23" i="5"/>
  <c r="R16" i="5"/>
  <c r="Y16" i="5"/>
  <c r="J26" i="5"/>
  <c r="H26" i="6" s="1"/>
  <c r="R43" i="5"/>
  <c r="J18" i="5"/>
  <c r="H18" i="6" s="1"/>
  <c r="J35" i="5"/>
  <c r="H35" i="6" s="1"/>
  <c r="Z39" i="5"/>
  <c r="J17" i="5"/>
  <c r="H17" i="6" s="1"/>
  <c r="J21" i="5"/>
  <c r="H21" i="6" s="1"/>
  <c r="R20" i="5"/>
  <c r="R31" i="5"/>
  <c r="R36" i="5"/>
  <c r="Z41" i="5"/>
  <c r="Z40" i="5"/>
  <c r="J29" i="5"/>
  <c r="H29" i="6" s="1"/>
  <c r="Z34" i="5"/>
  <c r="Z45" i="5"/>
  <c r="J32" i="5"/>
  <c r="H32" i="6" s="1"/>
  <c r="H17" i="5" l="1"/>
  <c r="F17" i="6" s="1"/>
  <c r="C16" i="6"/>
  <c r="C81" i="6"/>
  <c r="C82" i="5"/>
  <c r="S15" i="5"/>
  <c r="N16" i="5" s="1"/>
  <c r="O16" i="5" s="1"/>
  <c r="AA15" i="5"/>
  <c r="C17" i="6"/>
  <c r="G15" i="5"/>
  <c r="E15" i="6" s="1"/>
  <c r="H18" i="5" l="1"/>
  <c r="H19" i="5" s="1"/>
  <c r="C82" i="6"/>
  <c r="C83" i="5"/>
  <c r="AH15" i="5"/>
  <c r="V16" i="5"/>
  <c r="W16" i="5" s="1"/>
  <c r="C18" i="6"/>
  <c r="K15" i="5"/>
  <c r="F18" i="6" l="1"/>
  <c r="I15" i="6"/>
  <c r="AE15" i="5"/>
  <c r="C83" i="6"/>
  <c r="C84" i="5"/>
  <c r="C19" i="6"/>
  <c r="H20" i="5"/>
  <c r="F19" i="6"/>
  <c r="AD15" i="5"/>
  <c r="S16" i="5"/>
  <c r="N17" i="5" s="1"/>
  <c r="O17" i="5" s="1"/>
  <c r="AA16" i="5"/>
  <c r="F16" i="5"/>
  <c r="D16" i="6" s="1"/>
  <c r="C84" i="6" l="1"/>
  <c r="C85" i="5"/>
  <c r="C20" i="6"/>
  <c r="F20" i="6"/>
  <c r="H21" i="5"/>
  <c r="AH16" i="5"/>
  <c r="V17" i="5"/>
  <c r="W17" i="5" s="1"/>
  <c r="G16" i="5"/>
  <c r="E16" i="6" s="1"/>
  <c r="C85" i="6" l="1"/>
  <c r="C86" i="5"/>
  <c r="C21" i="6"/>
  <c r="H22" i="5"/>
  <c r="F21" i="6"/>
  <c r="K16" i="5"/>
  <c r="I16" i="6" l="1"/>
  <c r="AE16" i="5"/>
  <c r="C86" i="6"/>
  <c r="C87" i="5"/>
  <c r="C22" i="6"/>
  <c r="F22" i="6"/>
  <c r="H23" i="5"/>
  <c r="AD16" i="5"/>
  <c r="S17" i="5"/>
  <c r="N18" i="5" s="1"/>
  <c r="O18" i="5" s="1"/>
  <c r="AA17" i="5"/>
  <c r="F17" i="5"/>
  <c r="D17" i="6" s="1"/>
  <c r="C87" i="6" l="1"/>
  <c r="C88" i="5"/>
  <c r="C23" i="6"/>
  <c r="F23" i="6"/>
  <c r="H24" i="5"/>
  <c r="AH17" i="5"/>
  <c r="V18" i="5"/>
  <c r="W18" i="5" s="1"/>
  <c r="G17" i="5"/>
  <c r="C88" i="6" l="1"/>
  <c r="C89" i="5"/>
  <c r="C24" i="6"/>
  <c r="K17" i="5"/>
  <c r="E17" i="6"/>
  <c r="F24" i="6"/>
  <c r="H25" i="5"/>
  <c r="S18" i="5"/>
  <c r="N19" i="5" s="1"/>
  <c r="O19" i="5" s="1"/>
  <c r="AA18" i="5"/>
  <c r="I17" i="6" l="1"/>
  <c r="AE17" i="5"/>
  <c r="C89" i="6"/>
  <c r="C90" i="5"/>
  <c r="C25" i="6"/>
  <c r="AD17" i="5"/>
  <c r="F18" i="5"/>
  <c r="D18" i="6" s="1"/>
  <c r="F25" i="6"/>
  <c r="H26" i="5"/>
  <c r="AH18" i="5"/>
  <c r="V19" i="5"/>
  <c r="W19" i="5" s="1"/>
  <c r="C90" i="6" l="1"/>
  <c r="C91" i="5"/>
  <c r="C26" i="6"/>
  <c r="G18" i="5"/>
  <c r="E18" i="6" s="1"/>
  <c r="F26" i="6"/>
  <c r="H27" i="5"/>
  <c r="C91" i="6" l="1"/>
  <c r="C92" i="5"/>
  <c r="K18" i="5"/>
  <c r="F27" i="6"/>
  <c r="H28" i="5"/>
  <c r="AA19" i="5"/>
  <c r="S19" i="5"/>
  <c r="N20" i="5" s="1"/>
  <c r="O20" i="5" s="1"/>
  <c r="I18" i="6" l="1"/>
  <c r="AE18" i="5"/>
  <c r="C92" i="6"/>
  <c r="C93" i="5"/>
  <c r="C27" i="6"/>
  <c r="F19" i="5"/>
  <c r="D19" i="6" s="1"/>
  <c r="AD18" i="5"/>
  <c r="F28" i="6"/>
  <c r="H29" i="5"/>
  <c r="AH19" i="5"/>
  <c r="V20" i="5"/>
  <c r="W20" i="5" s="1"/>
  <c r="G19" i="5" l="1"/>
  <c r="E19" i="6" s="1"/>
  <c r="C93" i="6"/>
  <c r="C94" i="5"/>
  <c r="C28" i="6"/>
  <c r="F29" i="6"/>
  <c r="H30" i="5"/>
  <c r="AA20" i="5"/>
  <c r="S20" i="5"/>
  <c r="N21" i="5" s="1"/>
  <c r="O21" i="5" s="1"/>
  <c r="C94" i="6" l="1"/>
  <c r="C95" i="5"/>
  <c r="K19" i="5"/>
  <c r="AD19" i="5" s="1"/>
  <c r="C29" i="6"/>
  <c r="AE19" i="5"/>
  <c r="F30" i="6"/>
  <c r="H31" i="5"/>
  <c r="AH20" i="5"/>
  <c r="V21" i="5"/>
  <c r="W21" i="5" s="1"/>
  <c r="C95" i="6" l="1"/>
  <c r="C96" i="5"/>
  <c r="F20" i="5"/>
  <c r="D20" i="6" s="1"/>
  <c r="I19" i="6"/>
  <c r="C30" i="6"/>
  <c r="F31" i="6"/>
  <c r="H32" i="5"/>
  <c r="C96" i="6" l="1"/>
  <c r="C97" i="5"/>
  <c r="G20" i="5"/>
  <c r="E20" i="6" s="1"/>
  <c r="C31" i="6"/>
  <c r="F32" i="6"/>
  <c r="H33" i="5"/>
  <c r="AA21" i="5"/>
  <c r="S21" i="5"/>
  <c r="N22" i="5" s="1"/>
  <c r="O22" i="5" s="1"/>
  <c r="C97" i="6" l="1"/>
  <c r="C98" i="5"/>
  <c r="K20" i="5"/>
  <c r="I20" i="6" s="1"/>
  <c r="C32" i="6"/>
  <c r="AE20" i="5"/>
  <c r="F33" i="6"/>
  <c r="H34" i="5"/>
  <c r="AH21" i="5"/>
  <c r="V22" i="5"/>
  <c r="W22" i="5" s="1"/>
  <c r="C98" i="6" l="1"/>
  <c r="C99" i="5"/>
  <c r="C99" i="6" s="1"/>
  <c r="AD20" i="5"/>
  <c r="F21" i="5"/>
  <c r="D21" i="6" s="1"/>
  <c r="C33" i="6"/>
  <c r="F34" i="6"/>
  <c r="H35" i="5"/>
  <c r="G21" i="5" l="1"/>
  <c r="E21" i="6" s="1"/>
  <c r="C34" i="6"/>
  <c r="AE21" i="5"/>
  <c r="F35" i="6"/>
  <c r="H36" i="5"/>
  <c r="S22" i="5"/>
  <c r="N23" i="5" s="1"/>
  <c r="O23" i="5" s="1"/>
  <c r="AA22" i="5"/>
  <c r="K21" i="5" l="1"/>
  <c r="I21" i="6" s="1"/>
  <c r="C35" i="6"/>
  <c r="F36" i="6"/>
  <c r="H37" i="5"/>
  <c r="AH22" i="5"/>
  <c r="V23" i="5"/>
  <c r="W23" i="5" s="1"/>
  <c r="F22" i="5" l="1"/>
  <c r="D22" i="6" s="1"/>
  <c r="AD21" i="5"/>
  <c r="C36" i="6"/>
  <c r="F37" i="6"/>
  <c r="H38" i="5"/>
  <c r="G22" i="5" l="1"/>
  <c r="E22" i="6" s="1"/>
  <c r="C37" i="6"/>
  <c r="AE22" i="5"/>
  <c r="F38" i="6"/>
  <c r="H39" i="5"/>
  <c r="S23" i="5"/>
  <c r="N24" i="5" s="1"/>
  <c r="O24" i="5" s="1"/>
  <c r="AA23" i="5"/>
  <c r="K22" i="5" l="1"/>
  <c r="I22" i="6" s="1"/>
  <c r="C38" i="6"/>
  <c r="F39" i="6"/>
  <c r="H40" i="5"/>
  <c r="AH23" i="5"/>
  <c r="V24" i="5"/>
  <c r="W24" i="5" s="1"/>
  <c r="F23" i="5" l="1"/>
  <c r="D23" i="6" s="1"/>
  <c r="AD22" i="5"/>
  <c r="C39" i="6"/>
  <c r="F40" i="6"/>
  <c r="H41" i="5"/>
  <c r="S24" i="5"/>
  <c r="N25" i="5" s="1"/>
  <c r="O25" i="5" s="1"/>
  <c r="AA24" i="5"/>
  <c r="G23" i="5" l="1"/>
  <c r="E23" i="6" s="1"/>
  <c r="C40" i="6"/>
  <c r="AE23" i="5"/>
  <c r="F41" i="6"/>
  <c r="H42" i="5"/>
  <c r="AH24" i="5"/>
  <c r="V25" i="5"/>
  <c r="W25" i="5" s="1"/>
  <c r="K23" i="5" l="1"/>
  <c r="AD23" i="5" s="1"/>
  <c r="C41" i="6"/>
  <c r="F42" i="6"/>
  <c r="H43" i="5"/>
  <c r="AA25" i="5"/>
  <c r="S25" i="5"/>
  <c r="N26" i="5" s="1"/>
  <c r="O26" i="5" s="1"/>
  <c r="F24" i="5" l="1"/>
  <c r="D24" i="6" s="1"/>
  <c r="I23" i="6"/>
  <c r="C42" i="6"/>
  <c r="F43" i="6"/>
  <c r="H44" i="5"/>
  <c r="AH25" i="5"/>
  <c r="V26" i="5"/>
  <c r="W26" i="5" s="1"/>
  <c r="G24" i="5" l="1"/>
  <c r="K24" i="5" s="1"/>
  <c r="AE24" i="5" s="1"/>
  <c r="C43" i="6"/>
  <c r="F44" i="6"/>
  <c r="H45" i="5"/>
  <c r="F25" i="5" l="1"/>
  <c r="D25" i="6" s="1"/>
  <c r="AD24" i="5"/>
  <c r="I24" i="6"/>
  <c r="E24" i="6"/>
  <c r="G25" i="5"/>
  <c r="E25" i="6" s="1"/>
  <c r="C44" i="6"/>
  <c r="F45" i="6"/>
  <c r="H46" i="5"/>
  <c r="AA26" i="5"/>
  <c r="S26" i="5"/>
  <c r="N27" i="5" s="1"/>
  <c r="O27" i="5" s="1"/>
  <c r="K25" i="5" l="1"/>
  <c r="F26" i="5" s="1"/>
  <c r="D26" i="6" s="1"/>
  <c r="C45" i="6"/>
  <c r="AE25" i="5"/>
  <c r="F46" i="6"/>
  <c r="H47" i="5"/>
  <c r="AH26" i="5"/>
  <c r="V27" i="5"/>
  <c r="W27" i="5" s="1"/>
  <c r="AD25" i="5" l="1"/>
  <c r="I25" i="6"/>
  <c r="G26" i="5"/>
  <c r="E26" i="6" s="1"/>
  <c r="C46" i="6"/>
  <c r="F47" i="6"/>
  <c r="H48" i="5"/>
  <c r="K26" i="5" l="1"/>
  <c r="I26" i="6" s="1"/>
  <c r="C47" i="6"/>
  <c r="AE26" i="5"/>
  <c r="F48" i="6"/>
  <c r="H49" i="5"/>
  <c r="AA27" i="5"/>
  <c r="S27" i="5"/>
  <c r="N28" i="5" s="1"/>
  <c r="O28" i="5" s="1"/>
  <c r="F27" i="5" l="1"/>
  <c r="D27" i="6" s="1"/>
  <c r="AD26" i="5"/>
  <c r="C48" i="6"/>
  <c r="F49" i="6"/>
  <c r="H50" i="5"/>
  <c r="AH27" i="5"/>
  <c r="V28" i="5"/>
  <c r="W28" i="5" s="1"/>
  <c r="G27" i="5" l="1"/>
  <c r="K27" i="5" s="1"/>
  <c r="C49" i="6"/>
  <c r="F50" i="6"/>
  <c r="H51" i="5"/>
  <c r="S28" i="5"/>
  <c r="N29" i="5" s="1"/>
  <c r="O29" i="5" s="1"/>
  <c r="AA28" i="5"/>
  <c r="E27" i="6" l="1"/>
  <c r="C50" i="6"/>
  <c r="I27" i="6"/>
  <c r="AE27" i="5"/>
  <c r="F28" i="5"/>
  <c r="D28" i="6" s="1"/>
  <c r="AD27" i="5"/>
  <c r="F51" i="6"/>
  <c r="H52" i="5"/>
  <c r="AH28" i="5"/>
  <c r="V29" i="5"/>
  <c r="W29" i="5" s="1"/>
  <c r="C51" i="6" l="1"/>
  <c r="F52" i="6"/>
  <c r="H53" i="5"/>
  <c r="G28" i="5"/>
  <c r="E28" i="6" s="1"/>
  <c r="C52" i="6" l="1"/>
  <c r="F53" i="6"/>
  <c r="H54" i="5"/>
  <c r="K28" i="5"/>
  <c r="C53" i="6" l="1"/>
  <c r="F54" i="6"/>
  <c r="H55" i="5"/>
  <c r="I28" i="6"/>
  <c r="AE28" i="5"/>
  <c r="AD28" i="5"/>
  <c r="S29" i="5"/>
  <c r="N30" i="5" s="1"/>
  <c r="O30" i="5" s="1"/>
  <c r="AA29" i="5"/>
  <c r="F29" i="5"/>
  <c r="D29" i="6" s="1"/>
  <c r="C54" i="6" l="1"/>
  <c r="F55" i="6"/>
  <c r="H56" i="5"/>
  <c r="AH29" i="5"/>
  <c r="V30" i="5"/>
  <c r="W30" i="5" s="1"/>
  <c r="G29" i="5"/>
  <c r="E29" i="6" s="1"/>
  <c r="C55" i="6" l="1"/>
  <c r="F56" i="6"/>
  <c r="H57" i="5"/>
  <c r="K29" i="5"/>
  <c r="C56" i="6" l="1"/>
  <c r="F57" i="6"/>
  <c r="H58" i="5"/>
  <c r="I29" i="6"/>
  <c r="AE29" i="5"/>
  <c r="AD29" i="5"/>
  <c r="F30" i="5"/>
  <c r="D30" i="6" s="1"/>
  <c r="S30" i="5"/>
  <c r="N31" i="5" s="1"/>
  <c r="O31" i="5" s="1"/>
  <c r="AA30" i="5"/>
  <c r="C57" i="6" l="1"/>
  <c r="F58" i="6"/>
  <c r="H59" i="5"/>
  <c r="C60" i="6"/>
  <c r="AH30" i="5"/>
  <c r="G30" i="5"/>
  <c r="V31" i="5"/>
  <c r="W31" i="5" s="1"/>
  <c r="C58" i="6" l="1"/>
  <c r="C59" i="6"/>
  <c r="K30" i="5"/>
  <c r="AD30" i="5" s="1"/>
  <c r="E30" i="6"/>
  <c r="F59" i="6"/>
  <c r="H60" i="5"/>
  <c r="C61" i="6"/>
  <c r="AA31" i="5"/>
  <c r="S31" i="5"/>
  <c r="N32" i="5" s="1"/>
  <c r="O32" i="5" s="1"/>
  <c r="AE30" i="5" l="1"/>
  <c r="F31" i="5"/>
  <c r="D31" i="6" s="1"/>
  <c r="I30" i="6"/>
  <c r="F60" i="6"/>
  <c r="H61" i="5"/>
  <c r="C62" i="6"/>
  <c r="AH31" i="5"/>
  <c r="V32" i="5"/>
  <c r="W32" i="5" s="1"/>
  <c r="G31" i="5" l="1"/>
  <c r="E31" i="6" s="1"/>
  <c r="F61" i="6"/>
  <c r="H62" i="5"/>
  <c r="C63" i="6"/>
  <c r="AA32" i="5"/>
  <c r="S32" i="5"/>
  <c r="N33" i="5" s="1"/>
  <c r="O33" i="5" s="1"/>
  <c r="K31" i="5" l="1"/>
  <c r="F62" i="6"/>
  <c r="H63" i="5"/>
  <c r="C64" i="6"/>
  <c r="AH32" i="5"/>
  <c r="V33" i="5"/>
  <c r="W33" i="5" s="1"/>
  <c r="AA33" i="5" s="1"/>
  <c r="S33" i="5"/>
  <c r="N34" i="5" s="1"/>
  <c r="O34" i="5" s="1"/>
  <c r="I31" i="6" l="1"/>
  <c r="AE31" i="5"/>
  <c r="AD31" i="5"/>
  <c r="F32" i="5"/>
  <c r="F63" i="6"/>
  <c r="H64" i="5"/>
  <c r="AH33" i="5"/>
  <c r="C65" i="6"/>
  <c r="V34" i="5"/>
  <c r="W34" i="5" s="1"/>
  <c r="G32" i="5" l="1"/>
  <c r="D32" i="6"/>
  <c r="F64" i="6"/>
  <c r="H65" i="5"/>
  <c r="C66" i="6"/>
  <c r="S34" i="5"/>
  <c r="N35" i="5" s="1"/>
  <c r="O35" i="5" s="1"/>
  <c r="AA34" i="5"/>
  <c r="K32" i="5" l="1"/>
  <c r="AE32" i="5" s="1"/>
  <c r="E32" i="6"/>
  <c r="F65" i="6"/>
  <c r="H66" i="5"/>
  <c r="C67" i="6"/>
  <c r="AH34" i="5"/>
  <c r="V35" i="5"/>
  <c r="W35" i="5" s="1"/>
  <c r="AD32" i="5" l="1"/>
  <c r="F33" i="5"/>
  <c r="I32" i="6"/>
  <c r="F66" i="6"/>
  <c r="H67" i="5"/>
  <c r="C68" i="6"/>
  <c r="S35" i="5"/>
  <c r="N36" i="5" s="1"/>
  <c r="O36" i="5" s="1"/>
  <c r="AA35" i="5"/>
  <c r="D33" i="6" l="1"/>
  <c r="G33" i="5"/>
  <c r="E33" i="6" s="1"/>
  <c r="F67" i="6"/>
  <c r="H68" i="5"/>
  <c r="AH35" i="5"/>
  <c r="C69" i="6"/>
  <c r="V36" i="5"/>
  <c r="W36" i="5" s="1"/>
  <c r="K33" i="5" l="1"/>
  <c r="AE33" i="5" s="1"/>
  <c r="F68" i="6"/>
  <c r="H69" i="5"/>
  <c r="C70" i="6"/>
  <c r="AD33" i="5" l="1"/>
  <c r="F34" i="5"/>
  <c r="I33" i="6"/>
  <c r="F69" i="6"/>
  <c r="H70" i="5"/>
  <c r="C71" i="6"/>
  <c r="S36" i="5"/>
  <c r="N37" i="5" s="1"/>
  <c r="O37" i="5" s="1"/>
  <c r="AA36" i="5"/>
  <c r="G34" i="5" l="1"/>
  <c r="E34" i="6" s="1"/>
  <c r="D34" i="6"/>
  <c r="F70" i="6"/>
  <c r="H71" i="5"/>
  <c r="C72" i="6"/>
  <c r="AH36" i="5"/>
  <c r="V37" i="5"/>
  <c r="W37" i="5" s="1"/>
  <c r="K34" i="5" l="1"/>
  <c r="F71" i="6"/>
  <c r="H72" i="5"/>
  <c r="C73" i="6"/>
  <c r="AA37" i="5"/>
  <c r="S37" i="5"/>
  <c r="N38" i="5" s="1"/>
  <c r="O38" i="5" s="1"/>
  <c r="F35" i="5" l="1"/>
  <c r="D35" i="6" s="1"/>
  <c r="AE34" i="5"/>
  <c r="I34" i="6"/>
  <c r="AD34" i="5"/>
  <c r="F72" i="6"/>
  <c r="H73" i="5"/>
  <c r="C74" i="6"/>
  <c r="AH37" i="5"/>
  <c r="V38" i="5"/>
  <c r="W38" i="5" s="1"/>
  <c r="G35" i="5" l="1"/>
  <c r="E35" i="6" s="1"/>
  <c r="F73" i="6"/>
  <c r="H74" i="5"/>
  <c r="C75" i="6"/>
  <c r="K35" i="5" l="1"/>
  <c r="AE35" i="5" s="1"/>
  <c r="F74" i="6"/>
  <c r="H75" i="5"/>
  <c r="C76" i="6"/>
  <c r="AA38" i="5"/>
  <c r="S38" i="5"/>
  <c r="N39" i="5" s="1"/>
  <c r="O39" i="5" s="1"/>
  <c r="F36" i="5" l="1"/>
  <c r="G36" i="5" s="1"/>
  <c r="AD35" i="5"/>
  <c r="I35" i="6"/>
  <c r="F75" i="6"/>
  <c r="H76" i="5"/>
  <c r="C77" i="6"/>
  <c r="AH38" i="5"/>
  <c r="V39" i="5"/>
  <c r="W39" i="5" s="1"/>
  <c r="D36" i="6" l="1"/>
  <c r="E36" i="6"/>
  <c r="K36" i="5"/>
  <c r="AE36" i="5" s="1"/>
  <c r="F76" i="6"/>
  <c r="H77" i="5"/>
  <c r="C78" i="6"/>
  <c r="F37" i="5" l="1"/>
  <c r="AD36" i="5"/>
  <c r="I36" i="6"/>
  <c r="F77" i="6"/>
  <c r="H78" i="5"/>
  <c r="C79" i="6"/>
  <c r="AA39" i="5"/>
  <c r="S39" i="5"/>
  <c r="N40" i="5" s="1"/>
  <c r="O40" i="5" s="1"/>
  <c r="G37" i="5" l="1"/>
  <c r="D37" i="6"/>
  <c r="F78" i="6"/>
  <c r="H79" i="5"/>
  <c r="C80" i="6"/>
  <c r="AH39" i="5"/>
  <c r="V40" i="5"/>
  <c r="W40" i="5" s="1"/>
  <c r="E37" i="6" l="1"/>
  <c r="K37" i="5"/>
  <c r="AE37" i="5" s="1"/>
  <c r="F79" i="6"/>
  <c r="H80" i="5"/>
  <c r="S40" i="5"/>
  <c r="N41" i="5" s="1"/>
  <c r="O41" i="5" s="1"/>
  <c r="AA40" i="5"/>
  <c r="F80" i="6" l="1"/>
  <c r="H81" i="5"/>
  <c r="AD37" i="5"/>
  <c r="F38" i="5"/>
  <c r="I37" i="6"/>
  <c r="AH40" i="5"/>
  <c r="V41" i="5"/>
  <c r="W41" i="5" s="1"/>
  <c r="F81" i="6" l="1"/>
  <c r="H82" i="5"/>
  <c r="D38" i="6"/>
  <c r="G38" i="5"/>
  <c r="E38" i="6" s="1"/>
  <c r="F82" i="6" l="1"/>
  <c r="H83" i="5"/>
  <c r="K38" i="5"/>
  <c r="AE38" i="5" s="1"/>
  <c r="S41" i="5"/>
  <c r="N42" i="5" s="1"/>
  <c r="O42" i="5" s="1"/>
  <c r="AA41" i="5"/>
  <c r="F83" i="6" l="1"/>
  <c r="H84" i="5"/>
  <c r="I38" i="6"/>
  <c r="F39" i="5"/>
  <c r="AD38" i="5"/>
  <c r="AH41" i="5"/>
  <c r="V42" i="5"/>
  <c r="W42" i="5" s="1"/>
  <c r="F84" i="6" l="1"/>
  <c r="H85" i="5"/>
  <c r="D39" i="6"/>
  <c r="G39" i="5"/>
  <c r="E39" i="6" s="1"/>
  <c r="S42" i="5"/>
  <c r="N43" i="5" s="1"/>
  <c r="O43" i="5" s="1"/>
  <c r="AA42" i="5"/>
  <c r="F85" i="6" l="1"/>
  <c r="H86" i="5"/>
  <c r="K39" i="5"/>
  <c r="I39" i="6" s="1"/>
  <c r="AH42" i="5"/>
  <c r="V43" i="5"/>
  <c r="W43" i="5" s="1"/>
  <c r="F86" i="6" l="1"/>
  <c r="H87" i="5"/>
  <c r="AE39" i="5"/>
  <c r="F40" i="5"/>
  <c r="D40" i="6" s="1"/>
  <c r="AD39" i="5"/>
  <c r="AA43" i="5"/>
  <c r="S43" i="5"/>
  <c r="N44" i="5" s="1"/>
  <c r="O44" i="5" s="1"/>
  <c r="F87" i="6" l="1"/>
  <c r="H88" i="5"/>
  <c r="G40" i="5"/>
  <c r="E40" i="6" s="1"/>
  <c r="AH43" i="5"/>
  <c r="V44" i="5"/>
  <c r="W44" i="5" s="1"/>
  <c r="F88" i="6" l="1"/>
  <c r="H89" i="5"/>
  <c r="K40" i="5"/>
  <c r="AD40" i="5" s="1"/>
  <c r="AA44" i="5"/>
  <c r="S44" i="5"/>
  <c r="N45" i="5" s="1"/>
  <c r="O45" i="5" s="1"/>
  <c r="F89" i="6" l="1"/>
  <c r="H90" i="5"/>
  <c r="F41" i="5"/>
  <c r="G41" i="5" s="1"/>
  <c r="AE40" i="5"/>
  <c r="I40" i="6"/>
  <c r="AH44" i="5"/>
  <c r="V45" i="5"/>
  <c r="W45" i="5" s="1"/>
  <c r="F90" i="6" l="1"/>
  <c r="H91" i="5"/>
  <c r="D41" i="6"/>
  <c r="E41" i="6"/>
  <c r="K41" i="5"/>
  <c r="AA45" i="5"/>
  <c r="S45" i="5"/>
  <c r="N46" i="5" s="1"/>
  <c r="O46" i="5" s="1"/>
  <c r="F91" i="6" l="1"/>
  <c r="H92" i="5"/>
  <c r="AE41" i="5"/>
  <c r="AD41" i="5"/>
  <c r="F42" i="5"/>
  <c r="I41" i="6"/>
  <c r="AH45" i="5"/>
  <c r="V46" i="5"/>
  <c r="W46" i="5" s="1"/>
  <c r="F92" i="6" l="1"/>
  <c r="H93" i="5"/>
  <c r="D42" i="6"/>
  <c r="G42" i="5"/>
  <c r="S46" i="5"/>
  <c r="N47" i="5" s="1"/>
  <c r="O47" i="5" s="1"/>
  <c r="AA46" i="5"/>
  <c r="F93" i="6" l="1"/>
  <c r="H94" i="5"/>
  <c r="K42" i="5"/>
  <c r="E42" i="6"/>
  <c r="AH46" i="5"/>
  <c r="V47" i="5"/>
  <c r="W47" i="5" s="1"/>
  <c r="F94" i="6" l="1"/>
  <c r="H95" i="5"/>
  <c r="AE42" i="5"/>
  <c r="AD42" i="5"/>
  <c r="I42" i="6"/>
  <c r="F43" i="5"/>
  <c r="S47" i="5"/>
  <c r="N48" i="5" s="1"/>
  <c r="O48" i="5" s="1"/>
  <c r="AA47" i="5"/>
  <c r="F95" i="6" l="1"/>
  <c r="H96" i="5"/>
  <c r="G43" i="5"/>
  <c r="E43" i="6" s="1"/>
  <c r="D43" i="6"/>
  <c r="AH47" i="5"/>
  <c r="V48" i="5"/>
  <c r="W48" i="5" s="1"/>
  <c r="F96" i="6" l="1"/>
  <c r="H97" i="5"/>
  <c r="K43" i="5"/>
  <c r="AE43" i="5" s="1"/>
  <c r="S48" i="5"/>
  <c r="N49" i="5" s="1"/>
  <c r="O49" i="5" s="1"/>
  <c r="AA48" i="5"/>
  <c r="F97" i="6" l="1"/>
  <c r="H98" i="5"/>
  <c r="AD43" i="5"/>
  <c r="F44" i="5"/>
  <c r="I43" i="6"/>
  <c r="AH48" i="5"/>
  <c r="V49" i="5"/>
  <c r="W49" i="5" s="1"/>
  <c r="F98" i="6" l="1"/>
  <c r="H99" i="5"/>
  <c r="F99" i="6" s="1"/>
  <c r="D44" i="6"/>
  <c r="G44" i="5"/>
  <c r="K44" i="5" l="1"/>
  <c r="AE44" i="5" s="1"/>
  <c r="E44" i="6"/>
  <c r="AA49" i="5"/>
  <c r="S49" i="5"/>
  <c r="N50" i="5" s="1"/>
  <c r="O50" i="5" s="1"/>
  <c r="I44" i="6" l="1"/>
  <c r="AD44" i="5"/>
  <c r="F45" i="5"/>
  <c r="AH49" i="5"/>
  <c r="V50" i="5"/>
  <c r="W50" i="5" s="1"/>
  <c r="D45" i="6" l="1"/>
  <c r="G45" i="5"/>
  <c r="AA50" i="5"/>
  <c r="S50" i="5"/>
  <c r="N51" i="5" s="1"/>
  <c r="O51" i="5" s="1"/>
  <c r="K45" i="5" l="1"/>
  <c r="AE45" i="5" s="1"/>
  <c r="E45" i="6"/>
  <c r="AH50" i="5"/>
  <c r="V51" i="5"/>
  <c r="W51" i="5" s="1"/>
  <c r="AD45" i="5" l="1"/>
  <c r="F46" i="5"/>
  <c r="I45" i="6"/>
  <c r="AA51" i="5"/>
  <c r="S51" i="5"/>
  <c r="N52" i="5" s="1"/>
  <c r="O52" i="5" s="1"/>
  <c r="D46" i="6" l="1"/>
  <c r="G46" i="5"/>
  <c r="AH51" i="5"/>
  <c r="V52" i="5"/>
  <c r="W52" i="5" s="1"/>
  <c r="K46" i="5" l="1"/>
  <c r="AE46" i="5" s="1"/>
  <c r="E46" i="6"/>
  <c r="S52" i="5"/>
  <c r="N53" i="5" s="1"/>
  <c r="O53" i="5" s="1"/>
  <c r="AA52" i="5"/>
  <c r="AD46" i="5" l="1"/>
  <c r="F47" i="5"/>
  <c r="I46" i="6"/>
  <c r="AH52" i="5"/>
  <c r="V53" i="5"/>
  <c r="W53" i="5" s="1"/>
  <c r="D47" i="6" l="1"/>
  <c r="G47" i="5"/>
  <c r="K47" i="5" l="1"/>
  <c r="AE47" i="5" s="1"/>
  <c r="E47" i="6"/>
  <c r="S53" i="5"/>
  <c r="N54" i="5" s="1"/>
  <c r="AA53" i="5"/>
  <c r="AD47" i="5" l="1"/>
  <c r="F48" i="5"/>
  <c r="I47" i="6"/>
  <c r="V54" i="5"/>
  <c r="W54" i="5" s="1"/>
  <c r="AA54" i="5" s="1"/>
  <c r="AH53" i="5"/>
  <c r="O54" i="5"/>
  <c r="S54" i="5" s="1"/>
  <c r="N55" i="5" s="1"/>
  <c r="D48" i="6" l="1"/>
  <c r="G48" i="5"/>
  <c r="AH54" i="5"/>
  <c r="V55" i="5"/>
  <c r="O55" i="5"/>
  <c r="S55" i="5" s="1"/>
  <c r="N56" i="5" s="1"/>
  <c r="E48" i="6" l="1"/>
  <c r="K48" i="5"/>
  <c r="AE48" i="5" s="1"/>
  <c r="O56" i="5"/>
  <c r="S56" i="5" s="1"/>
  <c r="N57" i="5" s="1"/>
  <c r="W55" i="5"/>
  <c r="AA55" i="5" s="1"/>
  <c r="AH55" i="5" s="1"/>
  <c r="F49" i="5" l="1"/>
  <c r="I48" i="6"/>
  <c r="AD48" i="5"/>
  <c r="V56" i="5"/>
  <c r="O57" i="5"/>
  <c r="S57" i="5" s="1"/>
  <c r="N58" i="5" s="1"/>
  <c r="D49" i="6" l="1"/>
  <c r="G49" i="5"/>
  <c r="E49" i="6" s="1"/>
  <c r="O58" i="5"/>
  <c r="S58" i="5" s="1"/>
  <c r="N59" i="5" s="1"/>
  <c r="W56" i="5"/>
  <c r="AA56" i="5" s="1"/>
  <c r="AH56" i="5" s="1"/>
  <c r="K49" i="5" l="1"/>
  <c r="O59" i="5"/>
  <c r="S59" i="5" s="1"/>
  <c r="N60" i="5" s="1"/>
  <c r="V57" i="5"/>
  <c r="AD49" i="5" l="1"/>
  <c r="I49" i="6"/>
  <c r="AE49" i="5"/>
  <c r="F50" i="5"/>
  <c r="O60" i="5"/>
  <c r="S60" i="5" s="1"/>
  <c r="N61" i="5" s="1"/>
  <c r="W57" i="5"/>
  <c r="AA57" i="5" s="1"/>
  <c r="AH57" i="5" s="1"/>
  <c r="D50" i="6" l="1"/>
  <c r="G50" i="5"/>
  <c r="E50" i="6" s="1"/>
  <c r="O61" i="5"/>
  <c r="S61" i="5" s="1"/>
  <c r="N62" i="5" s="1"/>
  <c r="V58" i="5"/>
  <c r="K50" i="5" l="1"/>
  <c r="O62" i="5"/>
  <c r="S62" i="5" s="1"/>
  <c r="N63" i="5" s="1"/>
  <c r="W58" i="5"/>
  <c r="AA58" i="5" s="1"/>
  <c r="AD50" i="5" l="1"/>
  <c r="AE50" i="5"/>
  <c r="F51" i="5"/>
  <c r="I50" i="6"/>
  <c r="O63" i="5"/>
  <c r="S63" i="5" s="1"/>
  <c r="N64" i="5" s="1"/>
  <c r="AH58" i="5"/>
  <c r="V59" i="5"/>
  <c r="D51" i="6" l="1"/>
  <c r="G51" i="5"/>
  <c r="E51" i="6" s="1"/>
  <c r="O64" i="5"/>
  <c r="S64" i="5" s="1"/>
  <c r="N65" i="5" s="1"/>
  <c r="W59" i="5"/>
  <c r="AA59" i="5" s="1"/>
  <c r="K51" i="5" l="1"/>
  <c r="V60" i="5"/>
  <c r="AH59" i="5"/>
  <c r="O65" i="5"/>
  <c r="S65" i="5" s="1"/>
  <c r="N66" i="5" s="1"/>
  <c r="AD51" i="5" l="1"/>
  <c r="AE51" i="5"/>
  <c r="I51" i="6"/>
  <c r="F52" i="5"/>
  <c r="O66" i="5"/>
  <c r="S66" i="5" s="1"/>
  <c r="N67" i="5" s="1"/>
  <c r="W60" i="5"/>
  <c r="AA60" i="5" s="1"/>
  <c r="D52" i="6" l="1"/>
  <c r="G52" i="5"/>
  <c r="E52" i="6" s="1"/>
  <c r="V61" i="5"/>
  <c r="AH60" i="5"/>
  <c r="O67" i="5"/>
  <c r="S67" i="5" s="1"/>
  <c r="N68" i="5" s="1"/>
  <c r="K52" i="5" l="1"/>
  <c r="O68" i="5"/>
  <c r="S68" i="5" s="1"/>
  <c r="N69" i="5" s="1"/>
  <c r="W61" i="5"/>
  <c r="AA61" i="5" s="1"/>
  <c r="AD52" i="5" l="1"/>
  <c r="AE52" i="5"/>
  <c r="F53" i="5"/>
  <c r="I52" i="6"/>
  <c r="V62" i="5"/>
  <c r="AH61" i="5"/>
  <c r="O69" i="5"/>
  <c r="S69" i="5" s="1"/>
  <c r="N70" i="5" s="1"/>
  <c r="D53" i="6" l="1"/>
  <c r="G53" i="5"/>
  <c r="E53" i="6" s="1"/>
  <c r="O70" i="5"/>
  <c r="S70" i="5" s="1"/>
  <c r="N71" i="5" s="1"/>
  <c r="W62" i="5"/>
  <c r="AA62" i="5" s="1"/>
  <c r="K53" i="5" l="1"/>
  <c r="V63" i="5"/>
  <c r="AH62" i="5"/>
  <c r="O71" i="5"/>
  <c r="S71" i="5" s="1"/>
  <c r="N72" i="5" s="1"/>
  <c r="AD53" i="5" l="1"/>
  <c r="F54" i="5"/>
  <c r="I53" i="6"/>
  <c r="AE53" i="5"/>
  <c r="O72" i="5"/>
  <c r="S72" i="5" s="1"/>
  <c r="N73" i="5" s="1"/>
  <c r="W63" i="5"/>
  <c r="AA63" i="5" s="1"/>
  <c r="D54" i="6" l="1"/>
  <c r="G54" i="5"/>
  <c r="E54" i="6" s="1"/>
  <c r="V64" i="5"/>
  <c r="AH63" i="5"/>
  <c r="O73" i="5"/>
  <c r="S73" i="5" s="1"/>
  <c r="N74" i="5" s="1"/>
  <c r="K54" i="5" l="1"/>
  <c r="O74" i="5"/>
  <c r="S74" i="5" s="1"/>
  <c r="N75" i="5" s="1"/>
  <c r="W64" i="5"/>
  <c r="AA64" i="5" s="1"/>
  <c r="AD54" i="5" l="1"/>
  <c r="I54" i="6"/>
  <c r="F55" i="5"/>
  <c r="AE54" i="5"/>
  <c r="V65" i="5"/>
  <c r="AH64" i="5"/>
  <c r="O75" i="5"/>
  <c r="S75" i="5" s="1"/>
  <c r="N76" i="5" s="1"/>
  <c r="G55" i="5" l="1"/>
  <c r="E55" i="6" s="1"/>
  <c r="D55" i="6"/>
  <c r="O76" i="5"/>
  <c r="S76" i="5" s="1"/>
  <c r="N77" i="5" s="1"/>
  <c r="W65" i="5"/>
  <c r="AA65" i="5" s="1"/>
  <c r="K55" i="5" l="1"/>
  <c r="V66" i="5"/>
  <c r="AH65" i="5"/>
  <c r="O77" i="5"/>
  <c r="S77" i="5" s="1"/>
  <c r="N78" i="5" s="1"/>
  <c r="AD55" i="5" l="1"/>
  <c r="I55" i="6"/>
  <c r="F56" i="5"/>
  <c r="AE55" i="5"/>
  <c r="O78" i="5"/>
  <c r="S78" i="5" s="1"/>
  <c r="N79" i="5" s="1"/>
  <c r="W66" i="5"/>
  <c r="AA66" i="5" s="1"/>
  <c r="D56" i="6" l="1"/>
  <c r="G56" i="5"/>
  <c r="E56" i="6" s="1"/>
  <c r="V67" i="5"/>
  <c r="AH66" i="5"/>
  <c r="O79" i="5"/>
  <c r="S79" i="5" s="1"/>
  <c r="N80" i="5" s="1"/>
  <c r="K56" i="5" l="1"/>
  <c r="O80" i="5"/>
  <c r="S80" i="5" s="1"/>
  <c r="N81" i="5" s="1"/>
  <c r="W67" i="5"/>
  <c r="AA67" i="5" s="1"/>
  <c r="O81" i="5" l="1"/>
  <c r="S81" i="5" s="1"/>
  <c r="N82" i="5" s="1"/>
  <c r="AD56" i="5"/>
  <c r="I56" i="6"/>
  <c r="AE56" i="5"/>
  <c r="F57" i="5"/>
  <c r="V68" i="5"/>
  <c r="AH67" i="5"/>
  <c r="O82" i="5" l="1"/>
  <c r="S82" i="5" s="1"/>
  <c r="N83" i="5" s="1"/>
  <c r="D57" i="6"/>
  <c r="G57" i="5"/>
  <c r="E57" i="6" s="1"/>
  <c r="W68" i="5"/>
  <c r="AA68" i="5" s="1"/>
  <c r="O83" i="5" l="1"/>
  <c r="S83" i="5" s="1"/>
  <c r="N84" i="5" s="1"/>
  <c r="K57" i="5"/>
  <c r="V69" i="5"/>
  <c r="AH68" i="5"/>
  <c r="O84" i="5" l="1"/>
  <c r="S84" i="5" s="1"/>
  <c r="N85" i="5" s="1"/>
  <c r="AD57" i="5"/>
  <c r="F58" i="5"/>
  <c r="I57" i="6"/>
  <c r="AE57" i="5"/>
  <c r="W69" i="5"/>
  <c r="AA69" i="5" s="1"/>
  <c r="O85" i="5" l="1"/>
  <c r="S85" i="5" s="1"/>
  <c r="N86" i="5" s="1"/>
  <c r="D58" i="6"/>
  <c r="G58" i="5"/>
  <c r="E58" i="6" s="1"/>
  <c r="V70" i="5"/>
  <c r="AH69" i="5"/>
  <c r="O86" i="5" l="1"/>
  <c r="S86" i="5" s="1"/>
  <c r="N87" i="5" s="1"/>
  <c r="K58" i="5"/>
  <c r="W70" i="5"/>
  <c r="AA70" i="5" s="1"/>
  <c r="O87" i="5" l="1"/>
  <c r="S87" i="5" s="1"/>
  <c r="N88" i="5" s="1"/>
  <c r="AD58" i="5"/>
  <c r="AE58" i="5"/>
  <c r="F59" i="5"/>
  <c r="I58" i="6"/>
  <c r="V71" i="5"/>
  <c r="AH70" i="5"/>
  <c r="O88" i="5" l="1"/>
  <c r="S88" i="5" s="1"/>
  <c r="N89" i="5" s="1"/>
  <c r="G59" i="5"/>
  <c r="E59" i="6" s="1"/>
  <c r="D59" i="6"/>
  <c r="W71" i="5"/>
  <c r="AA71" i="5" s="1"/>
  <c r="O89" i="5" l="1"/>
  <c r="S89" i="5" s="1"/>
  <c r="N90" i="5" s="1"/>
  <c r="K59" i="5"/>
  <c r="V72" i="5"/>
  <c r="AH71" i="5"/>
  <c r="O90" i="5" l="1"/>
  <c r="S90" i="5" s="1"/>
  <c r="N91" i="5" s="1"/>
  <c r="AD59" i="5"/>
  <c r="AE59" i="5"/>
  <c r="I59" i="6"/>
  <c r="F60" i="5"/>
  <c r="W72" i="5"/>
  <c r="AA72" i="5" s="1"/>
  <c r="O91" i="5" l="1"/>
  <c r="S91" i="5" s="1"/>
  <c r="N92" i="5" s="1"/>
  <c r="G60" i="5"/>
  <c r="E60" i="6" s="1"/>
  <c r="D60" i="6"/>
  <c r="V73" i="5"/>
  <c r="AH72" i="5"/>
  <c r="O92" i="5" l="1"/>
  <c r="S92" i="5" s="1"/>
  <c r="N93" i="5" s="1"/>
  <c r="K60" i="5"/>
  <c r="AD60" i="5" s="1"/>
  <c r="W73" i="5"/>
  <c r="AA73" i="5" s="1"/>
  <c r="O93" i="5" l="1"/>
  <c r="S93" i="5" s="1"/>
  <c r="N94" i="5" s="1"/>
  <c r="AE60" i="5"/>
  <c r="I60" i="6"/>
  <c r="F61" i="5"/>
  <c r="V74" i="5"/>
  <c r="AH73" i="5"/>
  <c r="O94" i="5" l="1"/>
  <c r="S94" i="5" s="1"/>
  <c r="N95" i="5" s="1"/>
  <c r="G61" i="5"/>
  <c r="E61" i="6" s="1"/>
  <c r="D61" i="6"/>
  <c r="W74" i="5"/>
  <c r="AA74" i="5" s="1"/>
  <c r="O95" i="5" l="1"/>
  <c r="S95" i="5" s="1"/>
  <c r="N96" i="5" s="1"/>
  <c r="K61" i="5"/>
  <c r="AD61" i="5" s="1"/>
  <c r="V75" i="5"/>
  <c r="AH74" i="5"/>
  <c r="O96" i="5" l="1"/>
  <c r="S96" i="5" s="1"/>
  <c r="N97" i="5" s="1"/>
  <c r="AE61" i="5"/>
  <c r="F62" i="5"/>
  <c r="I61" i="6"/>
  <c r="W75" i="5"/>
  <c r="AA75" i="5" s="1"/>
  <c r="O97" i="5" l="1"/>
  <c r="S97" i="5" s="1"/>
  <c r="N98" i="5" s="1"/>
  <c r="D62" i="6"/>
  <c r="G62" i="5"/>
  <c r="E62" i="6" s="1"/>
  <c r="V76" i="5"/>
  <c r="AH75" i="5"/>
  <c r="O98" i="5" l="1"/>
  <c r="S98" i="5" s="1"/>
  <c r="N99" i="5" s="1"/>
  <c r="K62" i="5"/>
  <c r="AD62" i="5" s="1"/>
  <c r="W76" i="5"/>
  <c r="AA76" i="5" s="1"/>
  <c r="O99" i="5" l="1"/>
  <c r="S99" i="5" s="1"/>
  <c r="F63" i="5"/>
  <c r="I62" i="6"/>
  <c r="AE62" i="5"/>
  <c r="V77" i="5"/>
  <c r="AH76" i="5"/>
  <c r="D63" i="6" l="1"/>
  <c r="G63" i="5"/>
  <c r="E63" i="6" s="1"/>
  <c r="W77" i="5"/>
  <c r="AA77" i="5" s="1"/>
  <c r="K63" i="5" l="1"/>
  <c r="AD63" i="5" s="1"/>
  <c r="V78" i="5"/>
  <c r="AH77" i="5"/>
  <c r="F64" i="5" l="1"/>
  <c r="AE63" i="5"/>
  <c r="I63" i="6"/>
  <c r="W78" i="5"/>
  <c r="AA78" i="5" s="1"/>
  <c r="D64" i="6" l="1"/>
  <c r="G64" i="5"/>
  <c r="E64" i="6" s="1"/>
  <c r="V79" i="5"/>
  <c r="AH78" i="5"/>
  <c r="K64" i="5" l="1"/>
  <c r="AD64" i="5" s="1"/>
  <c r="W79" i="5"/>
  <c r="AA79" i="5" s="1"/>
  <c r="F65" i="5" l="1"/>
  <c r="AE64" i="5"/>
  <c r="I64" i="6"/>
  <c r="V80" i="5"/>
  <c r="AH79" i="5"/>
  <c r="G65" i="5" l="1"/>
  <c r="E65" i="6" s="1"/>
  <c r="D65" i="6"/>
  <c r="W80" i="5"/>
  <c r="AA80" i="5" s="1"/>
  <c r="AH80" i="5" l="1"/>
  <c r="V81" i="5"/>
  <c r="K65" i="5"/>
  <c r="W81" i="5" l="1"/>
  <c r="AA81" i="5" s="1"/>
  <c r="I65" i="6"/>
  <c r="AD65" i="5"/>
  <c r="F66" i="5"/>
  <c r="D66" i="6" s="1"/>
  <c r="AE65" i="5"/>
  <c r="G66" i="5" l="1"/>
  <c r="E66" i="6" s="1"/>
  <c r="V82" i="5"/>
  <c r="AH81" i="5"/>
  <c r="K66" i="5" l="1"/>
  <c r="AD66" i="5" s="1"/>
  <c r="W82" i="5"/>
  <c r="AA82" i="5" s="1"/>
  <c r="F67" i="5"/>
  <c r="AE66" i="5"/>
  <c r="I66" i="6" l="1"/>
  <c r="V83" i="5"/>
  <c r="AH82" i="5"/>
  <c r="D67" i="6"/>
  <c r="G67" i="5"/>
  <c r="E67" i="6" s="1"/>
  <c r="W83" i="5" l="1"/>
  <c r="AA83" i="5" s="1"/>
  <c r="K67" i="5"/>
  <c r="AD67" i="5" s="1"/>
  <c r="V84" i="5" l="1"/>
  <c r="AH83" i="5"/>
  <c r="F68" i="5"/>
  <c r="AE67" i="5"/>
  <c r="I67" i="6"/>
  <c r="W84" i="5" l="1"/>
  <c r="AA84" i="5" s="1"/>
  <c r="D68" i="6"/>
  <c r="G68" i="5"/>
  <c r="E68" i="6" s="1"/>
  <c r="V85" i="5" l="1"/>
  <c r="AH84" i="5"/>
  <c r="K68" i="5"/>
  <c r="AD68" i="5" s="1"/>
  <c r="W85" i="5" l="1"/>
  <c r="AA85" i="5" s="1"/>
  <c r="I68" i="6"/>
  <c r="F69" i="5"/>
  <c r="AE68" i="5"/>
  <c r="V86" i="5" l="1"/>
  <c r="AH85" i="5"/>
  <c r="D69" i="6"/>
  <c r="G69" i="5"/>
  <c r="E69" i="6" s="1"/>
  <c r="W86" i="5" l="1"/>
  <c r="AA86" i="5" s="1"/>
  <c r="K69" i="5"/>
  <c r="AD69" i="5" s="1"/>
  <c r="V87" i="5" l="1"/>
  <c r="AH86" i="5"/>
  <c r="I69" i="6"/>
  <c r="F70" i="5"/>
  <c r="AE69" i="5"/>
  <c r="W87" i="5" l="1"/>
  <c r="AA87" i="5" s="1"/>
  <c r="D70" i="6"/>
  <c r="G70" i="5"/>
  <c r="E70" i="6" s="1"/>
  <c r="V88" i="5" l="1"/>
  <c r="AH87" i="5"/>
  <c r="K70" i="5"/>
  <c r="AD70" i="5" s="1"/>
  <c r="W88" i="5" l="1"/>
  <c r="AA88" i="5" s="1"/>
  <c r="I70" i="6"/>
  <c r="F71" i="5"/>
  <c r="AE70" i="5"/>
  <c r="V89" i="5" l="1"/>
  <c r="AH88" i="5"/>
  <c r="D71" i="6"/>
  <c r="G71" i="5"/>
  <c r="E71" i="6" s="1"/>
  <c r="W89" i="5" l="1"/>
  <c r="AA89" i="5" s="1"/>
  <c r="K71" i="5"/>
  <c r="AD71" i="5" s="1"/>
  <c r="V90" i="5" l="1"/>
  <c r="AH89" i="5"/>
  <c r="F72" i="5"/>
  <c r="AE71" i="5"/>
  <c r="I71" i="6"/>
  <c r="W90" i="5" l="1"/>
  <c r="AA90" i="5" s="1"/>
  <c r="D72" i="6"/>
  <c r="G72" i="5"/>
  <c r="E72" i="6" s="1"/>
  <c r="V91" i="5" l="1"/>
  <c r="AH90" i="5"/>
  <c r="K72" i="5"/>
  <c r="AD72" i="5" s="1"/>
  <c r="W91" i="5" l="1"/>
  <c r="AA91" i="5" s="1"/>
  <c r="F73" i="5"/>
  <c r="AE72" i="5"/>
  <c r="I72" i="6"/>
  <c r="V92" i="5" l="1"/>
  <c r="AH91" i="5"/>
  <c r="D73" i="6"/>
  <c r="G73" i="5"/>
  <c r="E73" i="6" s="1"/>
  <c r="W92" i="5" l="1"/>
  <c r="AA92" i="5" s="1"/>
  <c r="K73" i="5"/>
  <c r="AD73" i="5" s="1"/>
  <c r="V93" i="5" l="1"/>
  <c r="AH92" i="5"/>
  <c r="AE73" i="5"/>
  <c r="F74" i="5"/>
  <c r="I73" i="6"/>
  <c r="W93" i="5" l="1"/>
  <c r="AA93" i="5" s="1"/>
  <c r="D74" i="6"/>
  <c r="G74" i="5"/>
  <c r="E74" i="6" s="1"/>
  <c r="V94" i="5" l="1"/>
  <c r="AH93" i="5"/>
  <c r="K74" i="5"/>
  <c r="F75" i="5" l="1"/>
  <c r="D75" i="6" s="1"/>
  <c r="AD74" i="5"/>
  <c r="W94" i="5"/>
  <c r="AA94" i="5" s="1"/>
  <c r="I74" i="6"/>
  <c r="AE74" i="5"/>
  <c r="AH94" i="5" l="1"/>
  <c r="V95" i="5"/>
  <c r="G75" i="5"/>
  <c r="E75" i="6" s="1"/>
  <c r="K75" i="5" l="1"/>
  <c r="AD75" i="5" s="1"/>
  <c r="W95" i="5"/>
  <c r="AA95" i="5" s="1"/>
  <c r="AE75" i="5"/>
  <c r="V96" i="5" l="1"/>
  <c r="AH95" i="5"/>
  <c r="F76" i="5"/>
  <c r="D76" i="6" s="1"/>
  <c r="I75" i="6"/>
  <c r="G76" i="5" l="1"/>
  <c r="E76" i="6" s="1"/>
  <c r="W96" i="5"/>
  <c r="AA96" i="5" s="1"/>
  <c r="V97" i="5" l="1"/>
  <c r="AH96" i="5"/>
  <c r="K76" i="5"/>
  <c r="AD76" i="5" s="1"/>
  <c r="AE76" i="5"/>
  <c r="F77" i="5" l="1"/>
  <c r="D77" i="6" s="1"/>
  <c r="W97" i="5"/>
  <c r="AA97" i="5" s="1"/>
  <c r="I76" i="6"/>
  <c r="G77" i="5"/>
  <c r="E77" i="6" s="1"/>
  <c r="V98" i="5" l="1"/>
  <c r="AH97" i="5"/>
  <c r="K77" i="5"/>
  <c r="AD77" i="5" s="1"/>
  <c r="W98" i="5" l="1"/>
  <c r="AA98" i="5" s="1"/>
  <c r="F78" i="5"/>
  <c r="AE77" i="5"/>
  <c r="I77" i="6"/>
  <c r="V99" i="5" l="1"/>
  <c r="AH98" i="5"/>
  <c r="D78" i="6"/>
  <c r="G78" i="5"/>
  <c r="E78" i="6" s="1"/>
  <c r="W99" i="5" l="1"/>
  <c r="AA99" i="5" s="1"/>
  <c r="AH99" i="5" s="1"/>
  <c r="K78" i="5"/>
  <c r="AD78" i="5" s="1"/>
  <c r="I78" i="6" l="1"/>
  <c r="F79" i="5"/>
  <c r="AE78" i="5"/>
  <c r="D79" i="6" l="1"/>
  <c r="G79" i="5"/>
  <c r="E79" i="6" s="1"/>
  <c r="K79" i="5" l="1"/>
  <c r="F80" i="5" l="1"/>
  <c r="G80" i="5" s="1"/>
  <c r="E80" i="6" s="1"/>
  <c r="AD79" i="5"/>
  <c r="I79" i="6"/>
  <c r="AE79" i="5"/>
  <c r="D80" i="6" l="1"/>
  <c r="K80" i="5"/>
  <c r="F81" i="5" l="1"/>
  <c r="I80" i="6"/>
  <c r="AE80" i="5"/>
  <c r="D81" i="6" l="1"/>
  <c r="G81" i="5"/>
  <c r="E81" i="6" s="1"/>
  <c r="K81" i="5" l="1"/>
  <c r="I81" i="6" s="1"/>
  <c r="F82" i="5" l="1"/>
  <c r="D82" i="6" s="1"/>
  <c r="AE81" i="5"/>
  <c r="G82" i="5"/>
  <c r="E82" i="6" s="1"/>
  <c r="K82" i="5" l="1"/>
  <c r="AE82" i="5" s="1"/>
  <c r="F83" i="5" l="1"/>
  <c r="D83" i="6" s="1"/>
  <c r="I82" i="6"/>
  <c r="G83" i="5"/>
  <c r="E83" i="6" s="1"/>
  <c r="K83" i="5" l="1"/>
  <c r="I83" i="6" s="1"/>
  <c r="AE83" i="5" l="1"/>
  <c r="F84" i="5"/>
  <c r="D84" i="6" s="1"/>
  <c r="G84" i="5" l="1"/>
  <c r="E84" i="6" s="1"/>
  <c r="K84" i="5" l="1"/>
  <c r="I84" i="6" s="1"/>
  <c r="F85" i="5"/>
  <c r="D85" i="6" s="1"/>
  <c r="G85" i="5" l="1"/>
  <c r="E85" i="6" s="1"/>
  <c r="AE84" i="5"/>
  <c r="K85" i="5" l="1"/>
  <c r="I85" i="6" s="1"/>
  <c r="AE85" i="5"/>
  <c r="F86" i="5"/>
  <c r="D86" i="6" s="1"/>
  <c r="G86" i="5" l="1"/>
  <c r="E86" i="6" s="1"/>
  <c r="K86" i="5" l="1"/>
  <c r="I86" i="6" s="1"/>
  <c r="F87" i="5"/>
  <c r="AE86" i="5"/>
  <c r="D87" i="6" l="1"/>
  <c r="G87" i="5"/>
  <c r="E87" i="6" s="1"/>
  <c r="K87" i="5" l="1"/>
  <c r="F88" i="5" l="1"/>
  <c r="AE87" i="5"/>
  <c r="I87" i="6"/>
  <c r="D88" i="6" l="1"/>
  <c r="G88" i="5"/>
  <c r="E88" i="6" s="1"/>
  <c r="K88" i="5" l="1"/>
  <c r="AE88" i="5" l="1"/>
  <c r="I88" i="6"/>
  <c r="F89" i="5"/>
  <c r="G89" i="5" l="1"/>
  <c r="E89" i="6" s="1"/>
  <c r="D89" i="6"/>
  <c r="K89" i="5" l="1"/>
  <c r="AE89" i="5" l="1"/>
  <c r="I89" i="6"/>
  <c r="F90" i="5"/>
  <c r="G90" i="5" l="1"/>
  <c r="E90" i="6" s="1"/>
  <c r="D90" i="6"/>
  <c r="K90" i="5" l="1"/>
  <c r="F91" i="5" l="1"/>
  <c r="AE90" i="5"/>
  <c r="I90" i="6"/>
  <c r="G91" i="5" l="1"/>
  <c r="E91" i="6" s="1"/>
  <c r="D91" i="6"/>
  <c r="K91" i="5" l="1"/>
  <c r="F92" i="5" l="1"/>
  <c r="AE91" i="5"/>
  <c r="I91" i="6"/>
  <c r="G92" i="5" l="1"/>
  <c r="E92" i="6" s="1"/>
  <c r="D92" i="6"/>
  <c r="K92" i="5" l="1"/>
  <c r="I92" i="6" l="1"/>
  <c r="F93" i="5"/>
  <c r="AE92" i="5"/>
  <c r="G93" i="5" l="1"/>
  <c r="E93" i="6" s="1"/>
  <c r="D93" i="6"/>
  <c r="K93" i="5" l="1"/>
  <c r="AE93" i="5" l="1"/>
  <c r="I93" i="6"/>
  <c r="F94" i="5"/>
  <c r="D94" i="6" l="1"/>
  <c r="G94" i="5"/>
  <c r="E94" i="6" s="1"/>
  <c r="K94" i="5" l="1"/>
  <c r="F95" i="5" l="1"/>
  <c r="I94" i="6"/>
  <c r="AE94" i="5"/>
  <c r="D95" i="6" l="1"/>
  <c r="G95" i="5"/>
  <c r="E95" i="6" s="1"/>
  <c r="K95" i="5" l="1"/>
  <c r="I95" i="6" l="1"/>
  <c r="F96" i="5"/>
  <c r="AE95" i="5"/>
  <c r="D96" i="6" l="1"/>
  <c r="G96" i="5"/>
  <c r="E96" i="6" s="1"/>
  <c r="K96" i="5" l="1"/>
  <c r="I96" i="6" l="1"/>
  <c r="F97" i="5"/>
  <c r="AE96" i="5"/>
  <c r="D97" i="6" l="1"/>
  <c r="G97" i="5"/>
  <c r="E97" i="6" s="1"/>
  <c r="K97" i="5" l="1"/>
  <c r="I97" i="6" l="1"/>
  <c r="F98" i="5"/>
  <c r="AE97" i="5"/>
  <c r="D98" i="6" l="1"/>
  <c r="G98" i="5"/>
  <c r="E98" i="6" s="1"/>
  <c r="K98" i="5" l="1"/>
  <c r="I98" i="6" l="1"/>
  <c r="F99" i="5"/>
  <c r="AE98" i="5"/>
  <c r="D99" i="6" l="1"/>
  <c r="G99" i="5"/>
  <c r="E99" i="6" s="1"/>
  <c r="K99" i="5" l="1"/>
  <c r="I99" i="6" l="1"/>
  <c r="AE99" i="5"/>
  <c r="G8" i="5" l="1"/>
  <c r="I13" i="5" s="1"/>
  <c r="G4" i="5"/>
  <c r="H3" i="5" a="1"/>
  <c r="H3" i="5" s="1"/>
  <c r="H6" i="5" s="1"/>
  <c r="H7" i="5" l="1"/>
  <c r="K11" i="5"/>
  <c r="K7" i="5"/>
  <c r="K6" i="5"/>
  <c r="K9" i="5"/>
  <c r="I12" i="5"/>
  <c r="I9" i="5"/>
  <c r="K10" i="5"/>
  <c r="I10" i="5"/>
  <c r="K12" i="5"/>
  <c r="I11" i="5"/>
  <c r="B2" i="6" l="1"/>
</calcChain>
</file>

<file path=xl/sharedStrings.xml><?xml version="1.0" encoding="utf-8"?>
<sst xmlns="http://schemas.openxmlformats.org/spreadsheetml/2006/main" count="67" uniqueCount="46">
  <si>
    <t>Age</t>
  </si>
  <si>
    <t>Pension Income</t>
  </si>
  <si>
    <t>Salary</t>
  </si>
  <si>
    <t>Balance</t>
  </si>
  <si>
    <t>Interest</t>
  </si>
  <si>
    <t>Yearly Savings</t>
  </si>
  <si>
    <t>Desired Retirement Income</t>
  </si>
  <si>
    <t>End Balance</t>
  </si>
  <si>
    <t>Saving</t>
  </si>
  <si>
    <t>Retired</t>
  </si>
  <si>
    <t>Investment Return Uncertainty (%)</t>
  </si>
  <si>
    <t>Annual Savings Increases Uncertainty (%)</t>
  </si>
  <si>
    <t>Annual Savings Amount Uncertainty (%)</t>
  </si>
  <si>
    <t>Annual Pension Benefit Amount Uncertainty (%)</t>
  </si>
  <si>
    <t>Uncertainty</t>
  </si>
  <si>
    <t>Success Template:</t>
  </si>
  <si>
    <t>Failure Template:</t>
  </si>
  <si>
    <t>Congratulations! Your plan seems to work. At age [AGE], you will still have a savings balance of [BALANCE].</t>
  </si>
  <si>
    <t>Failure Display:</t>
  </si>
  <si>
    <t>Success Display:</t>
  </si>
  <si>
    <t>Now</t>
  </si>
  <si>
    <t>At Retirement</t>
  </si>
  <si>
    <t>Oops. This plan will only provide income to age [AGE]. You'll need to make some modifications.</t>
  </si>
  <si>
    <t>Retirement Planner</t>
  </si>
  <si>
    <t>INPUT</t>
  </si>
  <si>
    <t>Investment Return (%)</t>
  </si>
  <si>
    <t>Annual Pension Benefit ($)</t>
  </si>
  <si>
    <t>Annual Pension Benefit Increases (%)</t>
  </si>
  <si>
    <t>Desired Retirement Age</t>
  </si>
  <si>
    <t>Number of Years of Retirement Income</t>
  </si>
  <si>
    <t>Income Replacement (%)</t>
  </si>
  <si>
    <t>CHART DETAILS</t>
  </si>
  <si>
    <t>Success:</t>
  </si>
  <si>
    <t>Success</t>
  </si>
  <si>
    <t>Failure</t>
  </si>
  <si>
    <t>Calculations</t>
  </si>
  <si>
    <t>This sheet should remain hidden. Any modifications may result in errors in the Retirement Planner.</t>
  </si>
  <si>
    <t>Your Current Age</t>
  </si>
  <si>
    <t>Annual Income ($)</t>
  </si>
  <si>
    <t>Retirement Savings Balance ($)</t>
  </si>
  <si>
    <t>Annual Savings Amount ($)</t>
  </si>
  <si>
    <t>Annual Savings Increases (%)</t>
  </si>
  <si>
    <t>Year Ending Balance</t>
  </si>
  <si>
    <t>Annual Pension Benefit Increases Uncertainty (%)</t>
  </si>
  <si>
    <t>Annual Inflation and Income Increases (%)</t>
  </si>
  <si>
    <t>Combo Chart illustrating Savings Disbursements, Cone of Uncertainty, Working Years, and Retirement Savings Balance is in this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</si>
</sst>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_);[Red]\(&quot;$&quot;#,##0.00\)"/>
    <numFmt numFmtId="165" formatCode="&quot;$&quot;#,##0"/>
  </numFmts>
  <fonts count="9" x14ac:knownFonts="1">
    <font>
      <sz val="11"/>
      <color theme="4" tint="-0.499984740745262"/>
      <name val="Tahoma"/>
      <family val="2"/>
      <scheme val="minor"/>
    </font>
    <font>
      <sz val="21"/>
      <color theme="4" tint="-0.499984740745262"/>
      <name val="Century"/>
      <family val="1"/>
      <scheme val="major"/>
    </font>
    <font>
      <sz val="10"/>
      <color theme="1"/>
      <name val="Tahoma"/>
      <family val="2"/>
      <scheme val="minor"/>
    </font>
    <font>
      <sz val="11"/>
      <color theme="4" tint="-0.499984740745262"/>
      <name val="Tahoma"/>
      <family val="2"/>
      <scheme val="minor"/>
    </font>
    <font>
      <sz val="32"/>
      <color theme="4" tint="-0.499984740745262"/>
      <name val="Century"/>
      <family val="2"/>
      <scheme val="major"/>
    </font>
    <font>
      <sz val="11"/>
      <color theme="6" tint="-0.499984740745262"/>
      <name val="Tahoma"/>
      <family val="2"/>
      <scheme val="minor"/>
    </font>
    <font>
      <sz val="11"/>
      <color theme="4" tint="-0.24994659260841701"/>
      <name val="Century"/>
      <family val="1"/>
      <scheme val="major"/>
    </font>
    <font>
      <sz val="11"/>
      <color theme="0"/>
      <name val="Tahoma"/>
      <family val="2"/>
      <scheme val="minor"/>
    </font>
    <font>
      <sz val="15"/>
      <color theme="4" tint="-0.499984740745262"/>
      <name val="Century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ck">
        <color theme="2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ck">
        <color theme="0"/>
      </right>
      <top/>
      <bottom style="thin">
        <color theme="8" tint="0.79998168889431442"/>
      </bottom>
      <diagonal/>
    </border>
    <border>
      <left style="thick">
        <color theme="0"/>
      </left>
      <right/>
      <top/>
      <bottom style="thin">
        <color theme="4" tint="0.79998168889431442"/>
      </bottom>
      <diagonal/>
    </border>
  </borders>
  <cellStyleXfs count="11">
    <xf numFmtId="0" fontId="0" fillId="0" borderId="0">
      <alignment horizontal="left" indent="1"/>
    </xf>
    <xf numFmtId="0" fontId="1" fillId="0" borderId="0">
      <alignment horizontal="left"/>
    </xf>
    <xf numFmtId="0" fontId="6" fillId="0" borderId="0">
      <alignment horizontal="left" wrapText="1" indent="1"/>
    </xf>
    <xf numFmtId="0" fontId="3" fillId="0" borderId="4">
      <alignment horizontal="left" wrapText="1" indent="2"/>
    </xf>
    <xf numFmtId="0" fontId="5" fillId="2" borderId="3">
      <alignment horizontal="right"/>
    </xf>
    <xf numFmtId="0" fontId="4" fillId="0" borderId="0">
      <alignment vertical="center"/>
    </xf>
    <xf numFmtId="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8" fillId="0" borderId="0">
      <alignment horizontal="left" vertical="center" indent="1"/>
    </xf>
    <xf numFmtId="0" fontId="7" fillId="0" borderId="0" applyNumberFormat="0" applyFill="0" applyBorder="0" applyProtection="0">
      <alignment vertical="center"/>
    </xf>
  </cellStyleXfs>
  <cellXfs count="21">
    <xf numFmtId="0" fontId="0" fillId="0" borderId="0" xfId="0">
      <alignment horizontal="left" indent="1"/>
    </xf>
    <xf numFmtId="3" fontId="0" fillId="0" borderId="0" xfId="0" applyNumberFormat="1">
      <alignment horizontal="left" indent="1"/>
    </xf>
    <xf numFmtId="0" fontId="0" fillId="0" borderId="0" xfId="0" quotePrefix="1">
      <alignment horizontal="left" indent="1"/>
    </xf>
    <xf numFmtId="164" fontId="0" fillId="0" borderId="0" xfId="0" applyNumberFormat="1">
      <alignment horizontal="left" indent="1"/>
    </xf>
    <xf numFmtId="0" fontId="0" fillId="0" borderId="0" xfId="0">
      <alignment horizontal="left" indent="1"/>
    </xf>
    <xf numFmtId="164" fontId="0" fillId="3" borderId="0" xfId="0" applyNumberFormat="1" applyFill="1">
      <alignment horizontal="left" indent="1"/>
    </xf>
    <xf numFmtId="0" fontId="0" fillId="3" borderId="0" xfId="0" applyFill="1">
      <alignment horizontal="left" indent="1"/>
    </xf>
    <xf numFmtId="3" fontId="1" fillId="0" borderId="0" xfId="1" applyNumberFormat="1">
      <alignment horizontal="left"/>
    </xf>
    <xf numFmtId="0" fontId="2" fillId="0" borderId="0" xfId="0" applyFont="1">
      <alignment horizontal="left" indent="1"/>
    </xf>
    <xf numFmtId="0" fontId="4" fillId="0" borderId="0" xfId="5">
      <alignment vertical="center"/>
    </xf>
    <xf numFmtId="0" fontId="1" fillId="0" borderId="0" xfId="1">
      <alignment horizontal="left"/>
    </xf>
    <xf numFmtId="0" fontId="6" fillId="0" borderId="0" xfId="2">
      <alignment horizontal="left" wrapText="1" indent="1"/>
    </xf>
    <xf numFmtId="3" fontId="0" fillId="0" borderId="0" xfId="6" applyFont="1" applyBorder="1" applyAlignment="1">
      <alignment horizontal="left" indent="1"/>
    </xf>
    <xf numFmtId="165" fontId="0" fillId="0" borderId="2" xfId="7" applyFont="1" applyBorder="1" applyAlignment="1">
      <alignment horizontal="left" indent="1"/>
    </xf>
    <xf numFmtId="165" fontId="0" fillId="0" borderId="1" xfId="7" applyFont="1" applyBorder="1" applyAlignment="1">
      <alignment horizontal="left" indent="1"/>
    </xf>
    <xf numFmtId="3" fontId="5" fillId="2" borderId="3" xfId="6" applyFont="1" applyFill="1" applyBorder="1" applyAlignment="1">
      <alignment horizontal="right"/>
    </xf>
    <xf numFmtId="10" fontId="5" fillId="2" borderId="3" xfId="8" applyFont="1" applyFill="1" applyBorder="1" applyAlignment="1">
      <alignment horizontal="right"/>
    </xf>
    <xf numFmtId="0" fontId="8" fillId="0" borderId="0" xfId="9">
      <alignment horizontal="left" vertical="center" indent="1"/>
    </xf>
    <xf numFmtId="0" fontId="7" fillId="0" borderId="0" xfId="10">
      <alignment vertical="center"/>
    </xf>
    <xf numFmtId="0" fontId="3" fillId="0" borderId="4" xfId="3">
      <alignment horizontal="left" wrapText="1" indent="2"/>
    </xf>
    <xf numFmtId="0" fontId="6" fillId="0" borderId="0" xfId="2">
      <alignment horizontal="left" wrapText="1" indent="1"/>
    </xf>
  </cellXfs>
  <cellStyles count="11">
    <cellStyle name="Comma" xfId="6" builtinId="3" customBuiltin="1"/>
    <cellStyle name="Currency" xfId="7" builtinId="4" customBuiltin="1"/>
    <cellStyle name="Heading 1" xfId="1" builtinId="16" customBuiltin="1"/>
    <cellStyle name="Heading 2" xfId="2" builtinId="17" customBuiltin="1"/>
    <cellStyle name="Heading 3" xfId="3" builtinId="18" customBuiltin="1"/>
    <cellStyle name="Input" xfId="4" builtinId="20" customBuiltin="1"/>
    <cellStyle name="Normal" xfId="0" builtinId="0" customBuiltin="1"/>
    <cellStyle name="Note" xfId="10" builtinId="10" customBuiltin="1"/>
    <cellStyle name="Output" xfId="9" builtinId="21" customBuiltin="1"/>
    <cellStyle name="Percent" xfId="8" builtinId="5" customBuiltin="1"/>
    <cellStyle name="Title" xfId="5" builtinId="15" customBuiltin="1"/>
  </cellStyles>
  <dxfs count="10">
    <dxf>
      <font>
        <color theme="5" tint="-0.24994659260841701"/>
      </font>
    </dxf>
    <dxf>
      <font>
        <color theme="7" tint="-0.24994659260841701"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800810280693389E-3"/>
          <c:y val="0.10239512653510904"/>
          <c:w val="0.91233076466799556"/>
          <c:h val="0.78879284533877714"/>
        </c:manualLayout>
      </c:layout>
      <c:areaChart>
        <c:grouping val="stacked"/>
        <c:varyColors val="0"/>
        <c:ser>
          <c:idx val="2"/>
          <c:order val="0"/>
          <c:tx>
            <c:v>Minus</c:v>
          </c:tx>
          <c:spPr>
            <a:noFill/>
            <a:ln w="25400">
              <a:noFill/>
            </a:ln>
          </c:spPr>
          <c:cat>
            <c:numRef>
              <c:f>Calculations!$B$15:$B$114</c:f>
              <c:numCache>
                <c:formatCode>General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Calculations!$S$15:$S$59</c:f>
              <c:numCache>
                <c:formatCode>#,##0</c:formatCode>
                <c:ptCount val="45"/>
                <c:pt idx="0">
                  <c:v>78150</c:v>
                </c:pt>
                <c:pt idx="1">
                  <c:v>97252.875</c:v>
                </c:pt>
                <c:pt idx="2">
                  <c:v>117358.6509375</c:v>
                </c:pt>
                <c:pt idx="3">
                  <c:v>138519.98011171876</c:v>
                </c:pt>
                <c:pt idx="4">
                  <c:v>160792.27906758399</c:v>
                </c:pt>
                <c:pt idx="5">
                  <c:v>184233.87371863215</c:v>
                </c:pt>
                <c:pt idx="6">
                  <c:v>208906.15208886034</c:v>
                </c:pt>
                <c:pt idx="7">
                  <c:v>234873.72507352551</c:v>
                </c:pt>
                <c:pt idx="8">
                  <c:v>262204.59563988564</c:v>
                </c:pt>
                <c:pt idx="9">
                  <c:v>290970.33691097965</c:v>
                </c:pt>
                <c:pt idx="10">
                  <c:v>321246.27959880605</c:v>
                </c:pt>
                <c:pt idx="11">
                  <c:v>353111.70927774336</c:v>
                </c:pt>
                <c:pt idx="12">
                  <c:v>386650.07401482487</c:v>
                </c:pt>
                <c:pt idx="13">
                  <c:v>421949.20290060318</c:v>
                </c:pt>
                <c:pt idx="14">
                  <c:v>459101.53605288483</c:v>
                </c:pt>
                <c:pt idx="15">
                  <c:v>498204.36669566127</c:v>
                </c:pt>
                <c:pt idx="16">
                  <c:v>539360.09594718344</c:v>
                </c:pt>
                <c:pt idx="17">
                  <c:v>582676.50098441052</c:v>
                </c:pt>
                <c:pt idx="18">
                  <c:v>628267.01728609204</c:v>
                </c:pt>
                <c:pt idx="19">
                  <c:v>676251.03569361183</c:v>
                </c:pt>
                <c:pt idx="20">
                  <c:v>726754.21506752644</c:v>
                </c:pt>
                <c:pt idx="21">
                  <c:v>779908.81135857152</c:v>
                </c:pt>
                <c:pt idx="22">
                  <c:v>835854.02395489649</c:v>
                </c:pt>
                <c:pt idx="23">
                  <c:v>894736.36021252861</c:v>
                </c:pt>
                <c:pt idx="24">
                  <c:v>956710.01912368636</c:v>
                </c:pt>
                <c:pt idx="25">
                  <c:v>928420.6227656469</c:v>
                </c:pt>
                <c:pt idx="26">
                  <c:v>896290.53292794933</c:v>
                </c:pt>
                <c:pt idx="27">
                  <c:v>860047.44819778576</c:v>
                </c:pt>
                <c:pt idx="28">
                  <c:v>819402.65138802223</c:v>
                </c:pt>
                <c:pt idx="29">
                  <c:v>774050.08411054173</c:v>
                </c:pt>
                <c:pt idx="30">
                  <c:v>723665.37085673294</c:v>
                </c:pt>
                <c:pt idx="31">
                  <c:v>667904.78987701086</c:v>
                </c:pt>
                <c:pt idx="32">
                  <c:v>606404.1880073623</c:v>
                </c:pt>
                <c:pt idx="33">
                  <c:v>538777.83643941151</c:v>
                </c:pt>
                <c:pt idx="34">
                  <c:v>464617.22427099309</c:v>
                </c:pt>
                <c:pt idx="35">
                  <c:v>383489.78650628816</c:v>
                </c:pt>
                <c:pt idx="36">
                  <c:v>294937.56299776823</c:v>
                </c:pt>
                <c:pt idx="37">
                  <c:v>198475.78463604802</c:v>
                </c:pt>
                <c:pt idx="38">
                  <c:v>93591.38289776443</c:v>
                </c:pt>
                <c:pt idx="39">
                  <c:v>-20258.581344729362</c:v>
                </c:pt>
                <c:pt idx="40">
                  <c:v>-143648.57406529287</c:v>
                </c:pt>
                <c:pt idx="41">
                  <c:v>-277186.33391968493</c:v>
                </c:pt>
                <c:pt idx="42">
                  <c:v>-421514.71245791146</c:v>
                </c:pt>
                <c:pt idx="43">
                  <c:v>-577313.61374961818</c:v>
                </c:pt>
                <c:pt idx="44">
                  <c:v>-745302.03872576961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337-446F-9EF2-89BFFEC2F2D2}"/>
            </c:ext>
          </c:extLst>
        </c:ser>
        <c:ser>
          <c:idx val="1"/>
          <c:order val="1"/>
          <c:tx>
            <c:v>Plus</c:v>
          </c:tx>
          <c:spPr>
            <a:solidFill>
              <a:schemeClr val="accent5">
                <a:alpha val="22000"/>
              </a:schemeClr>
            </a:solidFill>
            <a:ln w="25400">
              <a:noFill/>
            </a:ln>
          </c:spPr>
          <c:cat>
            <c:numRef>
              <c:f>Calculations!$B$15:$B$114</c:f>
              <c:numCache>
                <c:formatCode>General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Calculations!$AH$15:$AH$59</c:f>
              <c:numCache>
                <c:formatCode>#,##0</c:formatCode>
                <c:ptCount val="45"/>
                <c:pt idx="0">
                  <c:v>1200</c:v>
                </c:pt>
                <c:pt idx="1">
                  <c:v>2850</c:v>
                </c:pt>
                <c:pt idx="2">
                  <c:v>5001.6824999999953</c:v>
                </c:pt>
                <c:pt idx="3">
                  <c:v>7711.477499999979</c:v>
                </c:pt>
                <c:pt idx="4">
                  <c:v>11040.959220984339</c:v>
                </c:pt>
                <c:pt idx="5">
                  <c:v>15057.274345857382</c:v>
                </c:pt>
                <c:pt idx="6">
                  <c:v>19833.604210304678</c:v>
                </c:pt>
                <c:pt idx="7">
                  <c:v>25449.663557328982</c:v>
                </c:pt>
                <c:pt idx="8">
                  <c:v>31992.238666705787</c:v>
                </c:pt>
                <c:pt idx="9">
                  <c:v>39555.76788283966</c:v>
                </c:pt>
                <c:pt idx="10">
                  <c:v>48242.967792565178</c:v>
                </c:pt>
                <c:pt idx="11">
                  <c:v>58165.508549502294</c:v>
                </c:pt>
                <c:pt idx="12">
                  <c:v>69444.742104896111</c:v>
                </c:pt>
                <c:pt idx="13">
                  <c:v>82212.487387797562</c:v>
                </c:pt>
                <c:pt idx="14">
                  <c:v>96611.876781424915</c:v>
                </c:pt>
                <c:pt idx="15">
                  <c:v>112798.26856913586</c:v>
                </c:pt>
                <c:pt idx="16">
                  <c:v>130940.23037431145</c:v>
                </c:pt>
                <c:pt idx="17">
                  <c:v>151220.59899539268</c:v>
                </c:pt>
                <c:pt idx="18">
                  <c:v>173837.62244224688</c:v>
                </c:pt>
                <c:pt idx="19">
                  <c:v>199006.19041503163</c:v>
                </c:pt>
                <c:pt idx="20">
                  <c:v>226959.15993399371</c:v>
                </c:pt>
                <c:pt idx="21">
                  <c:v>257948.7833305588</c:v>
                </c:pt>
                <c:pt idx="22">
                  <c:v>292248.24634919572</c:v>
                </c:pt>
                <c:pt idx="23">
                  <c:v>330153.32468861016</c:v>
                </c:pt>
                <c:pt idx="24">
                  <c:v>371984.167932785</c:v>
                </c:pt>
                <c:pt idx="25">
                  <c:v>418087.22049038566</c:v>
                </c:pt>
                <c:pt idx="26">
                  <c:v>466966.9564312516</c:v>
                </c:pt>
                <c:pt idx="27">
                  <c:v>518747.87143107643</c:v>
                </c:pt>
                <c:pt idx="28">
                  <c:v>573558.04107378528</c:v>
                </c:pt>
                <c:pt idx="29">
                  <c:v>631529.05207939516</c:v>
                </c:pt>
                <c:pt idx="30">
                  <c:v>692795.91003736213</c:v>
                </c:pt>
                <c:pt idx="31">
                  <c:v>757496.92093220551</c:v>
                </c:pt>
                <c:pt idx="32">
                  <c:v>825773.54349733063</c:v>
                </c:pt>
                <c:pt idx="33">
                  <c:v>897770.2091610342</c:v>
                </c:pt>
                <c:pt idx="34">
                  <c:v>973634.10605399753</c:v>
                </c:pt>
                <c:pt idx="35">
                  <c:v>1053514.9232283323</c:v>
                </c:pt>
                <c:pt idx="36">
                  <c:v>1137564.5508925123</c:v>
                </c:pt>
                <c:pt idx="37">
                  <c:v>1225936.7320921747</c:v>
                </c:pt>
                <c:pt idx="38">
                  <c:v>1318786.6608615785</c:v>
                </c:pt>
                <c:pt idx="39">
                  <c:v>1416270.5214319981</c:v>
                </c:pt>
                <c:pt idx="40">
                  <c:v>1518544.9626089237</c:v>
                </c:pt>
                <c:pt idx="41">
                  <c:v>1625766.5009167646</c:v>
                </c:pt>
                <c:pt idx="42">
                  <c:v>1738090.8455548366</c:v>
                </c:pt>
                <c:pt idx="43">
                  <c:v>1855672.1376084038</c:v>
                </c:pt>
                <c:pt idx="44">
                  <c:v>1978662.0953100207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360240"/>
        <c:axId val="432360800"/>
      </c:areaChart>
      <c:barChart>
        <c:barDir val="col"/>
        <c:grouping val="clustered"/>
        <c:varyColors val="0"/>
        <c:ser>
          <c:idx val="4"/>
          <c:order val="4"/>
          <c:tx>
            <c:strRef>
              <c:f>'Retirement Planner'!$G$14</c:f>
              <c:strCache>
                <c:ptCount val="1"/>
                <c:pt idx="0">
                  <c:v>Desired Retirement Income</c:v>
                </c:pt>
              </c:strCache>
            </c:strRef>
          </c:tx>
          <c:spPr>
            <a:solidFill>
              <a:schemeClr val="accent3"/>
            </a:solidFill>
            <a:ln w="38100" cap="flat">
              <a:solidFill>
                <a:schemeClr val="accent3"/>
              </a:solidFill>
              <a:miter lim="800000"/>
            </a:ln>
          </c:spPr>
          <c:invertIfNegative val="0"/>
          <c:val>
            <c:numRef>
              <c:f>Calculations!$I$15:$I$59</c:f>
              <c:numCache>
                <c:formatCode>#,##0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78516.672362033016</c:v>
                </c:pt>
                <c:pt idx="26">
                  <c:v>80872.172532894023</c:v>
                </c:pt>
                <c:pt idx="27">
                  <c:v>83298.337708880834</c:v>
                </c:pt>
                <c:pt idx="28">
                  <c:v>85797.287840147255</c:v>
                </c:pt>
                <c:pt idx="29">
                  <c:v>88371.206475351661</c:v>
                </c:pt>
                <c:pt idx="30">
                  <c:v>91022.342669612219</c:v>
                </c:pt>
                <c:pt idx="31">
                  <c:v>93753.012949700598</c:v>
                </c:pt>
                <c:pt idx="32">
                  <c:v>96565.603338191591</c:v>
                </c:pt>
                <c:pt idx="33">
                  <c:v>99462.571438337356</c:v>
                </c:pt>
                <c:pt idx="34">
                  <c:v>102446.44858148745</c:v>
                </c:pt>
                <c:pt idx="35">
                  <c:v>105519.8420389321</c:v>
                </c:pt>
                <c:pt idx="36">
                  <c:v>108685.43730010005</c:v>
                </c:pt>
                <c:pt idx="37">
                  <c:v>111946.00041910303</c:v>
                </c:pt>
                <c:pt idx="38">
                  <c:v>115304.38043167612</c:v>
                </c:pt>
                <c:pt idx="39">
                  <c:v>118763.51184462642</c:v>
                </c:pt>
                <c:pt idx="40">
                  <c:v>122326.4171999652</c:v>
                </c:pt>
                <c:pt idx="41">
                  <c:v>125996.20971596417</c:v>
                </c:pt>
                <c:pt idx="42">
                  <c:v>129776.09600744309</c:v>
                </c:pt>
                <c:pt idx="43">
                  <c:v>133669.37888766639</c:v>
                </c:pt>
                <c:pt idx="44">
                  <c:v>137679.46025429637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1"/>
        <c:axId val="432360240"/>
        <c:axId val="432360800"/>
      </c:barChart>
      <c:scatterChart>
        <c:scatterStyle val="smoothMarker"/>
        <c:varyColors val="0"/>
        <c:ser>
          <c:idx val="0"/>
          <c:order val="2"/>
          <c:tx>
            <c:strRef>
              <c:f>Calculations!$AD$14</c:f>
              <c:strCache>
                <c:ptCount val="1"/>
                <c:pt idx="0">
                  <c:v>Saving</c:v>
                </c:pt>
              </c:strCache>
            </c:strRef>
          </c:tx>
          <c:spPr>
            <a:ln w="28575">
              <a:solidFill>
                <a:schemeClr val="accent4"/>
              </a:solidFill>
            </a:ln>
          </c:spPr>
          <c:marker>
            <c:symbol val="none"/>
          </c:marker>
          <c:yVal>
            <c:numRef>
              <c:f>Calculations!$AD$15:$AD$59</c:f>
              <c:numCache>
                <c:formatCode>#,##0</c:formatCode>
                <c:ptCount val="45"/>
                <c:pt idx="0">
                  <c:v>78750</c:v>
                </c:pt>
                <c:pt idx="1">
                  <c:v>98671.875</c:v>
                </c:pt>
                <c:pt idx="2">
                  <c:v>119838.8671875</c:v>
                </c:pt>
                <c:pt idx="3">
                  <c:v>142328.79638671875</c:v>
                </c:pt>
                <c:pt idx="4">
                  <c:v>166224.34616088867</c:v>
                </c:pt>
                <c:pt idx="5">
                  <c:v>191613.36779594421</c:v>
                </c:pt>
                <c:pt idx="6">
                  <c:v>218589.20328319073</c:v>
                </c:pt>
                <c:pt idx="7">
                  <c:v>247251.02848839015</c:v>
                </c:pt>
                <c:pt idx="8">
                  <c:v>277704.21776891453</c:v>
                </c:pt>
                <c:pt idx="9">
                  <c:v>310060.73137947172</c:v>
                </c:pt>
                <c:pt idx="10">
                  <c:v>344439.5270906887</c:v>
                </c:pt>
                <c:pt idx="11">
                  <c:v>380966.99753385677</c:v>
                </c:pt>
                <c:pt idx="12">
                  <c:v>419777.43487972283</c:v>
                </c:pt>
                <c:pt idx="13">
                  <c:v>461013.52455970552</c:v>
                </c:pt>
                <c:pt idx="14">
                  <c:v>504826.86984468711</c:v>
                </c:pt>
                <c:pt idx="15">
                  <c:v>551378.54920998006</c:v>
                </c:pt>
                <c:pt idx="16">
                  <c:v>600839.70853560383</c:v>
                </c:pt>
                <c:pt idx="17">
                  <c:v>653392.19031907909</c:v>
                </c:pt>
                <c:pt idx="18">
                  <c:v>709229.20221402158</c:v>
                </c:pt>
                <c:pt idx="19">
                  <c:v>768556.02735239791</c:v>
                </c:pt>
                <c:pt idx="20">
                  <c:v>831590.7790619228</c:v>
                </c:pt>
                <c:pt idx="21">
                  <c:v>898565.20275329298</c:v>
                </c:pt>
                <c:pt idx="22">
                  <c:v>969725.52792537375</c:v>
                </c:pt>
                <c:pt idx="23">
                  <c:v>1045333.3734207096</c:v>
                </c:pt>
                <c:pt idx="24">
                  <c:v>1125666.709259504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C337-446F-9EF2-89BFFEC2F2D2}"/>
            </c:ext>
          </c:extLst>
        </c:ser>
        <c:ser>
          <c:idx val="3"/>
          <c:order val="3"/>
          <c:tx>
            <c:strRef>
              <c:f>Calculations!$AE$14</c:f>
              <c:strCache>
                <c:ptCount val="1"/>
                <c:pt idx="0">
                  <c:v>Retired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yVal>
            <c:numRef>
              <c:f>Calculations!$AE$15:$AE$59</c:f>
              <c:numCache>
                <c:formatCode>#,##0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1125666.709259504</c:v>
                </c:pt>
                <c:pt idx="25">
                  <c:v>1117504.2062261899</c:v>
                </c:pt>
                <c:pt idx="26">
                  <c:v>1106476.0465824327</c:v>
                </c:pt>
                <c:pt idx="27">
                  <c:v>1092332.4617849539</c:v>
                </c:pt>
                <c:pt idx="28">
                  <c:v>1074805.9528063664</c:v>
                </c:pt>
                <c:pt idx="29">
                  <c:v>1053610.1183814125</c:v>
                </c:pt>
                <c:pt idx="30">
                  <c:v>1028438.4081106384</c:v>
                </c:pt>
                <c:pt idx="31">
                  <c:v>998962.79566785262</c:v>
                </c:pt>
                <c:pt idx="32">
                  <c:v>964832.3670589017</c:v>
                </c:pt>
                <c:pt idx="33">
                  <c:v>925671.81856174569</c:v>
                </c:pt>
                <c:pt idx="34">
                  <c:v>881079.8586403674</c:v>
                </c:pt>
                <c:pt idx="35">
                  <c:v>830627.50776645821</c:v>
                </c:pt>
                <c:pt idx="36">
                  <c:v>773856.28970176191</c:v>
                </c:pt>
                <c:pt idx="37">
                  <c:v>710276.30738901894</c:v>
                </c:pt>
                <c:pt idx="38">
                  <c:v>639364.19616915646</c:v>
                </c:pt>
                <c:pt idx="39">
                  <c:v>560560.94658510236</c:v>
                </c:pt>
                <c:pt idx="40">
                  <c:v>473269.58854670601</c:v>
                </c:pt>
                <c:pt idx="41">
                  <c:v>376852.72811491101</c:v>
                </c:pt>
                <c:pt idx="42">
                  <c:v>270629.92761464987</c:v>
                </c:pt>
                <c:pt idx="43">
                  <c:v>153874.91920289909</c:v>
                </c:pt>
                <c:pt idx="44">
                  <c:v>25812.641398783919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360240"/>
        <c:axId val="432360800"/>
      </c:scatterChart>
      <c:catAx>
        <c:axId val="43236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700">
            <a:solidFill>
              <a:schemeClr val="accent1">
                <a:lumMod val="40000"/>
                <a:lumOff val="60000"/>
                <a:alpha val="75000"/>
              </a:schemeClr>
            </a:solidFill>
          </a:ln>
        </c:spPr>
        <c:txPr>
          <a:bodyPr/>
          <a:lstStyle/>
          <a:p>
            <a:pPr>
              <a:defRPr sz="1100">
                <a:solidFill>
                  <a:schemeClr val="accent1">
                    <a:lumMod val="75000"/>
                  </a:schemeClr>
                </a:solidFill>
                <a:latin typeface="+mn-lt"/>
              </a:defRPr>
            </a:pPr>
            <a:endParaRPr lang="en-US"/>
          </a:p>
        </c:txPr>
        <c:crossAx val="432360800"/>
        <c:crosses val="autoZero"/>
        <c:auto val="1"/>
        <c:lblAlgn val="ctr"/>
        <c:lblOffset val="100"/>
        <c:noMultiLvlLbl val="0"/>
      </c:catAx>
      <c:valAx>
        <c:axId val="432360800"/>
        <c:scaling>
          <c:orientation val="minMax"/>
          <c:min val="0"/>
        </c:scaling>
        <c:delete val="0"/>
        <c:axPos val="l"/>
        <c:majorGridlines>
          <c:spPr>
            <a:ln w="12700">
              <a:solidFill>
                <a:schemeClr val="accent1">
                  <a:lumMod val="40000"/>
                  <a:lumOff val="60000"/>
                  <a:alpha val="75000"/>
                </a:schemeClr>
              </a:solidFill>
            </a:ln>
            <a:effectLst/>
          </c:spPr>
        </c:majorGridlines>
        <c:numFmt formatCode="&quot;$&quot;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sz="1100">
                <a:solidFill>
                  <a:schemeClr val="accent1">
                    <a:lumMod val="75000"/>
                  </a:schemeClr>
                </a:solidFill>
              </a:defRPr>
            </a:pPr>
            <a:endParaRPr lang="en-US"/>
          </a:p>
        </c:txPr>
        <c:crossAx val="432360240"/>
        <c:crosses val="autoZero"/>
        <c:crossBetween val="between"/>
        <c:dispUnits>
          <c:builtInUnit val="thousands"/>
          <c:dispUnitsLbl>
            <c:layout/>
            <c:tx>
              <c:rich>
                <a:bodyPr/>
                <a:lstStyle/>
                <a:p>
                  <a:pPr>
                    <a:defRPr sz="1100" b="0">
                      <a:solidFill>
                        <a:schemeClr val="accent1">
                          <a:lumMod val="75000"/>
                        </a:schemeClr>
                      </a:solidFill>
                    </a:defRPr>
                  </a:pPr>
                  <a:r>
                    <a:rPr lang="en-US" sz="1100" b="0">
                      <a:solidFill>
                        <a:schemeClr val="accent1">
                          <a:lumMod val="75000"/>
                        </a:schemeClr>
                      </a:solidFill>
                    </a:rPr>
                    <a:t>THOUSANDS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2</xdr:row>
      <xdr:rowOff>76201</xdr:rowOff>
    </xdr:from>
    <xdr:to>
      <xdr:col>9</xdr:col>
      <xdr:colOff>923925</xdr:colOff>
      <xdr:row>2</xdr:row>
      <xdr:rowOff>3619501</xdr:rowOff>
    </xdr:to>
    <xdr:graphicFrame macro="">
      <xdr:nvGraphicFramePr>
        <xdr:cNvPr id="2" name="Retirement Savings" descr="Combo Chart illustrating Savings Disbursements, Cone of Uncertainty, Working Years, and Retirement Savings Balanc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266698</xdr:colOff>
      <xdr:row>2</xdr:row>
      <xdr:rowOff>3586165</xdr:rowOff>
    </xdr:from>
    <xdr:to>
      <xdr:col>3</xdr:col>
      <xdr:colOff>774000</xdr:colOff>
      <xdr:row>2</xdr:row>
      <xdr:rowOff>3871915</xdr:rowOff>
    </xdr:to>
    <xdr:grpSp>
      <xdr:nvGrpSpPr>
        <xdr:cNvPr id="11" name="Savings Disbursements" descr="Chart Legend Label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pSpPr/>
      </xdr:nvGrpSpPr>
      <xdr:grpSpPr>
        <a:xfrm>
          <a:off x="466723" y="4652965"/>
          <a:ext cx="2736152" cy="285750"/>
          <a:chOff x="333373" y="4423411"/>
          <a:chExt cx="2297636" cy="200025"/>
        </a:xfrm>
      </xdr:grpSpPr>
      <xdr:sp macro="" textlink="">
        <xdr:nvSpPr>
          <xdr:cNvPr id="30" name="TextBox 9" descr="Savings Disbursements">
            <a:extLst>
              <a:ext uri="{FF2B5EF4-FFF2-40B4-BE49-F238E27FC236}">
                <a16:creationId xmlns:a16="http://schemas.microsoft.com/office/drawing/2014/main" xmlns="" id="{00000000-0008-0000-0000-00001E000000}"/>
              </a:ext>
            </a:extLst>
          </xdr:cNvPr>
          <xdr:cNvSpPr txBox="1"/>
        </xdr:nvSpPr>
        <xdr:spPr>
          <a:xfrm>
            <a:off x="527889" y="4423411"/>
            <a:ext cx="210312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100" spc="40" baseline="0">
                <a:solidFill>
                  <a:schemeClr val="accent1">
                    <a:lumMod val="75000"/>
                  </a:schemeClr>
                </a:solidFill>
              </a:rPr>
              <a:t>Savings Disbursements</a:t>
            </a:r>
          </a:p>
        </xdr:txBody>
      </xdr:sp>
      <xdr:sp macro="" textlink="">
        <xdr:nvSpPr>
          <xdr:cNvPr id="3" name="Rectangle 2" descr="Chart Legend Representing Savings Disbursements">
            <a:extLst>
              <a:ext uri="{FF2B5EF4-FFF2-40B4-BE49-F238E27FC236}">
                <a16:creationId xmlns:a16="http://schemas.microsoft.com/office/drawing/2014/main" xmlns="" id="{00000000-0008-0000-0000-000003000000}"/>
              </a:ext>
            </a:extLst>
          </xdr:cNvPr>
          <xdr:cNvSpPr>
            <a:spLocks noChangeAspect="1"/>
          </xdr:cNvSpPr>
        </xdr:nvSpPr>
        <xdr:spPr>
          <a:xfrm>
            <a:off x="333373" y="4467224"/>
            <a:ext cx="130535" cy="108814"/>
          </a:xfrm>
          <a:prstGeom prst="rect">
            <a:avLst/>
          </a:prstGeom>
          <a:solidFill>
            <a:schemeClr val="accent3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>
              <a:solidFill>
                <a:schemeClr val="accent1">
                  <a:lumMod val="75000"/>
                </a:schemeClr>
              </a:solidFill>
            </a:endParaRPr>
          </a:p>
        </xdr:txBody>
      </xdr:sp>
    </xdr:grpSp>
    <xdr:clientData/>
  </xdr:twoCellAnchor>
  <xdr:twoCellAnchor editAs="oneCell">
    <xdr:from>
      <xdr:col>3</xdr:col>
      <xdr:colOff>304798</xdr:colOff>
      <xdr:row>2</xdr:row>
      <xdr:rowOff>3576641</xdr:rowOff>
    </xdr:from>
    <xdr:to>
      <xdr:col>6</xdr:col>
      <xdr:colOff>134488</xdr:colOff>
      <xdr:row>2</xdr:row>
      <xdr:rowOff>3862391</xdr:rowOff>
    </xdr:to>
    <xdr:grpSp>
      <xdr:nvGrpSpPr>
        <xdr:cNvPr id="10" name="Cone of Uncertainty" descr="Chart Legend Label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pSpPr/>
      </xdr:nvGrpSpPr>
      <xdr:grpSpPr>
        <a:xfrm>
          <a:off x="2733673" y="4643441"/>
          <a:ext cx="3325365" cy="285750"/>
          <a:chOff x="2752724" y="4416744"/>
          <a:chExt cx="2077077" cy="200025"/>
        </a:xfrm>
      </xdr:grpSpPr>
      <xdr:sp macro="" textlink="">
        <xdr:nvSpPr>
          <xdr:cNvPr id="32" name="TextBox 8" descr="Cone of Uncertainty">
            <a:extLst>
              <a:ext uri="{FF2B5EF4-FFF2-40B4-BE49-F238E27FC236}">
                <a16:creationId xmlns:a16="http://schemas.microsoft.com/office/drawing/2014/main" xmlns="" id="{00000000-0008-0000-0000-000020000000}"/>
              </a:ext>
            </a:extLst>
          </xdr:cNvPr>
          <xdr:cNvSpPr txBox="1"/>
        </xdr:nvSpPr>
        <xdr:spPr>
          <a:xfrm>
            <a:off x="2909561" y="4416744"/>
            <a:ext cx="19202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100" spc="40" baseline="0">
                <a:solidFill>
                  <a:schemeClr val="accent1">
                    <a:lumMod val="75000"/>
                  </a:schemeClr>
                </a:solidFill>
              </a:rPr>
              <a:t>Cone of Uncertainty</a:t>
            </a:r>
          </a:p>
        </xdr:txBody>
      </xdr:sp>
      <xdr:sp macro="" textlink="">
        <xdr:nvSpPr>
          <xdr:cNvPr id="38" name="Rectangle 37" descr="Chart Legend Representing Cone of Uncertainty">
            <a:extLst>
              <a:ext uri="{FF2B5EF4-FFF2-40B4-BE49-F238E27FC236}">
                <a16:creationId xmlns:a16="http://schemas.microsoft.com/office/drawing/2014/main" xmlns="" id="{00000000-0008-0000-0000-000026000000}"/>
              </a:ext>
            </a:extLst>
          </xdr:cNvPr>
          <xdr:cNvSpPr>
            <a:spLocks noChangeAspect="1"/>
          </xdr:cNvSpPr>
        </xdr:nvSpPr>
        <xdr:spPr>
          <a:xfrm>
            <a:off x="2752724" y="4467224"/>
            <a:ext cx="97095" cy="108814"/>
          </a:xfrm>
          <a:prstGeom prst="rect">
            <a:avLst/>
          </a:prstGeom>
          <a:solidFill>
            <a:schemeClr val="accent5">
              <a:alpha val="3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>
              <a:solidFill>
                <a:schemeClr val="accent1">
                  <a:lumMod val="75000"/>
                </a:schemeClr>
              </a:solidFill>
            </a:endParaRPr>
          </a:p>
        </xdr:txBody>
      </xdr:sp>
    </xdr:grpSp>
    <xdr:clientData/>
  </xdr:twoCellAnchor>
  <xdr:twoCellAnchor editAs="oneCell">
    <xdr:from>
      <xdr:col>4</xdr:col>
      <xdr:colOff>1123949</xdr:colOff>
      <xdr:row>2</xdr:row>
      <xdr:rowOff>3581404</xdr:rowOff>
    </xdr:from>
    <xdr:to>
      <xdr:col>6</xdr:col>
      <xdr:colOff>1209674</xdr:colOff>
      <xdr:row>2</xdr:row>
      <xdr:rowOff>3857629</xdr:rowOff>
    </xdr:to>
    <xdr:grpSp>
      <xdr:nvGrpSpPr>
        <xdr:cNvPr id="8" name="Savings Balance - Retirement" descr="Chart Legend Label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pSpPr/>
      </xdr:nvGrpSpPr>
      <xdr:grpSpPr>
        <a:xfrm>
          <a:off x="4819649" y="4648204"/>
          <a:ext cx="2314575" cy="276225"/>
          <a:chOff x="5028261" y="4420587"/>
          <a:chExt cx="2662338" cy="200025"/>
        </a:xfrm>
      </xdr:grpSpPr>
      <xdr:sp macro="" textlink="">
        <xdr:nvSpPr>
          <xdr:cNvPr id="42" name="TextBox 8" descr="Savings Balance through Retirement">
            <a:extLst>
              <a:ext uri="{FF2B5EF4-FFF2-40B4-BE49-F238E27FC236}">
                <a16:creationId xmlns:a16="http://schemas.microsoft.com/office/drawing/2014/main" xmlns="" id="{00000000-0008-0000-0000-00002A000000}"/>
              </a:ext>
            </a:extLst>
          </xdr:cNvPr>
          <xdr:cNvSpPr txBox="1"/>
        </xdr:nvSpPr>
        <xdr:spPr>
          <a:xfrm>
            <a:off x="5313159" y="4420587"/>
            <a:ext cx="23774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100" spc="40" baseline="0">
                <a:solidFill>
                  <a:schemeClr val="accent1">
                    <a:lumMod val="75000"/>
                  </a:schemeClr>
                </a:solidFill>
              </a:rPr>
              <a:t>Savings Balance - Retirement</a:t>
            </a:r>
          </a:p>
        </xdr:txBody>
      </xdr:sp>
      <xdr:sp macro="" textlink="">
        <xdr:nvSpPr>
          <xdr:cNvPr id="43" name="Rectangle 42" descr="Chart Legend Representing Savings Balance During Retirement">
            <a:extLst>
              <a:ext uri="{FF2B5EF4-FFF2-40B4-BE49-F238E27FC236}">
                <a16:creationId xmlns:a16="http://schemas.microsoft.com/office/drawing/2014/main" xmlns="" id="{00000000-0008-0000-0000-00002B000000}"/>
              </a:ext>
            </a:extLst>
          </xdr:cNvPr>
          <xdr:cNvSpPr>
            <a:spLocks noChangeAspect="1"/>
          </xdr:cNvSpPr>
        </xdr:nvSpPr>
        <xdr:spPr>
          <a:xfrm>
            <a:off x="5028261" y="4471987"/>
            <a:ext cx="177069" cy="112566"/>
          </a:xfrm>
          <a:prstGeom prst="rect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>
              <a:solidFill>
                <a:schemeClr val="accent1">
                  <a:lumMod val="75000"/>
                </a:schemeClr>
              </a:solidFill>
            </a:endParaRPr>
          </a:p>
        </xdr:txBody>
      </xdr:sp>
    </xdr:grpSp>
    <xdr:clientData/>
  </xdr:twoCellAnchor>
  <xdr:twoCellAnchor editAs="oneCell">
    <xdr:from>
      <xdr:col>6</xdr:col>
      <xdr:colOff>1476375</xdr:colOff>
      <xdr:row>2</xdr:row>
      <xdr:rowOff>3581404</xdr:rowOff>
    </xdr:from>
    <xdr:to>
      <xdr:col>9</xdr:col>
      <xdr:colOff>534543</xdr:colOff>
      <xdr:row>2</xdr:row>
      <xdr:rowOff>3857629</xdr:rowOff>
    </xdr:to>
    <xdr:grpSp>
      <xdr:nvGrpSpPr>
        <xdr:cNvPr id="9" name="Savings Balance - Working Years" descr="Chart Legend Label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pSpPr/>
      </xdr:nvGrpSpPr>
      <xdr:grpSpPr>
        <a:xfrm>
          <a:off x="7400925" y="4648204"/>
          <a:ext cx="2782443" cy="276225"/>
          <a:chOff x="7629525" y="4420587"/>
          <a:chExt cx="2629470" cy="200025"/>
        </a:xfrm>
      </xdr:grpSpPr>
      <xdr:sp macro="" textlink="">
        <xdr:nvSpPr>
          <xdr:cNvPr id="45" name="TextBox 8" descr="Savings Balance - Working Years&#10;">
            <a:extLst>
              <a:ext uri="{FF2B5EF4-FFF2-40B4-BE49-F238E27FC236}">
                <a16:creationId xmlns:a16="http://schemas.microsoft.com/office/drawing/2014/main" xmlns="" id="{00000000-0008-0000-0000-00002D000000}"/>
              </a:ext>
            </a:extLst>
          </xdr:cNvPr>
          <xdr:cNvSpPr txBox="1"/>
        </xdr:nvSpPr>
        <xdr:spPr>
          <a:xfrm>
            <a:off x="7881555" y="4420587"/>
            <a:ext cx="23774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100" spc="40">
                <a:solidFill>
                  <a:schemeClr val="accent1">
                    <a:lumMod val="75000"/>
                  </a:schemeClr>
                </a:solidFill>
              </a:rPr>
              <a:t>Savings Balance - Working</a:t>
            </a:r>
            <a:r>
              <a:rPr lang="en-US" sz="1100" spc="40" baseline="0">
                <a:solidFill>
                  <a:schemeClr val="accent1">
                    <a:lumMod val="75000"/>
                  </a:schemeClr>
                </a:solidFill>
              </a:rPr>
              <a:t> Years</a:t>
            </a:r>
            <a:endParaRPr lang="en-US" sz="1100" spc="40">
              <a:solidFill>
                <a:schemeClr val="accent1">
                  <a:lumMod val="75000"/>
                </a:schemeClr>
              </a:solidFill>
            </a:endParaRPr>
          </a:p>
        </xdr:txBody>
      </xdr:sp>
      <xdr:sp macro="" textlink="">
        <xdr:nvSpPr>
          <xdr:cNvPr id="46" name="Rectangle 45" descr="Chart Legend Representing Savings Balance During Working Years">
            <a:extLst>
              <a:ext uri="{FF2B5EF4-FFF2-40B4-BE49-F238E27FC236}">
                <a16:creationId xmlns:a16="http://schemas.microsoft.com/office/drawing/2014/main" xmlns="" id="{00000000-0008-0000-0000-00002E000000}"/>
              </a:ext>
            </a:extLst>
          </xdr:cNvPr>
          <xdr:cNvSpPr>
            <a:spLocks noChangeAspect="1"/>
          </xdr:cNvSpPr>
        </xdr:nvSpPr>
        <xdr:spPr>
          <a:xfrm>
            <a:off x="7629525" y="4471987"/>
            <a:ext cx="146902" cy="112566"/>
          </a:xfrm>
          <a:prstGeom prst="rect">
            <a:avLst/>
          </a:prstGeom>
          <a:solidFill>
            <a:schemeClr val="accent4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>
              <a:solidFill>
                <a:schemeClr val="accent1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Retirement Planner">
  <a:themeElements>
    <a:clrScheme name="Retirement Planner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A08A4C"/>
      </a:accent1>
      <a:accent2>
        <a:srgbClr val="CD6047"/>
      </a:accent2>
      <a:accent3>
        <a:srgbClr val="62B9C5"/>
      </a:accent3>
      <a:accent4>
        <a:srgbClr val="81C26D"/>
      </a:accent4>
      <a:accent5>
        <a:srgbClr val="E3C970"/>
      </a:accent5>
      <a:accent6>
        <a:srgbClr val="9C6A95"/>
      </a:accent6>
      <a:hlink>
        <a:srgbClr val="62B9C5"/>
      </a:hlink>
      <a:folHlink>
        <a:srgbClr val="9C6A95"/>
      </a:folHlink>
    </a:clrScheme>
    <a:fontScheme name="Retirement Planner">
      <a:majorFont>
        <a:latin typeface="Century"/>
        <a:ea typeface=""/>
        <a:cs typeface=""/>
      </a:majorFont>
      <a:minorFont>
        <a:latin typeface="Tahom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/>
    <pageSetUpPr autoPageBreaks="0" fitToPage="1"/>
  </sheetPr>
  <dimension ref="A1:J114"/>
  <sheetViews>
    <sheetView showGridLines="0" tabSelected="1" topLeftCell="A4" zoomScaleNormal="100" workbookViewId="0"/>
  </sheetViews>
  <sheetFormatPr defaultColWidth="9" defaultRowHeight="14.25" customHeight="1" x14ac:dyDescent="0.2"/>
  <cols>
    <col min="1" max="1" width="2.625" style="4" customWidth="1"/>
    <col min="2" max="2" width="12.625" style="4" customWidth="1"/>
    <col min="3" max="5" width="16.625" style="4" customWidth="1"/>
    <col min="6" max="6" width="12.625" style="4" customWidth="1"/>
    <col min="7" max="7" width="19.625" style="4" customWidth="1"/>
    <col min="8" max="8" width="12.625" style="4" customWidth="1"/>
    <col min="9" max="10" width="16.625" style="4" customWidth="1"/>
    <col min="11" max="11" width="2.625" customWidth="1"/>
    <col min="12" max="12" width="15.5" customWidth="1"/>
    <col min="13" max="13" width="15.875" customWidth="1"/>
    <col min="14" max="14" width="4.375" customWidth="1"/>
    <col min="15" max="15" width="6.75" customWidth="1"/>
    <col min="16" max="16" width="10.375" customWidth="1"/>
  </cols>
  <sheetData>
    <row r="1" spans="2:10" ht="54" customHeight="1" x14ac:dyDescent="0.2">
      <c r="B1" s="9" t="s">
        <v>23</v>
      </c>
    </row>
    <row r="2" spans="2:10" ht="30" customHeight="1" x14ac:dyDescent="0.2">
      <c r="B2" s="17" t="str">
        <f>IF(INDEX(SavingsBalance_RetiredPeriod,PlanYears)&gt;=0,CONCATENATE(ResultsDisplay_Success_1,"  ",ResultsDisplay_Success_2, "  ",ResultsDisplay_Success_3,"  ",ResultsDisplay_Success_4,"  ",ResultsDisplay_Success_5),CONCATENATE(ResultsDisplay_Failure_1," ",ResultsDisplay_Failure_2," ",ResultsDisplay_Failure_3," ",ResultsDisplay_Failure_4))</f>
        <v>CONGRATULATIONS!  At age  84,  you will have a savings balance of  $25,813</v>
      </c>
      <c r="C2" s="17"/>
      <c r="D2" s="17"/>
      <c r="E2" s="17"/>
      <c r="F2" s="17"/>
      <c r="G2" s="17"/>
      <c r="H2" s="17"/>
      <c r="I2" s="17"/>
      <c r="J2" s="17"/>
    </row>
    <row r="3" spans="2:10" ht="315" customHeight="1" x14ac:dyDescent="0.2">
      <c r="B3" s="18" t="s">
        <v>45</v>
      </c>
      <c r="C3" s="18"/>
      <c r="D3" s="18"/>
      <c r="E3" s="18"/>
      <c r="F3" s="18"/>
      <c r="G3" s="18"/>
      <c r="H3" s="18"/>
      <c r="I3" s="18"/>
      <c r="J3" s="18"/>
    </row>
    <row r="4" spans="2:10" ht="45" customHeight="1" x14ac:dyDescent="0.35">
      <c r="B4" s="10" t="s">
        <v>24</v>
      </c>
    </row>
    <row r="5" spans="2:10" ht="19.5" customHeight="1" x14ac:dyDescent="0.2">
      <c r="B5" s="20" t="s">
        <v>20</v>
      </c>
      <c r="C5" s="20"/>
      <c r="E5" s="20" t="s">
        <v>21</v>
      </c>
      <c r="F5" s="20"/>
      <c r="H5" s="20" t="s">
        <v>14</v>
      </c>
      <c r="I5" s="20"/>
    </row>
    <row r="6" spans="2:10" ht="30" customHeight="1" x14ac:dyDescent="0.2">
      <c r="B6" s="19" t="s">
        <v>37</v>
      </c>
      <c r="C6" s="19"/>
      <c r="D6" s="15">
        <v>40</v>
      </c>
      <c r="E6" s="19" t="s">
        <v>26</v>
      </c>
      <c r="F6" s="19"/>
      <c r="G6" s="15">
        <v>0</v>
      </c>
      <c r="H6" s="19" t="s">
        <v>10</v>
      </c>
      <c r="I6" s="19"/>
      <c r="J6" s="16">
        <v>0.02</v>
      </c>
    </row>
    <row r="7" spans="2:10" ht="30" customHeight="1" x14ac:dyDescent="0.2">
      <c r="B7" s="19" t="s">
        <v>38</v>
      </c>
      <c r="C7" s="19"/>
      <c r="D7" s="15">
        <v>50000</v>
      </c>
      <c r="E7" s="19" t="s">
        <v>27</v>
      </c>
      <c r="F7" s="19"/>
      <c r="G7" s="16">
        <v>0</v>
      </c>
      <c r="H7" s="19" t="s">
        <v>12</v>
      </c>
      <c r="I7" s="19"/>
      <c r="J7" s="16">
        <v>0</v>
      </c>
    </row>
    <row r="8" spans="2:10" ht="30" customHeight="1" x14ac:dyDescent="0.2">
      <c r="B8" s="19" t="s">
        <v>44</v>
      </c>
      <c r="C8" s="19"/>
      <c r="D8" s="16">
        <v>0.03</v>
      </c>
      <c r="E8" s="19" t="s">
        <v>28</v>
      </c>
      <c r="F8" s="19"/>
      <c r="G8" s="15">
        <v>65</v>
      </c>
      <c r="H8" s="19" t="s">
        <v>11</v>
      </c>
      <c r="I8" s="19"/>
      <c r="J8" s="16">
        <v>0</v>
      </c>
    </row>
    <row r="9" spans="2:10" ht="30" customHeight="1" x14ac:dyDescent="0.2">
      <c r="B9" s="19" t="s">
        <v>39</v>
      </c>
      <c r="C9" s="19"/>
      <c r="D9" s="15">
        <v>60000</v>
      </c>
      <c r="E9" s="19" t="s">
        <v>29</v>
      </c>
      <c r="F9" s="19"/>
      <c r="G9" s="15">
        <v>20</v>
      </c>
      <c r="H9" s="19" t="s">
        <v>13</v>
      </c>
      <c r="I9" s="19"/>
      <c r="J9" s="16">
        <v>0</v>
      </c>
    </row>
    <row r="10" spans="2:10" ht="30" customHeight="1" x14ac:dyDescent="0.2">
      <c r="B10" s="19" t="s">
        <v>40</v>
      </c>
      <c r="C10" s="19"/>
      <c r="D10" s="15">
        <v>15000</v>
      </c>
      <c r="E10" s="19" t="s">
        <v>30</v>
      </c>
      <c r="F10" s="19"/>
      <c r="G10" s="16">
        <v>0.75</v>
      </c>
      <c r="H10" s="19" t="s">
        <v>43</v>
      </c>
      <c r="I10" s="19"/>
      <c r="J10" s="16">
        <v>0</v>
      </c>
    </row>
    <row r="11" spans="2:10" ht="30" customHeight="1" x14ac:dyDescent="0.2">
      <c r="B11" s="19" t="s">
        <v>41</v>
      </c>
      <c r="C11" s="19"/>
      <c r="D11" s="16">
        <v>0</v>
      </c>
      <c r="E11" s="19" t="s">
        <v>25</v>
      </c>
      <c r="F11" s="19"/>
      <c r="G11" s="16">
        <v>6.25E-2</v>
      </c>
    </row>
    <row r="12" spans="2:10" ht="30" customHeight="1" x14ac:dyDescent="0.2">
      <c r="B12" s="19" t="s">
        <v>25</v>
      </c>
      <c r="C12" s="19"/>
      <c r="D12" s="16">
        <v>6.25E-2</v>
      </c>
    </row>
    <row r="13" spans="2:10" ht="45" customHeight="1" x14ac:dyDescent="0.35">
      <c r="B13" s="10" t="s">
        <v>31</v>
      </c>
    </row>
    <row r="14" spans="2:10" ht="30" customHeight="1" x14ac:dyDescent="0.2">
      <c r="B14" s="11" t="s">
        <v>0</v>
      </c>
      <c r="C14" s="11" t="s">
        <v>2</v>
      </c>
      <c r="D14" s="11" t="s">
        <v>3</v>
      </c>
      <c r="E14" s="11" t="s">
        <v>4</v>
      </c>
      <c r="F14" s="11" t="s">
        <v>5</v>
      </c>
      <c r="G14" s="11" t="s">
        <v>6</v>
      </c>
      <c r="H14" s="11" t="s">
        <v>1</v>
      </c>
      <c r="I14" s="11" t="s">
        <v>42</v>
      </c>
    </row>
    <row r="15" spans="2:10" ht="14.25" customHeight="1" x14ac:dyDescent="0.2">
      <c r="B15" s="12">
        <f>IFERROR(Calculations!B15,"")</f>
        <v>40</v>
      </c>
      <c r="C15" s="13">
        <f>IFERROR(Calculations!C15,"")</f>
        <v>50000</v>
      </c>
      <c r="D15" s="13">
        <f>IFERROR(Calculations!F15,"")</f>
        <v>60000</v>
      </c>
      <c r="E15" s="13">
        <f>IFERROR(Calculations!G15,"")</f>
        <v>3750</v>
      </c>
      <c r="F15" s="13">
        <f>IFERROR(Calculations!H15,"")</f>
        <v>15000</v>
      </c>
      <c r="G15" s="13">
        <f>IFERROR(Calculations!I15,"")</f>
        <v>0</v>
      </c>
      <c r="H15" s="13">
        <f>IFERROR(Calculations!J15,"")</f>
        <v>0</v>
      </c>
      <c r="I15" s="14">
        <f>IFERROR(Calculations!K15,"")</f>
        <v>78750</v>
      </c>
    </row>
    <row r="16" spans="2:10" ht="14.25" customHeight="1" x14ac:dyDescent="0.2">
      <c r="B16" s="12">
        <f>IFERROR(Calculations!B16,"")</f>
        <v>41</v>
      </c>
      <c r="C16" s="13">
        <f>IFERROR(Calculations!C16,"")</f>
        <v>51500</v>
      </c>
      <c r="D16" s="13">
        <f>IFERROR(Calculations!F16,"")</f>
        <v>78750</v>
      </c>
      <c r="E16" s="13">
        <f>IFERROR(Calculations!G16,"")</f>
        <v>4921.875</v>
      </c>
      <c r="F16" s="13">
        <f>IFERROR(Calculations!H16,"")</f>
        <v>15000</v>
      </c>
      <c r="G16" s="13">
        <f>IFERROR(Calculations!I16,"")</f>
        <v>0</v>
      </c>
      <c r="H16" s="13">
        <f>IFERROR(Calculations!J16,"")</f>
        <v>0</v>
      </c>
      <c r="I16" s="14">
        <f>IFERROR(Calculations!K16,"")</f>
        <v>98671.875</v>
      </c>
    </row>
    <row r="17" spans="2:9" ht="14.25" customHeight="1" x14ac:dyDescent="0.2">
      <c r="B17" s="12">
        <f>IFERROR(Calculations!B17,"")</f>
        <v>42</v>
      </c>
      <c r="C17" s="13">
        <f>IFERROR(Calculations!C17,"")</f>
        <v>53045</v>
      </c>
      <c r="D17" s="13">
        <f>IFERROR(Calculations!F17,"")</f>
        <v>98671.875</v>
      </c>
      <c r="E17" s="13">
        <f>IFERROR(Calculations!G17,"")</f>
        <v>6166.9921875</v>
      </c>
      <c r="F17" s="13">
        <f>IFERROR(Calculations!H17,"")</f>
        <v>15000</v>
      </c>
      <c r="G17" s="13">
        <f>IFERROR(Calculations!I17,"")</f>
        <v>0</v>
      </c>
      <c r="H17" s="13">
        <f>IFERROR(Calculations!J17,"")</f>
        <v>0</v>
      </c>
      <c r="I17" s="14">
        <f>IFERROR(Calculations!K17,"")</f>
        <v>119838.8671875</v>
      </c>
    </row>
    <row r="18" spans="2:9" ht="14.25" customHeight="1" x14ac:dyDescent="0.2">
      <c r="B18" s="12">
        <f>IFERROR(Calculations!B18,"")</f>
        <v>43</v>
      </c>
      <c r="C18" s="13">
        <f>IFERROR(Calculations!C18,"")</f>
        <v>54636.35</v>
      </c>
      <c r="D18" s="13">
        <f>IFERROR(Calculations!F18,"")</f>
        <v>119838.8671875</v>
      </c>
      <c r="E18" s="13">
        <f>IFERROR(Calculations!G18,"")</f>
        <v>7489.92919921875</v>
      </c>
      <c r="F18" s="13">
        <f>IFERROR(Calculations!H18,"")</f>
        <v>15000</v>
      </c>
      <c r="G18" s="13">
        <f>IFERROR(Calculations!I18,"")</f>
        <v>0</v>
      </c>
      <c r="H18" s="13">
        <f>IFERROR(Calculations!J18,"")</f>
        <v>0</v>
      </c>
      <c r="I18" s="14">
        <f>IFERROR(Calculations!K18,"")</f>
        <v>142328.79638671875</v>
      </c>
    </row>
    <row r="19" spans="2:9" ht="14.25" customHeight="1" x14ac:dyDescent="0.2">
      <c r="B19" s="12">
        <f>IFERROR(Calculations!B19,"")</f>
        <v>44</v>
      </c>
      <c r="C19" s="13">
        <f>IFERROR(Calculations!C19,"")</f>
        <v>56275.440499999997</v>
      </c>
      <c r="D19" s="13">
        <f>IFERROR(Calculations!F19,"")</f>
        <v>142328.79638671875</v>
      </c>
      <c r="E19" s="13">
        <f>IFERROR(Calculations!G19,"")</f>
        <v>8895.5497741699219</v>
      </c>
      <c r="F19" s="13">
        <f>IFERROR(Calculations!H19,"")</f>
        <v>15000</v>
      </c>
      <c r="G19" s="13">
        <f>IFERROR(Calculations!I19,"")</f>
        <v>0</v>
      </c>
      <c r="H19" s="13">
        <f>IFERROR(Calculations!J19,"")</f>
        <v>0</v>
      </c>
      <c r="I19" s="14">
        <f>IFERROR(Calculations!K19,"")</f>
        <v>166224.34616088867</v>
      </c>
    </row>
    <row r="20" spans="2:9" ht="14.25" customHeight="1" x14ac:dyDescent="0.2">
      <c r="B20" s="12">
        <f>IFERROR(Calculations!B20,"")</f>
        <v>45</v>
      </c>
      <c r="C20" s="13">
        <f>IFERROR(Calculations!C20,"")</f>
        <v>57963.703714999996</v>
      </c>
      <c r="D20" s="13">
        <f>IFERROR(Calculations!F20,"")</f>
        <v>166224.34616088867</v>
      </c>
      <c r="E20" s="13">
        <f>IFERROR(Calculations!G20,"")</f>
        <v>10389.021635055542</v>
      </c>
      <c r="F20" s="13">
        <f>IFERROR(Calculations!H20,"")</f>
        <v>15000</v>
      </c>
      <c r="G20" s="13">
        <f>IFERROR(Calculations!I20,"")</f>
        <v>0</v>
      </c>
      <c r="H20" s="13">
        <f>IFERROR(Calculations!J20,"")</f>
        <v>0</v>
      </c>
      <c r="I20" s="14">
        <f>IFERROR(Calculations!K20,"")</f>
        <v>191613.36779594421</v>
      </c>
    </row>
    <row r="21" spans="2:9" ht="14.25" customHeight="1" x14ac:dyDescent="0.2">
      <c r="B21" s="12">
        <f>IFERROR(Calculations!B21,"")</f>
        <v>46</v>
      </c>
      <c r="C21" s="13">
        <f>IFERROR(Calculations!C21,"")</f>
        <v>59702.614826449993</v>
      </c>
      <c r="D21" s="13">
        <f>IFERROR(Calculations!F21,"")</f>
        <v>191613.36779594421</v>
      </c>
      <c r="E21" s="13">
        <f>IFERROR(Calculations!G21,"")</f>
        <v>11975.835487246513</v>
      </c>
      <c r="F21" s="13">
        <f>IFERROR(Calculations!H21,"")</f>
        <v>15000</v>
      </c>
      <c r="G21" s="13">
        <f>IFERROR(Calculations!I21,"")</f>
        <v>0</v>
      </c>
      <c r="H21" s="13">
        <f>IFERROR(Calculations!J21,"")</f>
        <v>0</v>
      </c>
      <c r="I21" s="14">
        <f>IFERROR(Calculations!K21,"")</f>
        <v>218589.20328319073</v>
      </c>
    </row>
    <row r="22" spans="2:9" ht="14.25" customHeight="1" x14ac:dyDescent="0.2">
      <c r="B22" s="12">
        <f>IFERROR(Calculations!B22,"")</f>
        <v>47</v>
      </c>
      <c r="C22" s="13">
        <f>IFERROR(Calculations!C22,"")</f>
        <v>61493.693271243494</v>
      </c>
      <c r="D22" s="13">
        <f>IFERROR(Calculations!F22,"")</f>
        <v>218589.20328319073</v>
      </c>
      <c r="E22" s="13">
        <f>IFERROR(Calculations!G22,"")</f>
        <v>13661.82520519942</v>
      </c>
      <c r="F22" s="13">
        <f>IFERROR(Calculations!H22,"")</f>
        <v>15000</v>
      </c>
      <c r="G22" s="13">
        <f>IFERROR(Calculations!I22,"")</f>
        <v>0</v>
      </c>
      <c r="H22" s="13">
        <f>IFERROR(Calculations!J22,"")</f>
        <v>0</v>
      </c>
      <c r="I22" s="14">
        <f>IFERROR(Calculations!K22,"")</f>
        <v>247251.02848839015</v>
      </c>
    </row>
    <row r="23" spans="2:9" ht="14.25" customHeight="1" x14ac:dyDescent="0.2">
      <c r="B23" s="12">
        <f>IFERROR(Calculations!B23,"")</f>
        <v>48</v>
      </c>
      <c r="C23" s="13">
        <f>IFERROR(Calculations!C23,"")</f>
        <v>63338.504069380797</v>
      </c>
      <c r="D23" s="13">
        <f>IFERROR(Calculations!F23,"")</f>
        <v>247251.02848839015</v>
      </c>
      <c r="E23" s="13">
        <f>IFERROR(Calculations!G23,"")</f>
        <v>15453.189280524384</v>
      </c>
      <c r="F23" s="13">
        <f>IFERROR(Calculations!H23,"")</f>
        <v>15000</v>
      </c>
      <c r="G23" s="13">
        <f>IFERROR(Calculations!I23,"")</f>
        <v>0</v>
      </c>
      <c r="H23" s="13">
        <f>IFERROR(Calculations!J23,"")</f>
        <v>0</v>
      </c>
      <c r="I23" s="14">
        <f>IFERROR(Calculations!K23,"")</f>
        <v>277704.21776891453</v>
      </c>
    </row>
    <row r="24" spans="2:9" ht="14.25" customHeight="1" x14ac:dyDescent="0.2">
      <c r="B24" s="12">
        <f>IFERROR(Calculations!B24,"")</f>
        <v>49</v>
      </c>
      <c r="C24" s="13">
        <f>IFERROR(Calculations!C24,"")</f>
        <v>65238.659191462219</v>
      </c>
      <c r="D24" s="13">
        <f>IFERROR(Calculations!F24,"")</f>
        <v>277704.21776891453</v>
      </c>
      <c r="E24" s="13">
        <f>IFERROR(Calculations!G24,"")</f>
        <v>17356.513610557158</v>
      </c>
      <c r="F24" s="13">
        <f>IFERROR(Calculations!H24,"")</f>
        <v>15000</v>
      </c>
      <c r="G24" s="13">
        <f>IFERROR(Calculations!I24,"")</f>
        <v>0</v>
      </c>
      <c r="H24" s="13">
        <f>IFERROR(Calculations!J24,"")</f>
        <v>0</v>
      </c>
      <c r="I24" s="14">
        <f>IFERROR(Calculations!K24,"")</f>
        <v>310060.73137947172</v>
      </c>
    </row>
    <row r="25" spans="2:9" ht="14.25" customHeight="1" x14ac:dyDescent="0.2">
      <c r="B25" s="12">
        <f>IFERROR(Calculations!B25,"")</f>
        <v>50</v>
      </c>
      <c r="C25" s="13">
        <f>IFERROR(Calculations!C25,"")</f>
        <v>67195.818967206083</v>
      </c>
      <c r="D25" s="13">
        <f>IFERROR(Calculations!F25,"")</f>
        <v>310060.73137947172</v>
      </c>
      <c r="E25" s="13">
        <f>IFERROR(Calculations!G25,"")</f>
        <v>19378.795711216982</v>
      </c>
      <c r="F25" s="13">
        <f>IFERROR(Calculations!H25,"")</f>
        <v>15000</v>
      </c>
      <c r="G25" s="13">
        <f>IFERROR(Calculations!I25,"")</f>
        <v>0</v>
      </c>
      <c r="H25" s="13">
        <f>IFERROR(Calculations!J25,"")</f>
        <v>0</v>
      </c>
      <c r="I25" s="14">
        <f>IFERROR(Calculations!K25,"")</f>
        <v>344439.5270906887</v>
      </c>
    </row>
    <row r="26" spans="2:9" ht="14.25" customHeight="1" x14ac:dyDescent="0.2">
      <c r="B26" s="12">
        <f>IFERROR(Calculations!B26,"")</f>
        <v>51</v>
      </c>
      <c r="C26" s="13">
        <f>IFERROR(Calculations!C26,"")</f>
        <v>69211.693536222272</v>
      </c>
      <c r="D26" s="13">
        <f>IFERROR(Calculations!F26,"")</f>
        <v>344439.5270906887</v>
      </c>
      <c r="E26" s="13">
        <f>IFERROR(Calculations!G26,"")</f>
        <v>21527.470443168044</v>
      </c>
      <c r="F26" s="13">
        <f>IFERROR(Calculations!H26,"")</f>
        <v>15000</v>
      </c>
      <c r="G26" s="13">
        <f>IFERROR(Calculations!I26,"")</f>
        <v>0</v>
      </c>
      <c r="H26" s="13">
        <f>IFERROR(Calculations!J26,"")</f>
        <v>0</v>
      </c>
      <c r="I26" s="14">
        <f>IFERROR(Calculations!K26,"")</f>
        <v>380966.99753385677</v>
      </c>
    </row>
    <row r="27" spans="2:9" ht="14.25" customHeight="1" x14ac:dyDescent="0.2">
      <c r="B27" s="12">
        <f>IFERROR(Calculations!B27,"")</f>
        <v>52</v>
      </c>
      <c r="C27" s="13">
        <f>IFERROR(Calculations!C27,"")</f>
        <v>71288.044342308945</v>
      </c>
      <c r="D27" s="13">
        <f>IFERROR(Calculations!F27,"")</f>
        <v>380966.99753385677</v>
      </c>
      <c r="E27" s="13">
        <f>IFERROR(Calculations!G27,"")</f>
        <v>23810.437345866048</v>
      </c>
      <c r="F27" s="13">
        <f>IFERROR(Calculations!H27,"")</f>
        <v>15000</v>
      </c>
      <c r="G27" s="13">
        <f>IFERROR(Calculations!I27,"")</f>
        <v>0</v>
      </c>
      <c r="H27" s="13">
        <f>IFERROR(Calculations!J27,"")</f>
        <v>0</v>
      </c>
      <c r="I27" s="14">
        <f>IFERROR(Calculations!K27,"")</f>
        <v>419777.43487972283</v>
      </c>
    </row>
    <row r="28" spans="2:9" ht="14.25" customHeight="1" x14ac:dyDescent="0.2">
      <c r="B28" s="12">
        <f>IFERROR(Calculations!B28,"")</f>
        <v>53</v>
      </c>
      <c r="C28" s="13">
        <f>IFERROR(Calculations!C28,"")</f>
        <v>73426.685672578213</v>
      </c>
      <c r="D28" s="13">
        <f>IFERROR(Calculations!F28,"")</f>
        <v>419777.43487972283</v>
      </c>
      <c r="E28" s="13">
        <f>IFERROR(Calculations!G28,"")</f>
        <v>26236.089679982677</v>
      </c>
      <c r="F28" s="13">
        <f>IFERROR(Calculations!H28,"")</f>
        <v>15000</v>
      </c>
      <c r="G28" s="13">
        <f>IFERROR(Calculations!I28,"")</f>
        <v>0</v>
      </c>
      <c r="H28" s="13">
        <f>IFERROR(Calculations!J28,"")</f>
        <v>0</v>
      </c>
      <c r="I28" s="14">
        <f>IFERROR(Calculations!K28,"")</f>
        <v>461013.52455970552</v>
      </c>
    </row>
    <row r="29" spans="2:9" ht="14.25" customHeight="1" x14ac:dyDescent="0.2">
      <c r="B29" s="12">
        <f>IFERROR(Calculations!B29,"")</f>
        <v>54</v>
      </c>
      <c r="C29" s="13">
        <f>IFERROR(Calculations!C29,"")</f>
        <v>75629.486242755564</v>
      </c>
      <c r="D29" s="13">
        <f>IFERROR(Calculations!F29,"")</f>
        <v>461013.52455970552</v>
      </c>
      <c r="E29" s="13">
        <f>IFERROR(Calculations!G29,"")</f>
        <v>28813.345284981595</v>
      </c>
      <c r="F29" s="13">
        <f>IFERROR(Calculations!H29,"")</f>
        <v>15000</v>
      </c>
      <c r="G29" s="13">
        <f>IFERROR(Calculations!I29,"")</f>
        <v>0</v>
      </c>
      <c r="H29" s="13">
        <f>IFERROR(Calculations!J29,"")</f>
        <v>0</v>
      </c>
      <c r="I29" s="14">
        <f>IFERROR(Calculations!K29,"")</f>
        <v>504826.86984468711</v>
      </c>
    </row>
    <row r="30" spans="2:9" ht="14.25" customHeight="1" x14ac:dyDescent="0.2">
      <c r="B30" s="12">
        <f>IFERROR(Calculations!B30,"")</f>
        <v>55</v>
      </c>
      <c r="C30" s="13">
        <f>IFERROR(Calculations!C30,"")</f>
        <v>77898.370830038228</v>
      </c>
      <c r="D30" s="13">
        <f>IFERROR(Calculations!F30,"")</f>
        <v>504826.86984468711</v>
      </c>
      <c r="E30" s="13">
        <f>IFERROR(Calculations!G30,"")</f>
        <v>31551.679365292945</v>
      </c>
      <c r="F30" s="13">
        <f>IFERROR(Calculations!H30,"")</f>
        <v>15000</v>
      </c>
      <c r="G30" s="13">
        <f>IFERROR(Calculations!I30,"")</f>
        <v>0</v>
      </c>
      <c r="H30" s="13">
        <f>IFERROR(Calculations!J30,"")</f>
        <v>0</v>
      </c>
      <c r="I30" s="14">
        <f>IFERROR(Calculations!K30,"")</f>
        <v>551378.54920998006</v>
      </c>
    </row>
    <row r="31" spans="2:9" ht="14.25" customHeight="1" x14ac:dyDescent="0.2">
      <c r="B31" s="12">
        <f>IFERROR(Calculations!B31,"")</f>
        <v>56</v>
      </c>
      <c r="C31" s="13">
        <f>IFERROR(Calculations!C31,"")</f>
        <v>80235.321954939369</v>
      </c>
      <c r="D31" s="13">
        <f>IFERROR(Calculations!F31,"")</f>
        <v>551378.54920998006</v>
      </c>
      <c r="E31" s="13">
        <f>IFERROR(Calculations!G31,"")</f>
        <v>34461.159325623754</v>
      </c>
      <c r="F31" s="13">
        <f>IFERROR(Calculations!H31,"")</f>
        <v>15000</v>
      </c>
      <c r="G31" s="13">
        <f>IFERROR(Calculations!I31,"")</f>
        <v>0</v>
      </c>
      <c r="H31" s="13">
        <f>IFERROR(Calculations!J31,"")</f>
        <v>0</v>
      </c>
      <c r="I31" s="14">
        <f>IFERROR(Calculations!K31,"")</f>
        <v>600839.70853560383</v>
      </c>
    </row>
    <row r="32" spans="2:9" ht="14.25" customHeight="1" x14ac:dyDescent="0.2">
      <c r="B32" s="12">
        <f>IFERROR(Calculations!B32,"")</f>
        <v>57</v>
      </c>
      <c r="C32" s="13">
        <f>IFERROR(Calculations!C32,"")</f>
        <v>82642.381613587553</v>
      </c>
      <c r="D32" s="13">
        <f>IFERROR(Calculations!F32,"")</f>
        <v>600839.70853560383</v>
      </c>
      <c r="E32" s="13">
        <f>IFERROR(Calculations!G32,"")</f>
        <v>37552.481783475239</v>
      </c>
      <c r="F32" s="13">
        <f>IFERROR(Calculations!H32,"")</f>
        <v>15000</v>
      </c>
      <c r="G32" s="13">
        <f>IFERROR(Calculations!I32,"")</f>
        <v>0</v>
      </c>
      <c r="H32" s="13">
        <f>IFERROR(Calculations!J32,"")</f>
        <v>0</v>
      </c>
      <c r="I32" s="14">
        <f>IFERROR(Calculations!K32,"")</f>
        <v>653392.19031907909</v>
      </c>
    </row>
    <row r="33" spans="2:9" ht="14.25" customHeight="1" x14ac:dyDescent="0.2">
      <c r="B33" s="12">
        <f>IFERROR(Calculations!B33,"")</f>
        <v>58</v>
      </c>
      <c r="C33" s="13">
        <f>IFERROR(Calculations!C33,"")</f>
        <v>85121.653061995181</v>
      </c>
      <c r="D33" s="13">
        <f>IFERROR(Calculations!F33,"")</f>
        <v>653392.19031907909</v>
      </c>
      <c r="E33" s="13">
        <f>IFERROR(Calculations!G33,"")</f>
        <v>40837.011894942443</v>
      </c>
      <c r="F33" s="13">
        <f>IFERROR(Calculations!H33,"")</f>
        <v>15000</v>
      </c>
      <c r="G33" s="13">
        <f>IFERROR(Calculations!I33,"")</f>
        <v>0</v>
      </c>
      <c r="H33" s="13">
        <f>IFERROR(Calculations!J33,"")</f>
        <v>0</v>
      </c>
      <c r="I33" s="14">
        <f>IFERROR(Calculations!K33,"")</f>
        <v>709229.20221402158</v>
      </c>
    </row>
    <row r="34" spans="2:9" ht="14.25" customHeight="1" x14ac:dyDescent="0.2">
      <c r="B34" s="12">
        <f>IFERROR(Calculations!B34,"")</f>
        <v>59</v>
      </c>
      <c r="C34" s="13">
        <f>IFERROR(Calculations!C34,"")</f>
        <v>87675.302653855033</v>
      </c>
      <c r="D34" s="13">
        <f>IFERROR(Calculations!F34,"")</f>
        <v>709229.20221402158</v>
      </c>
      <c r="E34" s="13">
        <f>IFERROR(Calculations!G34,"")</f>
        <v>44326.825138376349</v>
      </c>
      <c r="F34" s="13">
        <f>IFERROR(Calculations!H34,"")</f>
        <v>15000</v>
      </c>
      <c r="G34" s="13">
        <f>IFERROR(Calculations!I34,"")</f>
        <v>0</v>
      </c>
      <c r="H34" s="13">
        <f>IFERROR(Calculations!J34,"")</f>
        <v>0</v>
      </c>
      <c r="I34" s="14">
        <f>IFERROR(Calculations!K34,"")</f>
        <v>768556.02735239791</v>
      </c>
    </row>
    <row r="35" spans="2:9" ht="14.25" customHeight="1" x14ac:dyDescent="0.2">
      <c r="B35" s="12">
        <f>IFERROR(Calculations!B35,"")</f>
        <v>60</v>
      </c>
      <c r="C35" s="13">
        <f>IFERROR(Calculations!C35,"")</f>
        <v>90305.561733470677</v>
      </c>
      <c r="D35" s="13">
        <f>IFERROR(Calculations!F35,"")</f>
        <v>768556.02735239791</v>
      </c>
      <c r="E35" s="13">
        <f>IFERROR(Calculations!G35,"")</f>
        <v>48034.75170952487</v>
      </c>
      <c r="F35" s="13">
        <f>IFERROR(Calculations!H35,"")</f>
        <v>15000</v>
      </c>
      <c r="G35" s="13">
        <f>IFERROR(Calculations!I35,"")</f>
        <v>0</v>
      </c>
      <c r="H35" s="13">
        <f>IFERROR(Calculations!J35,"")</f>
        <v>0</v>
      </c>
      <c r="I35" s="14">
        <f>IFERROR(Calculations!K35,"")</f>
        <v>831590.7790619228</v>
      </c>
    </row>
    <row r="36" spans="2:9" ht="14.25" customHeight="1" x14ac:dyDescent="0.2">
      <c r="B36" s="12">
        <f>IFERROR(Calculations!B36,"")</f>
        <v>61</v>
      </c>
      <c r="C36" s="13">
        <f>IFERROR(Calculations!C36,"")</f>
        <v>93014.728585474804</v>
      </c>
      <c r="D36" s="13">
        <f>IFERROR(Calculations!F36,"")</f>
        <v>831590.7790619228</v>
      </c>
      <c r="E36" s="13">
        <f>IFERROR(Calculations!G36,"")</f>
        <v>51974.423691370175</v>
      </c>
      <c r="F36" s="13">
        <f>IFERROR(Calculations!H36,"")</f>
        <v>15000</v>
      </c>
      <c r="G36" s="13">
        <f>IFERROR(Calculations!I36,"")</f>
        <v>0</v>
      </c>
      <c r="H36" s="13">
        <f>IFERROR(Calculations!J36,"")</f>
        <v>0</v>
      </c>
      <c r="I36" s="14">
        <f>IFERROR(Calculations!K36,"")</f>
        <v>898565.20275329298</v>
      </c>
    </row>
    <row r="37" spans="2:9" ht="14.25" customHeight="1" x14ac:dyDescent="0.2">
      <c r="B37" s="12">
        <f>IFERROR(Calculations!B37,"")</f>
        <v>62</v>
      </c>
      <c r="C37" s="13">
        <f>IFERROR(Calculations!C37,"")</f>
        <v>95805.170443039053</v>
      </c>
      <c r="D37" s="13">
        <f>IFERROR(Calculations!F37,"")</f>
        <v>898565.20275329298</v>
      </c>
      <c r="E37" s="13">
        <f>IFERROR(Calculations!G37,"")</f>
        <v>56160.325172080811</v>
      </c>
      <c r="F37" s="13">
        <f>IFERROR(Calculations!H37,"")</f>
        <v>15000</v>
      </c>
      <c r="G37" s="13">
        <f>IFERROR(Calculations!I37,"")</f>
        <v>0</v>
      </c>
      <c r="H37" s="13">
        <f>IFERROR(Calculations!J37,"")</f>
        <v>0</v>
      </c>
      <c r="I37" s="14">
        <f>IFERROR(Calculations!K37,"")</f>
        <v>969725.52792537375</v>
      </c>
    </row>
    <row r="38" spans="2:9" ht="14.25" customHeight="1" x14ac:dyDescent="0.2">
      <c r="B38" s="12">
        <f>IFERROR(Calculations!B38,"")</f>
        <v>63</v>
      </c>
      <c r="C38" s="13">
        <f>IFERROR(Calculations!C38,"")</f>
        <v>98679.325556330223</v>
      </c>
      <c r="D38" s="13">
        <f>IFERROR(Calculations!F38,"")</f>
        <v>969725.52792537375</v>
      </c>
      <c r="E38" s="13">
        <f>IFERROR(Calculations!G38,"")</f>
        <v>60607.84549533586</v>
      </c>
      <c r="F38" s="13">
        <f>IFERROR(Calculations!H38,"")</f>
        <v>15000</v>
      </c>
      <c r="G38" s="13">
        <f>IFERROR(Calculations!I38,"")</f>
        <v>0</v>
      </c>
      <c r="H38" s="13">
        <f>IFERROR(Calculations!J38,"")</f>
        <v>0</v>
      </c>
      <c r="I38" s="14">
        <f>IFERROR(Calculations!K38,"")</f>
        <v>1045333.3734207096</v>
      </c>
    </row>
    <row r="39" spans="2:9" ht="14.25" customHeight="1" x14ac:dyDescent="0.2">
      <c r="B39" s="12">
        <f>IFERROR(Calculations!B39,"")</f>
        <v>64</v>
      </c>
      <c r="C39" s="13">
        <f>IFERROR(Calculations!C39,"")</f>
        <v>101639.70532302013</v>
      </c>
      <c r="D39" s="13">
        <f>IFERROR(Calculations!F39,"")</f>
        <v>1045333.3734207096</v>
      </c>
      <c r="E39" s="13">
        <f>IFERROR(Calculations!G39,"")</f>
        <v>65333.335838794352</v>
      </c>
      <c r="F39" s="13">
        <f>IFERROR(Calculations!H39,"")</f>
        <v>15000</v>
      </c>
      <c r="G39" s="13">
        <f>IFERROR(Calculations!I39,"")</f>
        <v>0</v>
      </c>
      <c r="H39" s="13">
        <f>IFERROR(Calculations!J39,"")</f>
        <v>0</v>
      </c>
      <c r="I39" s="14">
        <f>IFERROR(Calculations!K39,"")</f>
        <v>1125666.709259504</v>
      </c>
    </row>
    <row r="40" spans="2:9" ht="14.25" customHeight="1" x14ac:dyDescent="0.2">
      <c r="B40" s="12">
        <f>IFERROR(Calculations!B40,"")</f>
        <v>65</v>
      </c>
      <c r="C40" s="13">
        <f>IFERROR(Calculations!C40,"")</f>
        <v>0</v>
      </c>
      <c r="D40" s="13">
        <f>IFERROR(Calculations!F40,"")</f>
        <v>1125666.709259504</v>
      </c>
      <c r="E40" s="13">
        <f>IFERROR(Calculations!G40,"")</f>
        <v>70354.169328718999</v>
      </c>
      <c r="F40" s="13">
        <f>IFERROR(Calculations!H40,"")</f>
        <v>0</v>
      </c>
      <c r="G40" s="13">
        <f>IFERROR(Calculations!I40,"")</f>
        <v>78516.672362033016</v>
      </c>
      <c r="H40" s="13">
        <f>IFERROR(Calculations!J40,"")</f>
        <v>0</v>
      </c>
      <c r="I40" s="14">
        <f>IFERROR(Calculations!K40,"")</f>
        <v>1117504.2062261899</v>
      </c>
    </row>
    <row r="41" spans="2:9" ht="14.25" customHeight="1" x14ac:dyDescent="0.2">
      <c r="B41" s="12">
        <f>IFERROR(Calculations!B41,"")</f>
        <v>66</v>
      </c>
      <c r="C41" s="13">
        <f>IFERROR(Calculations!C41,"")</f>
        <v>0</v>
      </c>
      <c r="D41" s="13">
        <f>IFERROR(Calculations!F41,"")</f>
        <v>1117504.2062261899</v>
      </c>
      <c r="E41" s="13">
        <f>IFERROR(Calculations!G41,"")</f>
        <v>69844.012889136866</v>
      </c>
      <c r="F41" s="13">
        <f>IFERROR(Calculations!H41,"")</f>
        <v>0</v>
      </c>
      <c r="G41" s="13">
        <f>IFERROR(Calculations!I41,"")</f>
        <v>80872.172532894023</v>
      </c>
      <c r="H41" s="13">
        <f>IFERROR(Calculations!J41,"")</f>
        <v>0</v>
      </c>
      <c r="I41" s="14">
        <f>IFERROR(Calculations!K41,"")</f>
        <v>1106476.0465824327</v>
      </c>
    </row>
    <row r="42" spans="2:9" ht="14.25" customHeight="1" x14ac:dyDescent="0.2">
      <c r="B42" s="12">
        <f>IFERROR(Calculations!B42,"")</f>
        <v>67</v>
      </c>
      <c r="C42" s="13">
        <f>IFERROR(Calculations!C42,"")</f>
        <v>0</v>
      </c>
      <c r="D42" s="13">
        <f>IFERROR(Calculations!F42,"")</f>
        <v>1106476.0465824327</v>
      </c>
      <c r="E42" s="13">
        <f>IFERROR(Calculations!G42,"")</f>
        <v>69154.752911402044</v>
      </c>
      <c r="F42" s="13">
        <f>IFERROR(Calculations!H42,"")</f>
        <v>0</v>
      </c>
      <c r="G42" s="13">
        <f>IFERROR(Calculations!I42,"")</f>
        <v>83298.337708880834</v>
      </c>
      <c r="H42" s="13">
        <f>IFERROR(Calculations!J42,"")</f>
        <v>0</v>
      </c>
      <c r="I42" s="14">
        <f>IFERROR(Calculations!K42,"")</f>
        <v>1092332.4617849539</v>
      </c>
    </row>
    <row r="43" spans="2:9" ht="14.25" customHeight="1" x14ac:dyDescent="0.2">
      <c r="B43" s="12">
        <f>IFERROR(Calculations!B43,"")</f>
        <v>68</v>
      </c>
      <c r="C43" s="13">
        <f>IFERROR(Calculations!C43,"")</f>
        <v>0</v>
      </c>
      <c r="D43" s="13">
        <f>IFERROR(Calculations!F43,"")</f>
        <v>1092332.4617849539</v>
      </c>
      <c r="E43" s="13">
        <f>IFERROR(Calculations!G43,"")</f>
        <v>68270.778861559622</v>
      </c>
      <c r="F43" s="13">
        <f>IFERROR(Calculations!H43,"")</f>
        <v>0</v>
      </c>
      <c r="G43" s="13">
        <f>IFERROR(Calculations!I43,"")</f>
        <v>85797.287840147255</v>
      </c>
      <c r="H43" s="13">
        <f>IFERROR(Calculations!J43,"")</f>
        <v>0</v>
      </c>
      <c r="I43" s="14">
        <f>IFERROR(Calculations!K43,"")</f>
        <v>1074805.9528063664</v>
      </c>
    </row>
    <row r="44" spans="2:9" ht="14.25" customHeight="1" x14ac:dyDescent="0.2">
      <c r="B44" s="12">
        <f>IFERROR(Calculations!B44,"")</f>
        <v>69</v>
      </c>
      <c r="C44" s="13">
        <f>IFERROR(Calculations!C44,"")</f>
        <v>0</v>
      </c>
      <c r="D44" s="13">
        <f>IFERROR(Calculations!F44,"")</f>
        <v>1074805.9528063664</v>
      </c>
      <c r="E44" s="13">
        <f>IFERROR(Calculations!G44,"")</f>
        <v>67175.372050397898</v>
      </c>
      <c r="F44" s="13">
        <f>IFERROR(Calculations!H44,"")</f>
        <v>0</v>
      </c>
      <c r="G44" s="13">
        <f>IFERROR(Calculations!I44,"")</f>
        <v>88371.206475351661</v>
      </c>
      <c r="H44" s="13">
        <f>IFERROR(Calculations!J44,"")</f>
        <v>0</v>
      </c>
      <c r="I44" s="14">
        <f>IFERROR(Calculations!K44,"")</f>
        <v>1053610.1183814125</v>
      </c>
    </row>
    <row r="45" spans="2:9" ht="14.25" customHeight="1" x14ac:dyDescent="0.2">
      <c r="B45" s="12">
        <f>IFERROR(Calculations!B45,"")</f>
        <v>70</v>
      </c>
      <c r="C45" s="13">
        <f>IFERROR(Calculations!C45,"")</f>
        <v>0</v>
      </c>
      <c r="D45" s="13">
        <f>IFERROR(Calculations!F45,"")</f>
        <v>1053610.1183814125</v>
      </c>
      <c r="E45" s="13">
        <f>IFERROR(Calculations!G45,"")</f>
        <v>65850.632398838279</v>
      </c>
      <c r="F45" s="13">
        <f>IFERROR(Calculations!H45,"")</f>
        <v>0</v>
      </c>
      <c r="G45" s="13">
        <f>IFERROR(Calculations!I45,"")</f>
        <v>91022.342669612219</v>
      </c>
      <c r="H45" s="13">
        <f>IFERROR(Calculations!J45,"")</f>
        <v>0</v>
      </c>
      <c r="I45" s="14">
        <f>IFERROR(Calculations!K45,"")</f>
        <v>1028438.4081106384</v>
      </c>
    </row>
    <row r="46" spans="2:9" ht="14.25" customHeight="1" x14ac:dyDescent="0.2">
      <c r="B46" s="12">
        <f>IFERROR(Calculations!B46,"")</f>
        <v>71</v>
      </c>
      <c r="C46" s="13">
        <f>IFERROR(Calculations!C46,"")</f>
        <v>0</v>
      </c>
      <c r="D46" s="13">
        <f>IFERROR(Calculations!F46,"")</f>
        <v>1028438.4081106384</v>
      </c>
      <c r="E46" s="13">
        <f>IFERROR(Calculations!G46,"")</f>
        <v>64277.400506914899</v>
      </c>
      <c r="F46" s="13">
        <f>IFERROR(Calculations!H46,"")</f>
        <v>0</v>
      </c>
      <c r="G46" s="13">
        <f>IFERROR(Calculations!I46,"")</f>
        <v>93753.012949700598</v>
      </c>
      <c r="H46" s="13">
        <f>IFERROR(Calculations!J46,"")</f>
        <v>0</v>
      </c>
      <c r="I46" s="14">
        <f>IFERROR(Calculations!K46,"")</f>
        <v>998962.79566785262</v>
      </c>
    </row>
    <row r="47" spans="2:9" ht="14.25" customHeight="1" x14ac:dyDescent="0.2">
      <c r="B47" s="12">
        <f>IFERROR(Calculations!B47,"")</f>
        <v>72</v>
      </c>
      <c r="C47" s="13">
        <f>IFERROR(Calculations!C47,"")</f>
        <v>0</v>
      </c>
      <c r="D47" s="13">
        <f>IFERROR(Calculations!F47,"")</f>
        <v>998962.79566785262</v>
      </c>
      <c r="E47" s="13">
        <f>IFERROR(Calculations!G47,"")</f>
        <v>62435.174729240789</v>
      </c>
      <c r="F47" s="13">
        <f>IFERROR(Calculations!H47,"")</f>
        <v>0</v>
      </c>
      <c r="G47" s="13">
        <f>IFERROR(Calculations!I47,"")</f>
        <v>96565.603338191591</v>
      </c>
      <c r="H47" s="13">
        <f>IFERROR(Calculations!J47,"")</f>
        <v>0</v>
      </c>
      <c r="I47" s="14">
        <f>IFERROR(Calculations!K47,"")</f>
        <v>964832.3670589017</v>
      </c>
    </row>
    <row r="48" spans="2:9" ht="14.25" customHeight="1" x14ac:dyDescent="0.2">
      <c r="B48" s="12">
        <f>IFERROR(Calculations!B48,"")</f>
        <v>73</v>
      </c>
      <c r="C48" s="13">
        <f>IFERROR(Calculations!C48,"")</f>
        <v>0</v>
      </c>
      <c r="D48" s="13">
        <f>IFERROR(Calculations!F48,"")</f>
        <v>964832.3670589017</v>
      </c>
      <c r="E48" s="13">
        <f>IFERROR(Calculations!G48,"")</f>
        <v>60302.022941181356</v>
      </c>
      <c r="F48" s="13">
        <f>IFERROR(Calculations!H48,"")</f>
        <v>0</v>
      </c>
      <c r="G48" s="13">
        <f>IFERROR(Calculations!I48,"")</f>
        <v>99462.571438337356</v>
      </c>
      <c r="H48" s="13">
        <f>IFERROR(Calculations!J48,"")</f>
        <v>0</v>
      </c>
      <c r="I48" s="14">
        <f>IFERROR(Calculations!K48,"")</f>
        <v>925671.81856174569</v>
      </c>
    </row>
    <row r="49" spans="2:9" ht="14.25" customHeight="1" x14ac:dyDescent="0.2">
      <c r="B49" s="12">
        <f>IFERROR(Calculations!B49,"")</f>
        <v>74</v>
      </c>
      <c r="C49" s="13">
        <f>IFERROR(Calculations!C49,"")</f>
        <v>0</v>
      </c>
      <c r="D49" s="13">
        <f>IFERROR(Calculations!F49,"")</f>
        <v>925671.81856174569</v>
      </c>
      <c r="E49" s="13">
        <f>IFERROR(Calculations!G49,"")</f>
        <v>57854.488660109106</v>
      </c>
      <c r="F49" s="13">
        <f>IFERROR(Calculations!H49,"")</f>
        <v>0</v>
      </c>
      <c r="G49" s="13">
        <f>IFERROR(Calculations!I49,"")</f>
        <v>102446.44858148745</v>
      </c>
      <c r="H49" s="13">
        <f>IFERROR(Calculations!J49,"")</f>
        <v>0</v>
      </c>
      <c r="I49" s="14">
        <f>IFERROR(Calculations!K49,"")</f>
        <v>881079.8586403674</v>
      </c>
    </row>
    <row r="50" spans="2:9" ht="14.25" customHeight="1" x14ac:dyDescent="0.2">
      <c r="B50" s="12">
        <f>IFERROR(Calculations!B50,"")</f>
        <v>75</v>
      </c>
      <c r="C50" s="13">
        <f>IFERROR(Calculations!C50,"")</f>
        <v>0</v>
      </c>
      <c r="D50" s="13">
        <f>IFERROR(Calculations!F50,"")</f>
        <v>881079.8586403674</v>
      </c>
      <c r="E50" s="13">
        <f>IFERROR(Calculations!G50,"")</f>
        <v>55067.491165022962</v>
      </c>
      <c r="F50" s="13">
        <f>IFERROR(Calculations!H50,"")</f>
        <v>0</v>
      </c>
      <c r="G50" s="13">
        <f>IFERROR(Calculations!I50,"")</f>
        <v>105519.8420389321</v>
      </c>
      <c r="H50" s="13">
        <f>IFERROR(Calculations!J50,"")</f>
        <v>0</v>
      </c>
      <c r="I50" s="14">
        <f>IFERROR(Calculations!K50,"")</f>
        <v>830627.50776645821</v>
      </c>
    </row>
    <row r="51" spans="2:9" ht="14.25" customHeight="1" x14ac:dyDescent="0.2">
      <c r="B51" s="12">
        <f>IFERROR(Calculations!B51,"")</f>
        <v>76</v>
      </c>
      <c r="C51" s="13">
        <f>IFERROR(Calculations!C51,"")</f>
        <v>0</v>
      </c>
      <c r="D51" s="13">
        <f>IFERROR(Calculations!F51,"")</f>
        <v>830627.50776645821</v>
      </c>
      <c r="E51" s="13">
        <f>IFERROR(Calculations!G51,"")</f>
        <v>51914.219235403638</v>
      </c>
      <c r="F51" s="13">
        <f>IFERROR(Calculations!H51,"")</f>
        <v>0</v>
      </c>
      <c r="G51" s="13">
        <f>IFERROR(Calculations!I51,"")</f>
        <v>108685.43730010005</v>
      </c>
      <c r="H51" s="13">
        <f>IFERROR(Calculations!J51,"")</f>
        <v>0</v>
      </c>
      <c r="I51" s="14">
        <f>IFERROR(Calculations!K51,"")</f>
        <v>773856.28970176191</v>
      </c>
    </row>
    <row r="52" spans="2:9" ht="14.25" customHeight="1" x14ac:dyDescent="0.2">
      <c r="B52" s="12">
        <f>IFERROR(Calculations!B52,"")</f>
        <v>77</v>
      </c>
      <c r="C52" s="13">
        <f>IFERROR(Calculations!C52,"")</f>
        <v>0</v>
      </c>
      <c r="D52" s="13">
        <f>IFERROR(Calculations!F52,"")</f>
        <v>773856.28970176191</v>
      </c>
      <c r="E52" s="13">
        <f>IFERROR(Calculations!G52,"")</f>
        <v>48366.018106360119</v>
      </c>
      <c r="F52" s="13">
        <f>IFERROR(Calculations!H52,"")</f>
        <v>0</v>
      </c>
      <c r="G52" s="13">
        <f>IFERROR(Calculations!I52,"")</f>
        <v>111946.00041910303</v>
      </c>
      <c r="H52" s="13">
        <f>IFERROR(Calculations!J52,"")</f>
        <v>0</v>
      </c>
      <c r="I52" s="14">
        <f>IFERROR(Calculations!K52,"")</f>
        <v>710276.30738901894</v>
      </c>
    </row>
    <row r="53" spans="2:9" ht="14.25" customHeight="1" x14ac:dyDescent="0.2">
      <c r="B53" s="12">
        <f>IFERROR(Calculations!B53,"")</f>
        <v>78</v>
      </c>
      <c r="C53" s="13">
        <f>IFERROR(Calculations!C53,"")</f>
        <v>0</v>
      </c>
      <c r="D53" s="13">
        <f>IFERROR(Calculations!F53,"")</f>
        <v>710276.30738901894</v>
      </c>
      <c r="E53" s="13">
        <f>IFERROR(Calculations!G53,"")</f>
        <v>44392.269211813684</v>
      </c>
      <c r="F53" s="13">
        <f>IFERROR(Calculations!H53,"")</f>
        <v>0</v>
      </c>
      <c r="G53" s="13">
        <f>IFERROR(Calculations!I53,"")</f>
        <v>115304.38043167612</v>
      </c>
      <c r="H53" s="13">
        <f>IFERROR(Calculations!J53,"")</f>
        <v>0</v>
      </c>
      <c r="I53" s="14">
        <f>IFERROR(Calculations!K53,"")</f>
        <v>639364.19616915646</v>
      </c>
    </row>
    <row r="54" spans="2:9" ht="14.25" customHeight="1" x14ac:dyDescent="0.2">
      <c r="B54" s="12">
        <f>IFERROR(Calculations!B54,"")</f>
        <v>79</v>
      </c>
      <c r="C54" s="13">
        <f>IFERROR(Calculations!C54,"")</f>
        <v>0</v>
      </c>
      <c r="D54" s="13">
        <f>IFERROR(Calculations!F54,"")</f>
        <v>639364.19616915646</v>
      </c>
      <c r="E54" s="13">
        <f>IFERROR(Calculations!G54,"")</f>
        <v>39960.262260572279</v>
      </c>
      <c r="F54" s="13">
        <f>IFERROR(Calculations!H54,"")</f>
        <v>0</v>
      </c>
      <c r="G54" s="13">
        <f>IFERROR(Calculations!I54,"")</f>
        <v>118763.51184462642</v>
      </c>
      <c r="H54" s="13">
        <f>IFERROR(Calculations!J54,"")</f>
        <v>0</v>
      </c>
      <c r="I54" s="14">
        <f>IFERROR(Calculations!K54,"")</f>
        <v>560560.94658510236</v>
      </c>
    </row>
    <row r="55" spans="2:9" ht="14.25" customHeight="1" x14ac:dyDescent="0.2">
      <c r="B55" s="12">
        <f>IFERROR(Calculations!B55,"")</f>
        <v>80</v>
      </c>
      <c r="C55" s="13">
        <f>IFERROR(Calculations!C55,"")</f>
        <v>0</v>
      </c>
      <c r="D55" s="13">
        <f>IFERROR(Calculations!F55,"")</f>
        <v>560560.94658510236</v>
      </c>
      <c r="E55" s="13">
        <f>IFERROR(Calculations!G55,"")</f>
        <v>35035.059161568897</v>
      </c>
      <c r="F55" s="13">
        <f>IFERROR(Calculations!H55,"")</f>
        <v>0</v>
      </c>
      <c r="G55" s="13">
        <f>IFERROR(Calculations!I55,"")</f>
        <v>122326.4171999652</v>
      </c>
      <c r="H55" s="13">
        <f>IFERROR(Calculations!J55,"")</f>
        <v>0</v>
      </c>
      <c r="I55" s="14">
        <f>IFERROR(Calculations!K55,"")</f>
        <v>473269.58854670601</v>
      </c>
    </row>
    <row r="56" spans="2:9" ht="14.25" customHeight="1" x14ac:dyDescent="0.2">
      <c r="B56" s="12">
        <f>IFERROR(Calculations!B56,"")</f>
        <v>81</v>
      </c>
      <c r="C56" s="13">
        <f>IFERROR(Calculations!C56,"")</f>
        <v>0</v>
      </c>
      <c r="D56" s="13">
        <f>IFERROR(Calculations!F56,"")</f>
        <v>473269.58854670601</v>
      </c>
      <c r="E56" s="13">
        <f>IFERROR(Calculations!G56,"")</f>
        <v>29579.349284169126</v>
      </c>
      <c r="F56" s="13">
        <f>IFERROR(Calculations!H56,"")</f>
        <v>0</v>
      </c>
      <c r="G56" s="13">
        <f>IFERROR(Calculations!I56,"")</f>
        <v>125996.20971596417</v>
      </c>
      <c r="H56" s="13">
        <f>IFERROR(Calculations!J56,"")</f>
        <v>0</v>
      </c>
      <c r="I56" s="14">
        <f>IFERROR(Calculations!K56,"")</f>
        <v>376852.72811491101</v>
      </c>
    </row>
    <row r="57" spans="2:9" ht="14.25" customHeight="1" x14ac:dyDescent="0.2">
      <c r="B57" s="12">
        <f>IFERROR(Calculations!B57,"")</f>
        <v>82</v>
      </c>
      <c r="C57" s="13">
        <f>IFERROR(Calculations!C57,"")</f>
        <v>0</v>
      </c>
      <c r="D57" s="13">
        <f>IFERROR(Calculations!F57,"")</f>
        <v>376852.72811491101</v>
      </c>
      <c r="E57" s="13">
        <f>IFERROR(Calculations!G57,"")</f>
        <v>23553.295507181938</v>
      </c>
      <c r="F57" s="13">
        <f>IFERROR(Calculations!H57,"")</f>
        <v>0</v>
      </c>
      <c r="G57" s="13">
        <f>IFERROR(Calculations!I57,"")</f>
        <v>129776.09600744309</v>
      </c>
      <c r="H57" s="13">
        <f>IFERROR(Calculations!J57,"")</f>
        <v>0</v>
      </c>
      <c r="I57" s="14">
        <f>IFERROR(Calculations!K57,"")</f>
        <v>270629.92761464987</v>
      </c>
    </row>
    <row r="58" spans="2:9" ht="14.25" customHeight="1" x14ac:dyDescent="0.2">
      <c r="B58" s="12">
        <f>IFERROR(Calculations!B58,"")</f>
        <v>83</v>
      </c>
      <c r="C58" s="13">
        <f>IFERROR(Calculations!C58,"")</f>
        <v>0</v>
      </c>
      <c r="D58" s="13">
        <f>IFERROR(Calculations!F58,"")</f>
        <v>270629.92761464987</v>
      </c>
      <c r="E58" s="13">
        <f>IFERROR(Calculations!G58,"")</f>
        <v>16914.370475915617</v>
      </c>
      <c r="F58" s="13">
        <f>IFERROR(Calculations!H58,"")</f>
        <v>0</v>
      </c>
      <c r="G58" s="13">
        <f>IFERROR(Calculations!I58,"")</f>
        <v>133669.37888766639</v>
      </c>
      <c r="H58" s="13">
        <f>IFERROR(Calculations!J58,"")</f>
        <v>0</v>
      </c>
      <c r="I58" s="14">
        <f>IFERROR(Calculations!K58,"")</f>
        <v>153874.91920289909</v>
      </c>
    </row>
    <row r="59" spans="2:9" ht="14.25" customHeight="1" x14ac:dyDescent="0.2">
      <c r="B59" s="12">
        <f>IFERROR(Calculations!B59,"")</f>
        <v>84</v>
      </c>
      <c r="C59" s="13">
        <f>IFERROR(Calculations!C59,"")</f>
        <v>0</v>
      </c>
      <c r="D59" s="13">
        <f>IFERROR(Calculations!F59,"")</f>
        <v>153874.91920289909</v>
      </c>
      <c r="E59" s="13">
        <f>IFERROR(Calculations!G59,"")</f>
        <v>9617.1824501811934</v>
      </c>
      <c r="F59" s="13">
        <f>IFERROR(Calculations!H59,"")</f>
        <v>0</v>
      </c>
      <c r="G59" s="13">
        <f>IFERROR(Calculations!I59,"")</f>
        <v>137679.46025429637</v>
      </c>
      <c r="H59" s="13">
        <f>IFERROR(Calculations!J59,"")</f>
        <v>0</v>
      </c>
      <c r="I59" s="14">
        <f>IFERROR(Calculations!K59,"")</f>
        <v>25812.641398783919</v>
      </c>
    </row>
    <row r="60" spans="2:9" ht="14.25" customHeight="1" x14ac:dyDescent="0.2">
      <c r="B60" s="12" t="str">
        <f>IFERROR(Calculations!B60,"")</f>
        <v/>
      </c>
      <c r="C60" s="13" t="str">
        <f>IFERROR(Calculations!C60,"")</f>
        <v/>
      </c>
      <c r="D60" s="13" t="str">
        <f>IFERROR(Calculations!F60,"")</f>
        <v/>
      </c>
      <c r="E60" s="13" t="str">
        <f>IFERROR(Calculations!G60,"")</f>
        <v/>
      </c>
      <c r="F60" s="13" t="str">
        <f>IFERROR(Calculations!H60,"")</f>
        <v/>
      </c>
      <c r="G60" s="13" t="str">
        <f>IFERROR(Calculations!I60,"")</f>
        <v/>
      </c>
      <c r="H60" s="13" t="str">
        <f>IFERROR(Calculations!J60,"")</f>
        <v/>
      </c>
      <c r="I60" s="14" t="str">
        <f>IFERROR(Calculations!K60,"")</f>
        <v/>
      </c>
    </row>
    <row r="61" spans="2:9" ht="14.25" customHeight="1" x14ac:dyDescent="0.2">
      <c r="B61" s="12" t="str">
        <f>IFERROR(Calculations!B61,"")</f>
        <v/>
      </c>
      <c r="C61" s="13" t="str">
        <f>IFERROR(Calculations!C61,"")</f>
        <v/>
      </c>
      <c r="D61" s="13" t="str">
        <f>IFERROR(Calculations!F61,"")</f>
        <v/>
      </c>
      <c r="E61" s="13" t="str">
        <f>IFERROR(Calculations!G61,"")</f>
        <v/>
      </c>
      <c r="F61" s="13" t="str">
        <f>IFERROR(Calculations!H61,"")</f>
        <v/>
      </c>
      <c r="G61" s="13" t="str">
        <f>IFERROR(Calculations!I61,"")</f>
        <v/>
      </c>
      <c r="H61" s="13" t="str">
        <f>IFERROR(Calculations!J61,"")</f>
        <v/>
      </c>
      <c r="I61" s="14" t="str">
        <f>IFERROR(Calculations!K61,"")</f>
        <v/>
      </c>
    </row>
    <row r="62" spans="2:9" ht="14.25" customHeight="1" x14ac:dyDescent="0.2">
      <c r="B62" s="12" t="str">
        <f>IFERROR(Calculations!B62,"")</f>
        <v/>
      </c>
      <c r="C62" s="13" t="str">
        <f>IFERROR(Calculations!C62,"")</f>
        <v/>
      </c>
      <c r="D62" s="13" t="str">
        <f>IFERROR(Calculations!F62,"")</f>
        <v/>
      </c>
      <c r="E62" s="13" t="str">
        <f>IFERROR(Calculations!G62,"")</f>
        <v/>
      </c>
      <c r="F62" s="13" t="str">
        <f>IFERROR(Calculations!H62,"")</f>
        <v/>
      </c>
      <c r="G62" s="13" t="str">
        <f>IFERROR(Calculations!I62,"")</f>
        <v/>
      </c>
      <c r="H62" s="13" t="str">
        <f>IFERROR(Calculations!J62,"")</f>
        <v/>
      </c>
      <c r="I62" s="14" t="str">
        <f>IFERROR(Calculations!K62,"")</f>
        <v/>
      </c>
    </row>
    <row r="63" spans="2:9" ht="14.25" customHeight="1" x14ac:dyDescent="0.2">
      <c r="B63" s="12" t="str">
        <f>IFERROR(Calculations!B63,"")</f>
        <v/>
      </c>
      <c r="C63" s="13" t="str">
        <f>IFERROR(Calculations!C63,"")</f>
        <v/>
      </c>
      <c r="D63" s="13" t="str">
        <f>IFERROR(Calculations!F63,"")</f>
        <v/>
      </c>
      <c r="E63" s="13" t="str">
        <f>IFERROR(Calculations!G63,"")</f>
        <v/>
      </c>
      <c r="F63" s="13" t="str">
        <f>IFERROR(Calculations!H63,"")</f>
        <v/>
      </c>
      <c r="G63" s="13" t="str">
        <f>IFERROR(Calculations!I63,"")</f>
        <v/>
      </c>
      <c r="H63" s="13" t="str">
        <f>IFERROR(Calculations!J63,"")</f>
        <v/>
      </c>
      <c r="I63" s="14" t="str">
        <f>IFERROR(Calculations!K63,"")</f>
        <v/>
      </c>
    </row>
    <row r="64" spans="2:9" ht="14.25" customHeight="1" x14ac:dyDescent="0.2">
      <c r="B64" s="12" t="str">
        <f>IFERROR(Calculations!B64,"")</f>
        <v/>
      </c>
      <c r="C64" s="13" t="str">
        <f>IFERROR(Calculations!C64,"")</f>
        <v/>
      </c>
      <c r="D64" s="13" t="str">
        <f>IFERROR(Calculations!F64,"")</f>
        <v/>
      </c>
      <c r="E64" s="13" t="str">
        <f>IFERROR(Calculations!G64,"")</f>
        <v/>
      </c>
      <c r="F64" s="13" t="str">
        <f>IFERROR(Calculations!H64,"")</f>
        <v/>
      </c>
      <c r="G64" s="13" t="str">
        <f>IFERROR(Calculations!I64,"")</f>
        <v/>
      </c>
      <c r="H64" s="13" t="str">
        <f>IFERROR(Calculations!J64,"")</f>
        <v/>
      </c>
      <c r="I64" s="14" t="str">
        <f>IFERROR(Calculations!K64,"")</f>
        <v/>
      </c>
    </row>
    <row r="65" spans="2:9" ht="14.25" customHeight="1" x14ac:dyDescent="0.2">
      <c r="B65" s="12" t="str">
        <f>IFERROR(Calculations!B65,"")</f>
        <v/>
      </c>
      <c r="C65" s="13" t="str">
        <f>IFERROR(Calculations!C65,"")</f>
        <v/>
      </c>
      <c r="D65" s="13" t="str">
        <f>IFERROR(Calculations!F65,"")</f>
        <v/>
      </c>
      <c r="E65" s="13" t="str">
        <f>IFERROR(Calculations!G65,"")</f>
        <v/>
      </c>
      <c r="F65" s="13" t="str">
        <f>IFERROR(Calculations!H65,"")</f>
        <v/>
      </c>
      <c r="G65" s="13" t="str">
        <f>IFERROR(Calculations!I65,"")</f>
        <v/>
      </c>
      <c r="H65" s="13" t="str">
        <f>IFERROR(Calculations!J65,"")</f>
        <v/>
      </c>
      <c r="I65" s="14" t="str">
        <f>IFERROR(Calculations!K65,"")</f>
        <v/>
      </c>
    </row>
    <row r="66" spans="2:9" ht="14.25" customHeight="1" x14ac:dyDescent="0.2">
      <c r="B66" s="12" t="str">
        <f>IFERROR(Calculations!B66,"")</f>
        <v/>
      </c>
      <c r="C66" s="13" t="str">
        <f>IFERROR(Calculations!C66,"")</f>
        <v/>
      </c>
      <c r="D66" s="13" t="str">
        <f>IFERROR(Calculations!F66,"")</f>
        <v/>
      </c>
      <c r="E66" s="13" t="str">
        <f>IFERROR(Calculations!G66,"")</f>
        <v/>
      </c>
      <c r="F66" s="13" t="str">
        <f>IFERROR(Calculations!H66,"")</f>
        <v/>
      </c>
      <c r="G66" s="13" t="str">
        <f>IFERROR(Calculations!I66,"")</f>
        <v/>
      </c>
      <c r="H66" s="13" t="str">
        <f>IFERROR(Calculations!J66,"")</f>
        <v/>
      </c>
      <c r="I66" s="14" t="str">
        <f>IFERROR(Calculations!K66,"")</f>
        <v/>
      </c>
    </row>
    <row r="67" spans="2:9" ht="14.25" customHeight="1" x14ac:dyDescent="0.2">
      <c r="B67" s="12" t="str">
        <f>IFERROR(Calculations!B67,"")</f>
        <v/>
      </c>
      <c r="C67" s="13" t="str">
        <f>IFERROR(Calculations!C67,"")</f>
        <v/>
      </c>
      <c r="D67" s="13" t="str">
        <f>IFERROR(Calculations!F67,"")</f>
        <v/>
      </c>
      <c r="E67" s="13" t="str">
        <f>IFERROR(Calculations!G67,"")</f>
        <v/>
      </c>
      <c r="F67" s="13" t="str">
        <f>IFERROR(Calculations!H67,"")</f>
        <v/>
      </c>
      <c r="G67" s="13" t="str">
        <f>IFERROR(Calculations!I67,"")</f>
        <v/>
      </c>
      <c r="H67" s="13" t="str">
        <f>IFERROR(Calculations!J67,"")</f>
        <v/>
      </c>
      <c r="I67" s="14" t="str">
        <f>IFERROR(Calculations!K67,"")</f>
        <v/>
      </c>
    </row>
    <row r="68" spans="2:9" ht="14.25" customHeight="1" x14ac:dyDescent="0.2">
      <c r="B68" s="12" t="str">
        <f>IFERROR(Calculations!B68,"")</f>
        <v/>
      </c>
      <c r="C68" s="13" t="str">
        <f>IFERROR(Calculations!C68,"")</f>
        <v/>
      </c>
      <c r="D68" s="13" t="str">
        <f>IFERROR(Calculations!F68,"")</f>
        <v/>
      </c>
      <c r="E68" s="13" t="str">
        <f>IFERROR(Calculations!G68,"")</f>
        <v/>
      </c>
      <c r="F68" s="13" t="str">
        <f>IFERROR(Calculations!H68,"")</f>
        <v/>
      </c>
      <c r="G68" s="13" t="str">
        <f>IFERROR(Calculations!I68,"")</f>
        <v/>
      </c>
      <c r="H68" s="13" t="str">
        <f>IFERROR(Calculations!J68,"")</f>
        <v/>
      </c>
      <c r="I68" s="14" t="str">
        <f>IFERROR(Calculations!K68,"")</f>
        <v/>
      </c>
    </row>
    <row r="69" spans="2:9" ht="14.25" customHeight="1" x14ac:dyDescent="0.2">
      <c r="B69" s="12" t="str">
        <f>IFERROR(Calculations!B69,"")</f>
        <v/>
      </c>
      <c r="C69" s="13" t="str">
        <f>IFERROR(Calculations!C69,"")</f>
        <v/>
      </c>
      <c r="D69" s="13" t="str">
        <f>IFERROR(Calculations!F69,"")</f>
        <v/>
      </c>
      <c r="E69" s="13" t="str">
        <f>IFERROR(Calculations!G69,"")</f>
        <v/>
      </c>
      <c r="F69" s="13" t="str">
        <f>IFERROR(Calculations!H69,"")</f>
        <v/>
      </c>
      <c r="G69" s="13" t="str">
        <f>IFERROR(Calculations!I69,"")</f>
        <v/>
      </c>
      <c r="H69" s="13" t="str">
        <f>IFERROR(Calculations!J69,"")</f>
        <v/>
      </c>
      <c r="I69" s="14" t="str">
        <f>IFERROR(Calculations!K69,"")</f>
        <v/>
      </c>
    </row>
    <row r="70" spans="2:9" ht="14.25" customHeight="1" x14ac:dyDescent="0.2">
      <c r="B70" s="12" t="str">
        <f>IFERROR(Calculations!B70,"")</f>
        <v/>
      </c>
      <c r="C70" s="13" t="str">
        <f>IFERROR(Calculations!C70,"")</f>
        <v/>
      </c>
      <c r="D70" s="13" t="str">
        <f>IFERROR(Calculations!F70,"")</f>
        <v/>
      </c>
      <c r="E70" s="13" t="str">
        <f>IFERROR(Calculations!G70,"")</f>
        <v/>
      </c>
      <c r="F70" s="13" t="str">
        <f>IFERROR(Calculations!H70,"")</f>
        <v/>
      </c>
      <c r="G70" s="13" t="str">
        <f>IFERROR(Calculations!I70,"")</f>
        <v/>
      </c>
      <c r="H70" s="13" t="str">
        <f>IFERROR(Calculations!J70,"")</f>
        <v/>
      </c>
      <c r="I70" s="14" t="str">
        <f>IFERROR(Calculations!K70,"")</f>
        <v/>
      </c>
    </row>
    <row r="71" spans="2:9" ht="14.25" customHeight="1" x14ac:dyDescent="0.2">
      <c r="B71" s="12" t="str">
        <f>IFERROR(Calculations!B71,"")</f>
        <v/>
      </c>
      <c r="C71" s="13" t="str">
        <f>IFERROR(Calculations!C71,"")</f>
        <v/>
      </c>
      <c r="D71" s="13" t="str">
        <f>IFERROR(Calculations!F71,"")</f>
        <v/>
      </c>
      <c r="E71" s="13" t="str">
        <f>IFERROR(Calculations!G71,"")</f>
        <v/>
      </c>
      <c r="F71" s="13" t="str">
        <f>IFERROR(Calculations!H71,"")</f>
        <v/>
      </c>
      <c r="G71" s="13" t="str">
        <f>IFERROR(Calculations!I71,"")</f>
        <v/>
      </c>
      <c r="H71" s="13" t="str">
        <f>IFERROR(Calculations!J71,"")</f>
        <v/>
      </c>
      <c r="I71" s="14" t="str">
        <f>IFERROR(Calculations!K71,"")</f>
        <v/>
      </c>
    </row>
    <row r="72" spans="2:9" ht="14.25" customHeight="1" x14ac:dyDescent="0.2">
      <c r="B72" s="12" t="str">
        <f>IFERROR(Calculations!B72,"")</f>
        <v/>
      </c>
      <c r="C72" s="13" t="str">
        <f>IFERROR(Calculations!C72,"")</f>
        <v/>
      </c>
      <c r="D72" s="13" t="str">
        <f>IFERROR(Calculations!F72,"")</f>
        <v/>
      </c>
      <c r="E72" s="13" t="str">
        <f>IFERROR(Calculations!G72,"")</f>
        <v/>
      </c>
      <c r="F72" s="13" t="str">
        <f>IFERROR(Calculations!H72,"")</f>
        <v/>
      </c>
      <c r="G72" s="13" t="str">
        <f>IFERROR(Calculations!I72,"")</f>
        <v/>
      </c>
      <c r="H72" s="13" t="str">
        <f>IFERROR(Calculations!J72,"")</f>
        <v/>
      </c>
      <c r="I72" s="14" t="str">
        <f>IFERROR(Calculations!K72,"")</f>
        <v/>
      </c>
    </row>
    <row r="73" spans="2:9" ht="14.25" customHeight="1" x14ac:dyDescent="0.2">
      <c r="B73" s="12" t="str">
        <f>IFERROR(Calculations!B73,"")</f>
        <v/>
      </c>
      <c r="C73" s="13" t="str">
        <f>IFERROR(Calculations!C73,"")</f>
        <v/>
      </c>
      <c r="D73" s="13" t="str">
        <f>IFERROR(Calculations!F73,"")</f>
        <v/>
      </c>
      <c r="E73" s="13" t="str">
        <f>IFERROR(Calculations!G73,"")</f>
        <v/>
      </c>
      <c r="F73" s="13" t="str">
        <f>IFERROR(Calculations!H73,"")</f>
        <v/>
      </c>
      <c r="G73" s="13" t="str">
        <f>IFERROR(Calculations!I73,"")</f>
        <v/>
      </c>
      <c r="H73" s="13" t="str">
        <f>IFERROR(Calculations!J73,"")</f>
        <v/>
      </c>
      <c r="I73" s="14" t="str">
        <f>IFERROR(Calculations!K73,"")</f>
        <v/>
      </c>
    </row>
    <row r="74" spans="2:9" ht="14.25" customHeight="1" x14ac:dyDescent="0.2">
      <c r="B74" s="12" t="str">
        <f>IFERROR(Calculations!B74,"")</f>
        <v/>
      </c>
      <c r="C74" s="13" t="str">
        <f>IFERROR(Calculations!C74,"")</f>
        <v/>
      </c>
      <c r="D74" s="13" t="str">
        <f>IFERROR(Calculations!F74,"")</f>
        <v/>
      </c>
      <c r="E74" s="13" t="str">
        <f>IFERROR(Calculations!G74,"")</f>
        <v/>
      </c>
      <c r="F74" s="13" t="str">
        <f>IFERROR(Calculations!H74,"")</f>
        <v/>
      </c>
      <c r="G74" s="13" t="str">
        <f>IFERROR(Calculations!I74,"")</f>
        <v/>
      </c>
      <c r="H74" s="13" t="str">
        <f>IFERROR(Calculations!J74,"")</f>
        <v/>
      </c>
      <c r="I74" s="14" t="str">
        <f>IFERROR(Calculations!K74,"")</f>
        <v/>
      </c>
    </row>
    <row r="75" spans="2:9" ht="14.25" customHeight="1" x14ac:dyDescent="0.2">
      <c r="B75" s="12" t="str">
        <f>IFERROR(Calculations!B75,"")</f>
        <v/>
      </c>
      <c r="C75" s="13" t="str">
        <f>IFERROR(Calculations!C75,"")</f>
        <v/>
      </c>
      <c r="D75" s="13" t="str">
        <f>IFERROR(Calculations!F75,"")</f>
        <v/>
      </c>
      <c r="E75" s="13" t="str">
        <f>IFERROR(Calculations!G75,"")</f>
        <v/>
      </c>
      <c r="F75" s="13" t="str">
        <f>IFERROR(Calculations!H75,"")</f>
        <v/>
      </c>
      <c r="G75" s="13" t="str">
        <f>IFERROR(Calculations!I75,"")</f>
        <v/>
      </c>
      <c r="H75" s="13" t="str">
        <f>IFERROR(Calculations!J75,"")</f>
        <v/>
      </c>
      <c r="I75" s="14" t="str">
        <f>IFERROR(Calculations!K75,"")</f>
        <v/>
      </c>
    </row>
    <row r="76" spans="2:9" ht="14.25" customHeight="1" x14ac:dyDescent="0.2">
      <c r="B76" s="12" t="str">
        <f>IFERROR(Calculations!B76,"")</f>
        <v/>
      </c>
      <c r="C76" s="13" t="str">
        <f>IFERROR(Calculations!C76,"")</f>
        <v/>
      </c>
      <c r="D76" s="13" t="str">
        <f>IFERROR(Calculations!F76,"")</f>
        <v/>
      </c>
      <c r="E76" s="13" t="str">
        <f>IFERROR(Calculations!G76,"")</f>
        <v/>
      </c>
      <c r="F76" s="13" t="str">
        <f>IFERROR(Calculations!H76,"")</f>
        <v/>
      </c>
      <c r="G76" s="13" t="str">
        <f>IFERROR(Calculations!I76,"")</f>
        <v/>
      </c>
      <c r="H76" s="13" t="str">
        <f>IFERROR(Calculations!J76,"")</f>
        <v/>
      </c>
      <c r="I76" s="14" t="str">
        <f>IFERROR(Calculations!K76,"")</f>
        <v/>
      </c>
    </row>
    <row r="77" spans="2:9" ht="14.25" customHeight="1" x14ac:dyDescent="0.2">
      <c r="B77" s="12" t="str">
        <f>IFERROR(Calculations!B77,"")</f>
        <v/>
      </c>
      <c r="C77" s="13" t="str">
        <f>IFERROR(Calculations!C77,"")</f>
        <v/>
      </c>
      <c r="D77" s="13" t="str">
        <f>IFERROR(Calculations!F77,"")</f>
        <v/>
      </c>
      <c r="E77" s="13" t="str">
        <f>IFERROR(Calculations!G77,"")</f>
        <v/>
      </c>
      <c r="F77" s="13" t="str">
        <f>IFERROR(Calculations!H77,"")</f>
        <v/>
      </c>
      <c r="G77" s="13" t="str">
        <f>IFERROR(Calculations!I77,"")</f>
        <v/>
      </c>
      <c r="H77" s="13" t="str">
        <f>IFERROR(Calculations!J77,"")</f>
        <v/>
      </c>
      <c r="I77" s="14" t="str">
        <f>IFERROR(Calculations!K77,"")</f>
        <v/>
      </c>
    </row>
    <row r="78" spans="2:9" ht="14.25" customHeight="1" x14ac:dyDescent="0.2">
      <c r="B78" s="12" t="str">
        <f>IFERROR(Calculations!B78,"")</f>
        <v/>
      </c>
      <c r="C78" s="13" t="str">
        <f>IFERROR(Calculations!C78,"")</f>
        <v/>
      </c>
      <c r="D78" s="13" t="str">
        <f>IFERROR(Calculations!F78,"")</f>
        <v/>
      </c>
      <c r="E78" s="13" t="str">
        <f>IFERROR(Calculations!G78,"")</f>
        <v/>
      </c>
      <c r="F78" s="13" t="str">
        <f>IFERROR(Calculations!H78,"")</f>
        <v/>
      </c>
      <c r="G78" s="13" t="str">
        <f>IFERROR(Calculations!I78,"")</f>
        <v/>
      </c>
      <c r="H78" s="13" t="str">
        <f>IFERROR(Calculations!J78,"")</f>
        <v/>
      </c>
      <c r="I78" s="14" t="str">
        <f>IFERROR(Calculations!K78,"")</f>
        <v/>
      </c>
    </row>
    <row r="79" spans="2:9" ht="14.25" customHeight="1" x14ac:dyDescent="0.2">
      <c r="B79" s="12" t="str">
        <f>IFERROR(Calculations!B79,"")</f>
        <v/>
      </c>
      <c r="C79" s="13" t="str">
        <f>IFERROR(Calculations!C79,"")</f>
        <v/>
      </c>
      <c r="D79" s="13" t="str">
        <f>IFERROR(Calculations!F79,"")</f>
        <v/>
      </c>
      <c r="E79" s="13" t="str">
        <f>IFERROR(Calculations!G79,"")</f>
        <v/>
      </c>
      <c r="F79" s="13" t="str">
        <f>IFERROR(Calculations!H79,"")</f>
        <v/>
      </c>
      <c r="G79" s="13" t="str">
        <f>IFERROR(Calculations!I79,"")</f>
        <v/>
      </c>
      <c r="H79" s="13" t="str">
        <f>IFERROR(Calculations!J79,"")</f>
        <v/>
      </c>
      <c r="I79" s="14" t="str">
        <f>IFERROR(Calculations!K79,"")</f>
        <v/>
      </c>
    </row>
    <row r="80" spans="2:9" ht="14.25" customHeight="1" x14ac:dyDescent="0.2">
      <c r="B80" s="12" t="str">
        <f>IFERROR(Calculations!B80,"")</f>
        <v/>
      </c>
      <c r="C80" s="13" t="str">
        <f>IFERROR(Calculations!C80,"")</f>
        <v/>
      </c>
      <c r="D80" s="13" t="str">
        <f>IFERROR(Calculations!F80,"")</f>
        <v/>
      </c>
      <c r="E80" s="13" t="str">
        <f>IFERROR(Calculations!G80,"")</f>
        <v/>
      </c>
      <c r="F80" s="13" t="str">
        <f>IFERROR(Calculations!H80,"")</f>
        <v/>
      </c>
      <c r="G80" s="13" t="str">
        <f>IFERROR(Calculations!I80,"")</f>
        <v/>
      </c>
      <c r="H80" s="13" t="str">
        <f>IFERROR(Calculations!J80,"")</f>
        <v/>
      </c>
      <c r="I80" s="14" t="str">
        <f>IFERROR(Calculations!K80,"")</f>
        <v/>
      </c>
    </row>
    <row r="81" spans="2:9" ht="14.25" customHeight="1" x14ac:dyDescent="0.2">
      <c r="B81" s="12" t="str">
        <f>IFERROR(Calculations!B81,"")</f>
        <v/>
      </c>
      <c r="C81" s="13" t="str">
        <f>IFERROR(Calculations!C81,"")</f>
        <v/>
      </c>
      <c r="D81" s="13" t="str">
        <f>IFERROR(Calculations!F81,"")</f>
        <v/>
      </c>
      <c r="E81" s="13" t="str">
        <f>IFERROR(Calculations!G81,"")</f>
        <v/>
      </c>
      <c r="F81" s="13" t="str">
        <f>IFERROR(Calculations!H81,"")</f>
        <v/>
      </c>
      <c r="G81" s="13" t="str">
        <f>IFERROR(Calculations!I81,"")</f>
        <v/>
      </c>
      <c r="H81" s="13" t="str">
        <f>IFERROR(Calculations!J81,"")</f>
        <v/>
      </c>
      <c r="I81" s="14" t="str">
        <f>IFERROR(Calculations!K81,"")</f>
        <v/>
      </c>
    </row>
    <row r="82" spans="2:9" ht="14.25" customHeight="1" x14ac:dyDescent="0.2">
      <c r="B82" s="12" t="str">
        <f>IFERROR(Calculations!B82,"")</f>
        <v/>
      </c>
      <c r="C82" s="13" t="str">
        <f>IFERROR(Calculations!C82,"")</f>
        <v/>
      </c>
      <c r="D82" s="13" t="str">
        <f>IFERROR(Calculations!F82,"")</f>
        <v/>
      </c>
      <c r="E82" s="13" t="str">
        <f>IFERROR(Calculations!G82,"")</f>
        <v/>
      </c>
      <c r="F82" s="13" t="str">
        <f>IFERROR(Calculations!H82,"")</f>
        <v/>
      </c>
      <c r="G82" s="13" t="str">
        <f>IFERROR(Calculations!I82,"")</f>
        <v/>
      </c>
      <c r="H82" s="13" t="str">
        <f>IFERROR(Calculations!J82,"")</f>
        <v/>
      </c>
      <c r="I82" s="14" t="str">
        <f>IFERROR(Calculations!K82,"")</f>
        <v/>
      </c>
    </row>
    <row r="83" spans="2:9" ht="14.25" customHeight="1" x14ac:dyDescent="0.2">
      <c r="B83" s="12" t="str">
        <f>IFERROR(Calculations!B83,"")</f>
        <v/>
      </c>
      <c r="C83" s="13" t="str">
        <f>IFERROR(Calculations!C83,"")</f>
        <v/>
      </c>
      <c r="D83" s="13" t="str">
        <f>IFERROR(Calculations!F83,"")</f>
        <v/>
      </c>
      <c r="E83" s="13" t="str">
        <f>IFERROR(Calculations!G83,"")</f>
        <v/>
      </c>
      <c r="F83" s="13" t="str">
        <f>IFERROR(Calculations!H83,"")</f>
        <v/>
      </c>
      <c r="G83" s="13" t="str">
        <f>IFERROR(Calculations!I83,"")</f>
        <v/>
      </c>
      <c r="H83" s="13" t="str">
        <f>IFERROR(Calculations!J83,"")</f>
        <v/>
      </c>
      <c r="I83" s="14" t="str">
        <f>IFERROR(Calculations!K83,"")</f>
        <v/>
      </c>
    </row>
    <row r="84" spans="2:9" ht="14.25" customHeight="1" x14ac:dyDescent="0.2">
      <c r="B84" s="12" t="str">
        <f>IFERROR(Calculations!B84,"")</f>
        <v/>
      </c>
      <c r="C84" s="13" t="str">
        <f>IFERROR(Calculations!C84,"")</f>
        <v/>
      </c>
      <c r="D84" s="13" t="str">
        <f>IFERROR(Calculations!F84,"")</f>
        <v/>
      </c>
      <c r="E84" s="13" t="str">
        <f>IFERROR(Calculations!G84,"")</f>
        <v/>
      </c>
      <c r="F84" s="13" t="str">
        <f>IFERROR(Calculations!H84,"")</f>
        <v/>
      </c>
      <c r="G84" s="13" t="str">
        <f>IFERROR(Calculations!I84,"")</f>
        <v/>
      </c>
      <c r="H84" s="13" t="str">
        <f>IFERROR(Calculations!J84,"")</f>
        <v/>
      </c>
      <c r="I84" s="14" t="str">
        <f>IFERROR(Calculations!K84,"")</f>
        <v/>
      </c>
    </row>
    <row r="85" spans="2:9" ht="14.25" customHeight="1" x14ac:dyDescent="0.2">
      <c r="B85" s="12" t="str">
        <f>IFERROR(Calculations!B85,"")</f>
        <v/>
      </c>
      <c r="C85" s="13" t="str">
        <f>IFERROR(Calculations!C85,"")</f>
        <v/>
      </c>
      <c r="D85" s="13" t="str">
        <f>IFERROR(Calculations!F85,"")</f>
        <v/>
      </c>
      <c r="E85" s="13" t="str">
        <f>IFERROR(Calculations!G85,"")</f>
        <v/>
      </c>
      <c r="F85" s="13" t="str">
        <f>IFERROR(Calculations!H85,"")</f>
        <v/>
      </c>
      <c r="G85" s="13" t="str">
        <f>IFERROR(Calculations!I85,"")</f>
        <v/>
      </c>
      <c r="H85" s="13" t="str">
        <f>IFERROR(Calculations!J85,"")</f>
        <v/>
      </c>
      <c r="I85" s="14" t="str">
        <f>IFERROR(Calculations!K85,"")</f>
        <v/>
      </c>
    </row>
    <row r="86" spans="2:9" ht="14.25" customHeight="1" x14ac:dyDescent="0.2">
      <c r="B86" s="12" t="str">
        <f>IFERROR(Calculations!B86,"")</f>
        <v/>
      </c>
      <c r="C86" s="13" t="str">
        <f>IFERROR(Calculations!C86,"")</f>
        <v/>
      </c>
      <c r="D86" s="13" t="str">
        <f>IFERROR(Calculations!F86,"")</f>
        <v/>
      </c>
      <c r="E86" s="13" t="str">
        <f>IFERROR(Calculations!G86,"")</f>
        <v/>
      </c>
      <c r="F86" s="13" t="str">
        <f>IFERROR(Calculations!H86,"")</f>
        <v/>
      </c>
      <c r="G86" s="13" t="str">
        <f>IFERROR(Calculations!I86,"")</f>
        <v/>
      </c>
      <c r="H86" s="13" t="str">
        <f>IFERROR(Calculations!J86,"")</f>
        <v/>
      </c>
      <c r="I86" s="14" t="str">
        <f>IFERROR(Calculations!K86,"")</f>
        <v/>
      </c>
    </row>
    <row r="87" spans="2:9" ht="14.25" customHeight="1" x14ac:dyDescent="0.2">
      <c r="B87" s="12" t="str">
        <f>IFERROR(Calculations!B87,"")</f>
        <v/>
      </c>
      <c r="C87" s="13" t="str">
        <f>IFERROR(Calculations!C87,"")</f>
        <v/>
      </c>
      <c r="D87" s="13" t="str">
        <f>IFERROR(Calculations!F87,"")</f>
        <v/>
      </c>
      <c r="E87" s="13" t="str">
        <f>IFERROR(Calculations!G87,"")</f>
        <v/>
      </c>
      <c r="F87" s="13" t="str">
        <f>IFERROR(Calculations!H87,"")</f>
        <v/>
      </c>
      <c r="G87" s="13" t="str">
        <f>IFERROR(Calculations!I87,"")</f>
        <v/>
      </c>
      <c r="H87" s="13" t="str">
        <f>IFERROR(Calculations!J87,"")</f>
        <v/>
      </c>
      <c r="I87" s="14" t="str">
        <f>IFERROR(Calculations!K87,"")</f>
        <v/>
      </c>
    </row>
    <row r="88" spans="2:9" ht="14.25" customHeight="1" x14ac:dyDescent="0.2">
      <c r="B88" s="12" t="str">
        <f>IFERROR(Calculations!B88,"")</f>
        <v/>
      </c>
      <c r="C88" s="13" t="str">
        <f>IFERROR(Calculations!C88,"")</f>
        <v/>
      </c>
      <c r="D88" s="13" t="str">
        <f>IFERROR(Calculations!F88,"")</f>
        <v/>
      </c>
      <c r="E88" s="13" t="str">
        <f>IFERROR(Calculations!G88,"")</f>
        <v/>
      </c>
      <c r="F88" s="13" t="str">
        <f>IFERROR(Calculations!H88,"")</f>
        <v/>
      </c>
      <c r="G88" s="13" t="str">
        <f>IFERROR(Calculations!I88,"")</f>
        <v/>
      </c>
      <c r="H88" s="13" t="str">
        <f>IFERROR(Calculations!J88,"")</f>
        <v/>
      </c>
      <c r="I88" s="14" t="str">
        <f>IFERROR(Calculations!K88,"")</f>
        <v/>
      </c>
    </row>
    <row r="89" spans="2:9" ht="14.25" customHeight="1" x14ac:dyDescent="0.2">
      <c r="B89" s="12" t="str">
        <f>IFERROR(Calculations!B89,"")</f>
        <v/>
      </c>
      <c r="C89" s="13" t="str">
        <f>IFERROR(Calculations!C89,"")</f>
        <v/>
      </c>
      <c r="D89" s="13" t="str">
        <f>IFERROR(Calculations!F89,"")</f>
        <v/>
      </c>
      <c r="E89" s="13" t="str">
        <f>IFERROR(Calculations!G89,"")</f>
        <v/>
      </c>
      <c r="F89" s="13" t="str">
        <f>IFERROR(Calculations!H89,"")</f>
        <v/>
      </c>
      <c r="G89" s="13" t="str">
        <f>IFERROR(Calculations!I89,"")</f>
        <v/>
      </c>
      <c r="H89" s="13" t="str">
        <f>IFERROR(Calculations!J89,"")</f>
        <v/>
      </c>
      <c r="I89" s="14" t="str">
        <f>IFERROR(Calculations!K89,"")</f>
        <v/>
      </c>
    </row>
    <row r="90" spans="2:9" ht="14.25" customHeight="1" x14ac:dyDescent="0.2">
      <c r="B90" s="12" t="str">
        <f>IFERROR(Calculations!B90,"")</f>
        <v/>
      </c>
      <c r="C90" s="13" t="str">
        <f>IFERROR(Calculations!C90,"")</f>
        <v/>
      </c>
      <c r="D90" s="13" t="str">
        <f>IFERROR(Calculations!F90,"")</f>
        <v/>
      </c>
      <c r="E90" s="13" t="str">
        <f>IFERROR(Calculations!G90,"")</f>
        <v/>
      </c>
      <c r="F90" s="13" t="str">
        <f>IFERROR(Calculations!H90,"")</f>
        <v/>
      </c>
      <c r="G90" s="13" t="str">
        <f>IFERROR(Calculations!I90,"")</f>
        <v/>
      </c>
      <c r="H90" s="13" t="str">
        <f>IFERROR(Calculations!J90,"")</f>
        <v/>
      </c>
      <c r="I90" s="14" t="str">
        <f>IFERROR(Calculations!K90,"")</f>
        <v/>
      </c>
    </row>
    <row r="91" spans="2:9" ht="14.25" customHeight="1" x14ac:dyDescent="0.2">
      <c r="B91" s="12" t="str">
        <f>IFERROR(Calculations!B91,"")</f>
        <v/>
      </c>
      <c r="C91" s="13" t="str">
        <f>IFERROR(Calculations!C91,"")</f>
        <v/>
      </c>
      <c r="D91" s="13" t="str">
        <f>IFERROR(Calculations!F91,"")</f>
        <v/>
      </c>
      <c r="E91" s="13" t="str">
        <f>IFERROR(Calculations!G91,"")</f>
        <v/>
      </c>
      <c r="F91" s="13" t="str">
        <f>IFERROR(Calculations!H91,"")</f>
        <v/>
      </c>
      <c r="G91" s="13" t="str">
        <f>IFERROR(Calculations!I91,"")</f>
        <v/>
      </c>
      <c r="H91" s="13" t="str">
        <f>IFERROR(Calculations!J91,"")</f>
        <v/>
      </c>
      <c r="I91" s="14" t="str">
        <f>IFERROR(Calculations!K91,"")</f>
        <v/>
      </c>
    </row>
    <row r="92" spans="2:9" ht="14.25" customHeight="1" x14ac:dyDescent="0.2">
      <c r="B92" s="12" t="str">
        <f>IFERROR(Calculations!B92,"")</f>
        <v/>
      </c>
      <c r="C92" s="13" t="str">
        <f>IFERROR(Calculations!C92,"")</f>
        <v/>
      </c>
      <c r="D92" s="13" t="str">
        <f>IFERROR(Calculations!F92,"")</f>
        <v/>
      </c>
      <c r="E92" s="13" t="str">
        <f>IFERROR(Calculations!G92,"")</f>
        <v/>
      </c>
      <c r="F92" s="13" t="str">
        <f>IFERROR(Calculations!H92,"")</f>
        <v/>
      </c>
      <c r="G92" s="13" t="str">
        <f>IFERROR(Calculations!I92,"")</f>
        <v/>
      </c>
      <c r="H92" s="13" t="str">
        <f>IFERROR(Calculations!J92,"")</f>
        <v/>
      </c>
      <c r="I92" s="14" t="str">
        <f>IFERROR(Calculations!K92,"")</f>
        <v/>
      </c>
    </row>
    <row r="93" spans="2:9" ht="14.25" customHeight="1" x14ac:dyDescent="0.2">
      <c r="B93" s="12" t="str">
        <f>IFERROR(Calculations!B93,"")</f>
        <v/>
      </c>
      <c r="C93" s="13" t="str">
        <f>IFERROR(Calculations!C93,"")</f>
        <v/>
      </c>
      <c r="D93" s="13" t="str">
        <f>IFERROR(Calculations!F93,"")</f>
        <v/>
      </c>
      <c r="E93" s="13" t="str">
        <f>IFERROR(Calculations!G93,"")</f>
        <v/>
      </c>
      <c r="F93" s="13" t="str">
        <f>IFERROR(Calculations!H93,"")</f>
        <v/>
      </c>
      <c r="G93" s="13" t="str">
        <f>IFERROR(Calculations!I93,"")</f>
        <v/>
      </c>
      <c r="H93" s="13" t="str">
        <f>IFERROR(Calculations!J93,"")</f>
        <v/>
      </c>
      <c r="I93" s="14" t="str">
        <f>IFERROR(Calculations!K93,"")</f>
        <v/>
      </c>
    </row>
    <row r="94" spans="2:9" ht="14.25" customHeight="1" x14ac:dyDescent="0.2">
      <c r="B94" s="12" t="str">
        <f>IFERROR(Calculations!B94,"")</f>
        <v/>
      </c>
      <c r="C94" s="13" t="str">
        <f>IFERROR(Calculations!C94,"")</f>
        <v/>
      </c>
      <c r="D94" s="13" t="str">
        <f>IFERROR(Calculations!F94,"")</f>
        <v/>
      </c>
      <c r="E94" s="13" t="str">
        <f>IFERROR(Calculations!G94,"")</f>
        <v/>
      </c>
      <c r="F94" s="13" t="str">
        <f>IFERROR(Calculations!H94,"")</f>
        <v/>
      </c>
      <c r="G94" s="13" t="str">
        <f>IFERROR(Calculations!I94,"")</f>
        <v/>
      </c>
      <c r="H94" s="13" t="str">
        <f>IFERROR(Calculations!J94,"")</f>
        <v/>
      </c>
      <c r="I94" s="14" t="str">
        <f>IFERROR(Calculations!K94,"")</f>
        <v/>
      </c>
    </row>
    <row r="95" spans="2:9" ht="14.25" customHeight="1" x14ac:dyDescent="0.2">
      <c r="B95" s="12" t="str">
        <f>IFERROR(Calculations!B95,"")</f>
        <v/>
      </c>
      <c r="C95" s="13" t="str">
        <f>IFERROR(Calculations!C95,"")</f>
        <v/>
      </c>
      <c r="D95" s="13" t="str">
        <f>IFERROR(Calculations!F95,"")</f>
        <v/>
      </c>
      <c r="E95" s="13" t="str">
        <f>IFERROR(Calculations!G95,"")</f>
        <v/>
      </c>
      <c r="F95" s="13" t="str">
        <f>IFERROR(Calculations!H95,"")</f>
        <v/>
      </c>
      <c r="G95" s="13" t="str">
        <f>IFERROR(Calculations!I95,"")</f>
        <v/>
      </c>
      <c r="H95" s="13" t="str">
        <f>IFERROR(Calculations!J95,"")</f>
        <v/>
      </c>
      <c r="I95" s="14" t="str">
        <f>IFERROR(Calculations!K95,"")</f>
        <v/>
      </c>
    </row>
    <row r="96" spans="2:9" ht="14.25" customHeight="1" x14ac:dyDescent="0.2">
      <c r="B96" s="12" t="str">
        <f>IFERROR(Calculations!B96,"")</f>
        <v/>
      </c>
      <c r="C96" s="13" t="str">
        <f>IFERROR(Calculations!C96,"")</f>
        <v/>
      </c>
      <c r="D96" s="13" t="str">
        <f>IFERROR(Calculations!F96,"")</f>
        <v/>
      </c>
      <c r="E96" s="13" t="str">
        <f>IFERROR(Calculations!G96,"")</f>
        <v/>
      </c>
      <c r="F96" s="13" t="str">
        <f>IFERROR(Calculations!H96,"")</f>
        <v/>
      </c>
      <c r="G96" s="13" t="str">
        <f>IFERROR(Calculations!I96,"")</f>
        <v/>
      </c>
      <c r="H96" s="13" t="str">
        <f>IFERROR(Calculations!J96,"")</f>
        <v/>
      </c>
      <c r="I96" s="14" t="str">
        <f>IFERROR(Calculations!K96,"")</f>
        <v/>
      </c>
    </row>
    <row r="97" spans="2:9" ht="14.25" customHeight="1" x14ac:dyDescent="0.2">
      <c r="B97" s="12" t="str">
        <f>IFERROR(Calculations!B97,"")</f>
        <v/>
      </c>
      <c r="C97" s="13" t="str">
        <f>IFERROR(Calculations!C97,"")</f>
        <v/>
      </c>
      <c r="D97" s="13" t="str">
        <f>IFERROR(Calculations!F97,"")</f>
        <v/>
      </c>
      <c r="E97" s="13" t="str">
        <f>IFERROR(Calculations!G97,"")</f>
        <v/>
      </c>
      <c r="F97" s="13" t="str">
        <f>IFERROR(Calculations!H97,"")</f>
        <v/>
      </c>
      <c r="G97" s="13" t="str">
        <f>IFERROR(Calculations!I97,"")</f>
        <v/>
      </c>
      <c r="H97" s="13" t="str">
        <f>IFERROR(Calculations!J97,"")</f>
        <v/>
      </c>
      <c r="I97" s="14" t="str">
        <f>IFERROR(Calculations!K97,"")</f>
        <v/>
      </c>
    </row>
    <row r="98" spans="2:9" ht="14.25" customHeight="1" x14ac:dyDescent="0.2">
      <c r="B98" s="12" t="str">
        <f>IFERROR(Calculations!B98,"")</f>
        <v/>
      </c>
      <c r="C98" s="13" t="str">
        <f>IFERROR(Calculations!C98,"")</f>
        <v/>
      </c>
      <c r="D98" s="13" t="str">
        <f>IFERROR(Calculations!F98,"")</f>
        <v/>
      </c>
      <c r="E98" s="13" t="str">
        <f>IFERROR(Calculations!G98,"")</f>
        <v/>
      </c>
      <c r="F98" s="13" t="str">
        <f>IFERROR(Calculations!H98,"")</f>
        <v/>
      </c>
      <c r="G98" s="13" t="str">
        <f>IFERROR(Calculations!I98,"")</f>
        <v/>
      </c>
      <c r="H98" s="13" t="str">
        <f>IFERROR(Calculations!J98,"")</f>
        <v/>
      </c>
      <c r="I98" s="14" t="str">
        <f>IFERROR(Calculations!K98,"")</f>
        <v/>
      </c>
    </row>
    <row r="99" spans="2:9" ht="14.25" customHeight="1" x14ac:dyDescent="0.2">
      <c r="B99" s="12" t="str">
        <f>IFERROR(Calculations!B99,"")</f>
        <v/>
      </c>
      <c r="C99" s="13" t="str">
        <f>IFERROR(Calculations!C99,"")</f>
        <v/>
      </c>
      <c r="D99" s="13" t="str">
        <f>IFERROR(Calculations!F99,"")</f>
        <v/>
      </c>
      <c r="E99" s="13" t="str">
        <f>IFERROR(Calculations!G99,"")</f>
        <v/>
      </c>
      <c r="F99" s="13" t="str">
        <f>IFERROR(Calculations!H99,"")</f>
        <v/>
      </c>
      <c r="G99" s="13" t="str">
        <f>IFERROR(Calculations!I99,"")</f>
        <v/>
      </c>
      <c r="H99" s="13" t="str">
        <f>IFERROR(Calculations!J99,"")</f>
        <v/>
      </c>
      <c r="I99" s="14" t="str">
        <f>IFERROR(Calculations!K99,"")</f>
        <v/>
      </c>
    </row>
    <row r="100" spans="2:9" ht="14.25" customHeight="1" x14ac:dyDescent="0.2">
      <c r="B100" s="12" t="str">
        <f>IFERROR(Calculations!B100,"")</f>
        <v/>
      </c>
      <c r="C100" s="13" t="str">
        <f>IFERROR(Calculations!C100,"")</f>
        <v/>
      </c>
      <c r="D100" s="13" t="str">
        <f>IFERROR(Calculations!F100,"")</f>
        <v/>
      </c>
      <c r="E100" s="13" t="str">
        <f>IFERROR(Calculations!G100,"")</f>
        <v/>
      </c>
      <c r="F100" s="13" t="str">
        <f>IFERROR(Calculations!H100,"")</f>
        <v/>
      </c>
      <c r="G100" s="13" t="str">
        <f>IFERROR(Calculations!I100,"")</f>
        <v/>
      </c>
      <c r="H100" s="13" t="str">
        <f>IFERROR(Calculations!J100,"")</f>
        <v/>
      </c>
      <c r="I100" s="14" t="str">
        <f>IFERROR(Calculations!K100,"")</f>
        <v/>
      </c>
    </row>
    <row r="101" spans="2:9" ht="14.25" customHeight="1" x14ac:dyDescent="0.2">
      <c r="B101" s="12" t="str">
        <f>IFERROR(Calculations!B101,"")</f>
        <v/>
      </c>
      <c r="C101" s="13" t="str">
        <f>IFERROR(Calculations!C101,"")</f>
        <v/>
      </c>
      <c r="D101" s="13" t="str">
        <f>IFERROR(Calculations!F101,"")</f>
        <v/>
      </c>
      <c r="E101" s="13" t="str">
        <f>IFERROR(Calculations!G101,"")</f>
        <v/>
      </c>
      <c r="F101" s="13" t="str">
        <f>IFERROR(Calculations!H101,"")</f>
        <v/>
      </c>
      <c r="G101" s="13" t="str">
        <f>IFERROR(Calculations!I101,"")</f>
        <v/>
      </c>
      <c r="H101" s="13" t="str">
        <f>IFERROR(Calculations!J101,"")</f>
        <v/>
      </c>
      <c r="I101" s="14" t="str">
        <f>IFERROR(Calculations!K101,"")</f>
        <v/>
      </c>
    </row>
    <row r="102" spans="2:9" ht="14.25" customHeight="1" x14ac:dyDescent="0.2">
      <c r="B102" s="12" t="str">
        <f>IFERROR(Calculations!B102,"")</f>
        <v/>
      </c>
      <c r="C102" s="13" t="str">
        <f>IFERROR(Calculations!C102,"")</f>
        <v/>
      </c>
      <c r="D102" s="13" t="str">
        <f>IFERROR(Calculations!F102,"")</f>
        <v/>
      </c>
      <c r="E102" s="13" t="str">
        <f>IFERROR(Calculations!G102,"")</f>
        <v/>
      </c>
      <c r="F102" s="13" t="str">
        <f>IFERROR(Calculations!H102,"")</f>
        <v/>
      </c>
      <c r="G102" s="13" t="str">
        <f>IFERROR(Calculations!I102,"")</f>
        <v/>
      </c>
      <c r="H102" s="13" t="str">
        <f>IFERROR(Calculations!J102,"")</f>
        <v/>
      </c>
      <c r="I102" s="14" t="str">
        <f>IFERROR(Calculations!K102,"")</f>
        <v/>
      </c>
    </row>
    <row r="103" spans="2:9" ht="14.25" customHeight="1" x14ac:dyDescent="0.2">
      <c r="B103" s="12" t="str">
        <f>IFERROR(Calculations!B103,"")</f>
        <v/>
      </c>
      <c r="C103" s="13" t="str">
        <f>IFERROR(Calculations!C103,"")</f>
        <v/>
      </c>
      <c r="D103" s="13" t="str">
        <f>IFERROR(Calculations!F103,"")</f>
        <v/>
      </c>
      <c r="E103" s="13" t="str">
        <f>IFERROR(Calculations!G103,"")</f>
        <v/>
      </c>
      <c r="F103" s="13" t="str">
        <f>IFERROR(Calculations!H103,"")</f>
        <v/>
      </c>
      <c r="G103" s="13" t="str">
        <f>IFERROR(Calculations!I103,"")</f>
        <v/>
      </c>
      <c r="H103" s="13" t="str">
        <f>IFERROR(Calculations!J103,"")</f>
        <v/>
      </c>
      <c r="I103" s="14" t="str">
        <f>IFERROR(Calculations!K103,"")</f>
        <v/>
      </c>
    </row>
    <row r="104" spans="2:9" ht="14.25" customHeight="1" x14ac:dyDescent="0.2">
      <c r="B104" s="12" t="str">
        <f>IFERROR(Calculations!B104,"")</f>
        <v/>
      </c>
      <c r="C104" s="13" t="str">
        <f>IFERROR(Calculations!C104,"")</f>
        <v/>
      </c>
      <c r="D104" s="13" t="str">
        <f>IFERROR(Calculations!F104,"")</f>
        <v/>
      </c>
      <c r="E104" s="13" t="str">
        <f>IFERROR(Calculations!G104,"")</f>
        <v/>
      </c>
      <c r="F104" s="13" t="str">
        <f>IFERROR(Calculations!H104,"")</f>
        <v/>
      </c>
      <c r="G104" s="13" t="str">
        <f>IFERROR(Calculations!I104,"")</f>
        <v/>
      </c>
      <c r="H104" s="13" t="str">
        <f>IFERROR(Calculations!J104,"")</f>
        <v/>
      </c>
      <c r="I104" s="14" t="str">
        <f>IFERROR(Calculations!K104,"")</f>
        <v/>
      </c>
    </row>
    <row r="105" spans="2:9" ht="14.25" customHeight="1" x14ac:dyDescent="0.2">
      <c r="B105" s="12" t="str">
        <f>IFERROR(Calculations!B105,"")</f>
        <v/>
      </c>
      <c r="C105" s="13" t="str">
        <f>IFERROR(Calculations!C105,"")</f>
        <v/>
      </c>
      <c r="D105" s="13" t="str">
        <f>IFERROR(Calculations!F105,"")</f>
        <v/>
      </c>
      <c r="E105" s="13" t="str">
        <f>IFERROR(Calculations!G105,"")</f>
        <v/>
      </c>
      <c r="F105" s="13" t="str">
        <f>IFERROR(Calculations!H105,"")</f>
        <v/>
      </c>
      <c r="G105" s="13" t="str">
        <f>IFERROR(Calculations!I105,"")</f>
        <v/>
      </c>
      <c r="H105" s="13" t="str">
        <f>IFERROR(Calculations!J105,"")</f>
        <v/>
      </c>
      <c r="I105" s="14" t="str">
        <f>IFERROR(Calculations!K105,"")</f>
        <v/>
      </c>
    </row>
    <row r="106" spans="2:9" ht="14.25" customHeight="1" x14ac:dyDescent="0.2">
      <c r="B106" s="12" t="str">
        <f>IFERROR(Calculations!B106,"")</f>
        <v/>
      </c>
      <c r="C106" s="13" t="str">
        <f>IFERROR(Calculations!C106,"")</f>
        <v/>
      </c>
      <c r="D106" s="13" t="str">
        <f>IFERROR(Calculations!F106,"")</f>
        <v/>
      </c>
      <c r="E106" s="13" t="str">
        <f>IFERROR(Calculations!G106,"")</f>
        <v/>
      </c>
      <c r="F106" s="13" t="str">
        <f>IFERROR(Calculations!H106,"")</f>
        <v/>
      </c>
      <c r="G106" s="13" t="str">
        <f>IFERROR(Calculations!I106,"")</f>
        <v/>
      </c>
      <c r="H106" s="13" t="str">
        <f>IFERROR(Calculations!J106,"")</f>
        <v/>
      </c>
      <c r="I106" s="14" t="str">
        <f>IFERROR(Calculations!K106,"")</f>
        <v/>
      </c>
    </row>
    <row r="107" spans="2:9" ht="14.25" customHeight="1" x14ac:dyDescent="0.2">
      <c r="B107" s="12" t="str">
        <f>IFERROR(Calculations!B107,"")</f>
        <v/>
      </c>
      <c r="C107" s="13" t="str">
        <f>IFERROR(Calculations!C107,"")</f>
        <v/>
      </c>
      <c r="D107" s="13" t="str">
        <f>IFERROR(Calculations!F107,"")</f>
        <v/>
      </c>
      <c r="E107" s="13" t="str">
        <f>IFERROR(Calculations!G107,"")</f>
        <v/>
      </c>
      <c r="F107" s="13" t="str">
        <f>IFERROR(Calculations!H107,"")</f>
        <v/>
      </c>
      <c r="G107" s="13" t="str">
        <f>IFERROR(Calculations!I107,"")</f>
        <v/>
      </c>
      <c r="H107" s="13" t="str">
        <f>IFERROR(Calculations!J107,"")</f>
        <v/>
      </c>
      <c r="I107" s="14" t="str">
        <f>IFERROR(Calculations!K107,"")</f>
        <v/>
      </c>
    </row>
    <row r="108" spans="2:9" ht="14.25" customHeight="1" x14ac:dyDescent="0.2">
      <c r="B108" s="12" t="str">
        <f>IFERROR(Calculations!B108,"")</f>
        <v/>
      </c>
      <c r="C108" s="13" t="str">
        <f>IFERROR(Calculations!C108,"")</f>
        <v/>
      </c>
      <c r="D108" s="13" t="str">
        <f>IFERROR(Calculations!F108,"")</f>
        <v/>
      </c>
      <c r="E108" s="13" t="str">
        <f>IFERROR(Calculations!G108,"")</f>
        <v/>
      </c>
      <c r="F108" s="13" t="str">
        <f>IFERROR(Calculations!H108,"")</f>
        <v/>
      </c>
      <c r="G108" s="13" t="str">
        <f>IFERROR(Calculations!I108,"")</f>
        <v/>
      </c>
      <c r="H108" s="13" t="str">
        <f>IFERROR(Calculations!J108,"")</f>
        <v/>
      </c>
      <c r="I108" s="14" t="str">
        <f>IFERROR(Calculations!K108,"")</f>
        <v/>
      </c>
    </row>
    <row r="109" spans="2:9" ht="14.25" customHeight="1" x14ac:dyDescent="0.2">
      <c r="B109" s="12" t="str">
        <f>IFERROR(Calculations!B109,"")</f>
        <v/>
      </c>
      <c r="C109" s="13" t="str">
        <f>IFERROR(Calculations!C109,"")</f>
        <v/>
      </c>
      <c r="D109" s="13" t="str">
        <f>IFERROR(Calculations!F109,"")</f>
        <v/>
      </c>
      <c r="E109" s="13" t="str">
        <f>IFERROR(Calculations!G109,"")</f>
        <v/>
      </c>
      <c r="F109" s="13" t="str">
        <f>IFERROR(Calculations!H109,"")</f>
        <v/>
      </c>
      <c r="G109" s="13" t="str">
        <f>IFERROR(Calculations!I109,"")</f>
        <v/>
      </c>
      <c r="H109" s="13" t="str">
        <f>IFERROR(Calculations!J109,"")</f>
        <v/>
      </c>
      <c r="I109" s="14" t="str">
        <f>IFERROR(Calculations!K109,"")</f>
        <v/>
      </c>
    </row>
    <row r="110" spans="2:9" ht="14.25" customHeight="1" x14ac:dyDescent="0.2">
      <c r="B110" s="12" t="str">
        <f>IFERROR(Calculations!B110,"")</f>
        <v/>
      </c>
      <c r="C110" s="13" t="str">
        <f>IFERROR(Calculations!C110,"")</f>
        <v/>
      </c>
      <c r="D110" s="13" t="str">
        <f>IFERROR(Calculations!F110,"")</f>
        <v/>
      </c>
      <c r="E110" s="13" t="str">
        <f>IFERROR(Calculations!G110,"")</f>
        <v/>
      </c>
      <c r="F110" s="13" t="str">
        <f>IFERROR(Calculations!H110,"")</f>
        <v/>
      </c>
      <c r="G110" s="13" t="str">
        <f>IFERROR(Calculations!I110,"")</f>
        <v/>
      </c>
      <c r="H110" s="13" t="str">
        <f>IFERROR(Calculations!J110,"")</f>
        <v/>
      </c>
      <c r="I110" s="14" t="str">
        <f>IFERROR(Calculations!K110,"")</f>
        <v/>
      </c>
    </row>
    <row r="111" spans="2:9" ht="14.25" customHeight="1" x14ac:dyDescent="0.2">
      <c r="B111" s="12" t="str">
        <f>IFERROR(Calculations!B111,"")</f>
        <v/>
      </c>
      <c r="C111" s="13" t="str">
        <f>IFERROR(Calculations!C111,"")</f>
        <v/>
      </c>
      <c r="D111" s="13" t="str">
        <f>IFERROR(Calculations!F111,"")</f>
        <v/>
      </c>
      <c r="E111" s="13" t="str">
        <f>IFERROR(Calculations!G111,"")</f>
        <v/>
      </c>
      <c r="F111" s="13" t="str">
        <f>IFERROR(Calculations!H111,"")</f>
        <v/>
      </c>
      <c r="G111" s="13" t="str">
        <f>IFERROR(Calculations!I111,"")</f>
        <v/>
      </c>
      <c r="H111" s="13" t="str">
        <f>IFERROR(Calculations!J111,"")</f>
        <v/>
      </c>
      <c r="I111" s="14" t="str">
        <f>IFERROR(Calculations!K111,"")</f>
        <v/>
      </c>
    </row>
    <row r="112" spans="2:9" ht="14.25" customHeight="1" x14ac:dyDescent="0.2">
      <c r="B112" s="12" t="str">
        <f>IFERROR(Calculations!B112,"")</f>
        <v/>
      </c>
      <c r="C112" s="13" t="str">
        <f>IFERROR(Calculations!C112,"")</f>
        <v/>
      </c>
      <c r="D112" s="13" t="str">
        <f>IFERROR(Calculations!F112,"")</f>
        <v/>
      </c>
      <c r="E112" s="13" t="str">
        <f>IFERROR(Calculations!G112,"")</f>
        <v/>
      </c>
      <c r="F112" s="13" t="str">
        <f>IFERROR(Calculations!H112,"")</f>
        <v/>
      </c>
      <c r="G112" s="13" t="str">
        <f>IFERROR(Calculations!I112,"")</f>
        <v/>
      </c>
      <c r="H112" s="13" t="str">
        <f>IFERROR(Calculations!J112,"")</f>
        <v/>
      </c>
      <c r="I112" s="14" t="str">
        <f>IFERROR(Calculations!K112,"")</f>
        <v/>
      </c>
    </row>
    <row r="113" spans="2:9" ht="14.25" customHeight="1" x14ac:dyDescent="0.2">
      <c r="B113" s="12" t="str">
        <f>IFERROR(Calculations!B113,"")</f>
        <v/>
      </c>
      <c r="C113" s="13" t="str">
        <f>IFERROR(Calculations!C113,"")</f>
        <v/>
      </c>
      <c r="D113" s="13" t="str">
        <f>IFERROR(Calculations!F113,"")</f>
        <v/>
      </c>
      <c r="E113" s="13" t="str">
        <f>IFERROR(Calculations!G113,"")</f>
        <v/>
      </c>
      <c r="F113" s="13" t="str">
        <f>IFERROR(Calculations!H113,"")</f>
        <v/>
      </c>
      <c r="G113" s="13" t="str">
        <f>IFERROR(Calculations!I113,"")</f>
        <v/>
      </c>
      <c r="H113" s="13" t="str">
        <f>IFERROR(Calculations!J113,"")</f>
        <v/>
      </c>
      <c r="I113" s="14" t="str">
        <f>IFERROR(Calculations!K113,"")</f>
        <v/>
      </c>
    </row>
    <row r="114" spans="2:9" ht="14.25" customHeight="1" x14ac:dyDescent="0.2">
      <c r="B114" s="12" t="str">
        <f>IFERROR(Calculations!B114,"")</f>
        <v/>
      </c>
      <c r="C114" s="13" t="str">
        <f>IFERROR(Calculations!C114,"")</f>
        <v/>
      </c>
      <c r="D114" s="13" t="str">
        <f>IFERROR(Calculations!F114,"")</f>
        <v/>
      </c>
      <c r="E114" s="13" t="str">
        <f>IFERROR(Calculations!G114,"")</f>
        <v/>
      </c>
      <c r="F114" s="13" t="str">
        <f>IFERROR(Calculations!H114,"")</f>
        <v/>
      </c>
      <c r="G114" s="13" t="str">
        <f>IFERROR(Calculations!I114,"")</f>
        <v/>
      </c>
      <c r="H114" s="13" t="str">
        <f>IFERROR(Calculations!J114,"")</f>
        <v/>
      </c>
      <c r="I114" s="14" t="str">
        <f>IFERROR(Calculations!K114,"")</f>
        <v/>
      </c>
    </row>
  </sheetData>
  <dataConsolidate/>
  <mergeCells count="23">
    <mergeCell ref="B12:C12"/>
    <mergeCell ref="H5:I5"/>
    <mergeCell ref="E5:F5"/>
    <mergeCell ref="B5:C5"/>
    <mergeCell ref="B6:C6"/>
    <mergeCell ref="B7:C7"/>
    <mergeCell ref="E6:F6"/>
    <mergeCell ref="E7:F7"/>
    <mergeCell ref="H6:I6"/>
    <mergeCell ref="H7:I7"/>
    <mergeCell ref="H8:I8"/>
    <mergeCell ref="H9:I9"/>
    <mergeCell ref="H10:I10"/>
    <mergeCell ref="E8:F8"/>
    <mergeCell ref="E9:F9"/>
    <mergeCell ref="E10:F10"/>
    <mergeCell ref="B2:J2"/>
    <mergeCell ref="B3:J3"/>
    <mergeCell ref="E11:F11"/>
    <mergeCell ref="B8:C8"/>
    <mergeCell ref="B9:C9"/>
    <mergeCell ref="B10:C10"/>
    <mergeCell ref="B11:C11"/>
  </mergeCells>
  <conditionalFormatting sqref="C15:C114">
    <cfRule type="expression" dxfId="9" priority="4">
      <formula>LEN(C15)*MOD(ROW(C15),2)</formula>
    </cfRule>
  </conditionalFormatting>
  <conditionalFormatting sqref="H15:H114">
    <cfRule type="expression" dxfId="8" priority="10">
      <formula>LEN(H15)*MOD(ROW(H15),2)</formula>
    </cfRule>
  </conditionalFormatting>
  <conditionalFormatting sqref="F15:F114">
    <cfRule type="expression" dxfId="7" priority="7">
      <formula>LEN(F15)*MOD(ROW(F15),2)</formula>
    </cfRule>
  </conditionalFormatting>
  <conditionalFormatting sqref="G15:G114">
    <cfRule type="expression" dxfId="6" priority="9">
      <formula>LEN(G15)*MOD(ROW(G15),2)</formula>
    </cfRule>
  </conditionalFormatting>
  <conditionalFormatting sqref="I15:I114">
    <cfRule type="expression" dxfId="5" priority="11">
      <formula>LEN(I15)*MOD(ROW(I15),2)</formula>
    </cfRule>
  </conditionalFormatting>
  <conditionalFormatting sqref="B15:B114">
    <cfRule type="expression" dxfId="4" priority="3">
      <formula>LEN(B15)*MOD(ROW(B15),2)</formula>
    </cfRule>
  </conditionalFormatting>
  <conditionalFormatting sqref="D15:D114">
    <cfRule type="expression" dxfId="3" priority="5">
      <formula>LEN(D15)*MOD(ROW(D15),2)</formula>
    </cfRule>
  </conditionalFormatting>
  <conditionalFormatting sqref="E15:E114">
    <cfRule type="expression" dxfId="2" priority="6">
      <formula>LEN(E15)*MOD(ROW(E15),2)</formula>
    </cfRule>
  </conditionalFormatting>
  <conditionalFormatting sqref="B2:J2">
    <cfRule type="expression" dxfId="1" priority="2">
      <formula>INDEX(SavingsBalance_RetiredPeriod,PlanYears)&gt;=0</formula>
    </cfRule>
    <cfRule type="expression" dxfId="0" priority="1">
      <formula>INDEX(SavingsBalance_RetiredPeriod,PlanYears)&lt;0</formula>
    </cfRule>
  </conditionalFormatting>
  <dataValidations count="50">
    <dataValidation allowBlank="1" showInputMessage="1" showErrorMessage="1" prompt="Create a Retirement financial planner in this workbook. An overview chart is in row 3. Enter details in cells B6 through J12. Financial data is generated starting in cell B14" sqref="A1"/>
    <dataValidation allowBlank="1" showInputMessage="1" showErrorMessage="1" prompt="Title of this worksheet is in this cell. Information is automatically updated in cell below" sqref="B1"/>
    <dataValidation allowBlank="1" showInputMessage="1" showErrorMessage="1" prompt="Enter income, savings, investment, &amp; pension details for Timelines: Now &amp; At Retirement in cells B6 through G12. Enter uncertainty percentages in cells H6 through J10" sqref="B4"/>
    <dataValidation allowBlank="1" showInputMessage="1" showErrorMessage="1" prompt="Enter details for Timeline: Now (current date) in cells D6 through D12" sqref="B5:C5"/>
    <dataValidation allowBlank="1" showInputMessage="1" showErrorMessage="1" prompt="Enter details for Timeline: At Retirement in cells G6 through G11" sqref="E5:F5"/>
    <dataValidation allowBlank="1" showInputMessage="1" showErrorMessage="1" prompt="Enter details for Uncertainty in cells J6 through J10" sqref="H5:I5"/>
    <dataValidation allowBlank="1" showInputMessage="1" showErrorMessage="1" prompt="Enter Your Current Age in cell at right" sqref="B6:C6"/>
    <dataValidation allowBlank="1" showInputMessage="1" showErrorMessage="1" prompt="Enter Your Current Age in this cell" sqref="D6"/>
    <dataValidation allowBlank="1" showInputMessage="1" showErrorMessage="1" prompt="Enter Annual Income in cell at right" sqref="B7:C7"/>
    <dataValidation allowBlank="1" showInputMessage="1" showErrorMessage="1" prompt="Enter percent Annual Inflation and Income Increases in this cell" sqref="B8:C8"/>
    <dataValidation allowBlank="1" showInputMessage="1" showErrorMessage="1" prompt="Enter percent Annual Inflation and Income Increases in this cell" sqref="D8"/>
    <dataValidation allowBlank="1" showInputMessage="1" showErrorMessage="1" prompt="Enter Annual Income in this cell" sqref="D7"/>
    <dataValidation allowBlank="1" showInputMessage="1" showErrorMessage="1" prompt="Enter Retirement Savings Balance in cell at right" sqref="B9:C9"/>
    <dataValidation allowBlank="1" showInputMessage="1" showErrorMessage="1" prompt="Enter Retirement Savings Balance in this cell" sqref="D9"/>
    <dataValidation allowBlank="1" showInputMessage="1" showErrorMessage="1" prompt="Enter Annual Savings Amount in cell at right" sqref="B10:C10"/>
    <dataValidation allowBlank="1" showInputMessage="1" showErrorMessage="1" prompt="Enter Annual Savings Amount in this cell" sqref="D10"/>
    <dataValidation allowBlank="1" showInputMessage="1" showErrorMessage="1" prompt="Enter percent Annual Savings Increases in cell at right" sqref="B11:C11"/>
    <dataValidation allowBlank="1" showInputMessage="1" showErrorMessage="1" prompt="Enter percent Annual Savings Increases in this cell" sqref="D11"/>
    <dataValidation allowBlank="1" showInputMessage="1" showErrorMessage="1" prompt="Enter percent Investment Return in cell at right" sqref="B12:C12 E11:F11"/>
    <dataValidation allowBlank="1" showInputMessage="1" showErrorMessage="1" prompt="Enter percent Investment Return in this cell" sqref="D12 G11"/>
    <dataValidation allowBlank="1" showInputMessage="1" showErrorMessage="1" prompt="Enter Annual Pension Benefit in cell at right" sqref="E6:F6"/>
    <dataValidation allowBlank="1" showInputMessage="1" showErrorMessage="1" prompt="Enter Annual Pension Benefit in this cell" sqref="G6"/>
    <dataValidation allowBlank="1" showInputMessage="1" showErrorMessage="1" prompt="Enter percent Annual Pension Benefit Increases in cell at right" sqref="E7:F7"/>
    <dataValidation allowBlank="1" showInputMessage="1" showErrorMessage="1" prompt="Enter percent Annual Pension Benefit Increases in this cell" sqref="G7"/>
    <dataValidation allowBlank="1" showInputMessage="1" showErrorMessage="1" prompt="Enter Desired Retirement Age in cell at right" sqref="E8:F8"/>
    <dataValidation allowBlank="1" showInputMessage="1" showErrorMessage="1" prompt="Enter Desired Retirement Age in this cell" sqref="G8"/>
    <dataValidation allowBlank="1" showInputMessage="1" showErrorMessage="1" prompt="Enter Number of Years of Retirement Income in cell at right" sqref="E9:F9"/>
    <dataValidation allowBlank="1" showInputMessage="1" showErrorMessage="1" prompt="Enter Number of Years of Retirement Income in this cell" sqref="G9"/>
    <dataValidation allowBlank="1" showInputMessage="1" showErrorMessage="1" prompt="Enter percent Income Replacement in cell at right" sqref="E10:F10"/>
    <dataValidation allowBlank="1" showInputMessage="1" showErrorMessage="1" prompt="Enter percent Income Replacement in this cell" sqref="G10"/>
    <dataValidation allowBlank="1" showInputMessage="1" showErrorMessage="1" prompt="Enter percent Investment Return Uncertainty in cell at right" sqref="H6:I6"/>
    <dataValidation allowBlank="1" showInputMessage="1" showErrorMessage="1" prompt="Enter percent Investment Return Uncertainty in this cell" sqref="J6"/>
    <dataValidation allowBlank="1" showInputMessage="1" showErrorMessage="1" prompt="Enter percent Annual Savings Amount Uncertainty in cell at right" sqref="H7:I7"/>
    <dataValidation allowBlank="1" showInputMessage="1" showErrorMessage="1" prompt="Enter percent Annual Savings Amount Uncertainty in this cell" sqref="J7"/>
    <dataValidation allowBlank="1" showInputMessage="1" showErrorMessage="1" prompt="Enter percent Annual Savings Increases Uncertainty in cell at right" sqref="H8:I8"/>
    <dataValidation allowBlank="1" showInputMessage="1" showErrorMessage="1" prompt="Enter percent Annual Savings Increases Uncertainty in this cell" sqref="J8"/>
    <dataValidation allowBlank="1" showInputMessage="1" showErrorMessage="1" prompt="Enter percent Annual Pension Benefit Amount Uncertainty in cell at right" sqref="H9:I9"/>
    <dataValidation allowBlank="1" showInputMessage="1" showErrorMessage="1" prompt="Enter percent Annual Pension Benefit Amount Uncertainty in this cell" sqref="J9"/>
    <dataValidation allowBlank="1" showInputMessage="1" showErrorMessage="1" prompt="Enter percent Annual Pension Benefit Increases Uncertainty in cell at right" sqref="H10:I10"/>
    <dataValidation allowBlank="1" showInputMessage="1" showErrorMessage="1" prompt="Enter Enter percent Annual Pension Benefit Increases Uncertainty in this cell" sqref="J10"/>
    <dataValidation allowBlank="1" showInputMessage="1" showErrorMessage="1" prompt="Retirement financial data is automatically updated in column B through I, below" sqref="B13"/>
    <dataValidation allowBlank="1" showInputMessage="1" showErrorMessage="1" prompt="Age is automatically calculated in this column under this heading" sqref="B14"/>
    <dataValidation allowBlank="1" showInputMessage="1" showErrorMessage="1" prompt="Salary is automatically calculated in this column under this heading" sqref="C14"/>
    <dataValidation allowBlank="1" showInputMessage="1" showErrorMessage="1" prompt="Balance is automatically calculated in this column under this heading" sqref="D14"/>
    <dataValidation allowBlank="1" showInputMessage="1" showErrorMessage="1" prompt="Interest is automatically calculated in this column under this heading" sqref="E14"/>
    <dataValidation allowBlank="1" showInputMessage="1" showErrorMessage="1" prompt="Yearly Savings are automatically calculated in this column under this heading" sqref="F14"/>
    <dataValidation allowBlank="1" showInputMessage="1" showErrorMessage="1" prompt="Desired Retirement Income is automatically calculated in this column under this heading" sqref="G14"/>
    <dataValidation allowBlank="1" showInputMessage="1" showErrorMessage="1" prompt="Pension Income is automatically calculated in this column under this heading" sqref="H14"/>
    <dataValidation allowBlank="1" showInputMessage="1" showErrorMessage="1" prompt="Year Ending Balance is automatically calculated in this column under this heading" sqref="I14"/>
    <dataValidation allowBlank="1" showInputMessage="1" showErrorMessage="1" prompt="Information is automatically updated in this cell. Retirement planner chart is in cells below" sqref="B2:J2"/>
  </dataValidations>
  <printOptions horizontalCentered="1"/>
  <pageMargins left="0.4" right="0.4" top="0.3" bottom="0.7" header="0.3" footer="0.3"/>
  <pageSetup scale="85" fitToHeight="0" orientation="landscape" r:id="rId1"/>
  <headerFooter differentFirst="1">
    <oddFooter>Page &amp;P of &amp;N</oddFooter>
  </headerFooter>
  <rowBreaks count="1" manualBreakCount="1">
    <brk id="12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5"/>
  </sheetPr>
  <dimension ref="B1:AJ114"/>
  <sheetViews>
    <sheetView showGridLines="0" topLeftCell="I52" workbookViewId="0"/>
  </sheetViews>
  <sheetFormatPr defaultRowHeight="14.25" x14ac:dyDescent="0.2"/>
  <cols>
    <col min="1" max="1" width="2.375" customWidth="1"/>
    <col min="6" max="6" width="10.75" customWidth="1"/>
    <col min="8" max="8" width="14.625" customWidth="1"/>
    <col min="9" max="9" width="19.25" customWidth="1"/>
    <col min="10" max="10" width="11.875" customWidth="1"/>
    <col min="11" max="11" width="14.25" customWidth="1"/>
    <col min="13" max="14" width="10.75" customWidth="1"/>
    <col min="19" max="19" width="11.5" customWidth="1"/>
  </cols>
  <sheetData>
    <row r="1" spans="2:36" s="4" customFormat="1" ht="26.25" x14ac:dyDescent="0.35">
      <c r="B1" s="7" t="s">
        <v>35</v>
      </c>
    </row>
    <row r="2" spans="2:36" x14ac:dyDescent="0.2">
      <c r="B2" s="8" t="s">
        <v>36</v>
      </c>
    </row>
    <row r="3" spans="2:36" x14ac:dyDescent="0.2">
      <c r="H3">
        <f t="array" ref="H3">INDEX(B15:B114,MATCH(MIN(IF(ISNUMBER(SavingsBalance_RetiredPeriod),IF((SavingsBalance_RetiredPeriod&gt;0),SavingsBalance_RetiredPeriod))),SavingsBalance_RetiredPeriod,0))</f>
        <v>84</v>
      </c>
      <c r="I3" t="s">
        <v>16</v>
      </c>
      <c r="K3" t="s">
        <v>22</v>
      </c>
      <c r="O3" s="2"/>
    </row>
    <row r="4" spans="2:36" x14ac:dyDescent="0.2">
      <c r="G4" t="str">
        <f>TEXT(INDEX(SavingsBalance_RetiredPeriod,PlanYears),"$#,###")</f>
        <v>$25812,641</v>
      </c>
      <c r="H4">
        <f>YourCurrentAge+PlanYears-1</f>
        <v>84</v>
      </c>
      <c r="I4" t="s">
        <v>15</v>
      </c>
      <c r="K4" t="s">
        <v>17</v>
      </c>
    </row>
    <row r="6" spans="2:36" x14ac:dyDescent="0.2">
      <c r="H6">
        <f>INDEX($H$3:$H$4,(INDEX(SavingsBalance_RetiredPeriod,PlanYears)&gt;0)+1)</f>
        <v>84</v>
      </c>
      <c r="I6" t="s">
        <v>18</v>
      </c>
      <c r="K6" t="str">
        <f>REPT(SUBSTITUTE(SUBSTITUTE(K3,"[AGE]",$H$6),"[BALANCE]",$G$4),INDEX(SavingsBalance_RetiredPeriod,PlanYears)&lt;0)</f>
        <v/>
      </c>
      <c r="O6" s="2"/>
    </row>
    <row r="7" spans="2:36" x14ac:dyDescent="0.2">
      <c r="H7">
        <f>INDEX($H$3:$H$4,(INDEX(SavingsBalance_RetiredPeriod,PlanYears)&gt;0)+1)</f>
        <v>84</v>
      </c>
      <c r="I7" t="s">
        <v>19</v>
      </c>
      <c r="K7" t="str">
        <f>REPT(SUBSTITUTE(SUBSTITUTE(K4,"[AGE]",$H$6),"[BALANCE]",$G$4),INDEX(SavingsBalance_RetiredPeriod,PlanYears)&gt;=0)</f>
        <v>Congratulations! Your plan seems to work. At age 84, you will still have a savings balance of $25812,641.</v>
      </c>
    </row>
    <row r="8" spans="2:36" x14ac:dyDescent="0.2">
      <c r="F8" t="s">
        <v>32</v>
      </c>
      <c r="G8" t="b">
        <f>INDEX(SavingsBalance_RetiredPeriod,PlanYears)&gt;=0</f>
        <v>1</v>
      </c>
      <c r="I8" s="5" t="s">
        <v>33</v>
      </c>
      <c r="K8" s="6" t="s">
        <v>34</v>
      </c>
      <c r="M8" s="3"/>
      <c r="O8" s="2"/>
    </row>
    <row r="9" spans="2:36" x14ac:dyDescent="0.2">
      <c r="H9">
        <v>1</v>
      </c>
      <c r="I9" t="str">
        <f>REPT("CONGRATULATIONS!",Success)</f>
        <v>CONGRATULATIONS!</v>
      </c>
      <c r="K9" t="str">
        <f>REPT("OOPS!",Success=FALSE)</f>
        <v/>
      </c>
    </row>
    <row r="10" spans="2:36" x14ac:dyDescent="0.2">
      <c r="H10">
        <v>2</v>
      </c>
      <c r="I10" t="str">
        <f>REPT("At age",Success)</f>
        <v>At age</v>
      </c>
      <c r="K10" t="str">
        <f>REPT("This plan will only provide income to age ",Success=FALSE)</f>
        <v/>
      </c>
    </row>
    <row r="11" spans="2:36" x14ac:dyDescent="0.2">
      <c r="H11">
        <v>3</v>
      </c>
      <c r="I11" t="str">
        <f>REPT(YourCurrentAge+PlanYears-1 &amp; ",",Success)</f>
        <v>84,</v>
      </c>
      <c r="K11" t="str">
        <f>REPT(H3 &amp; ".",Success=FALSE)</f>
        <v/>
      </c>
      <c r="O11" s="2"/>
    </row>
    <row r="12" spans="2:36" x14ac:dyDescent="0.2">
      <c r="H12">
        <v>4</v>
      </c>
      <c r="I12" t="str">
        <f>REPT("you will have a savings balance of",Success)</f>
        <v>you will have a savings balance of</v>
      </c>
      <c r="K12" t="str">
        <f>REPT("You'll need to makes some modifications.",Success=FALSE)</f>
        <v/>
      </c>
    </row>
    <row r="13" spans="2:36" x14ac:dyDescent="0.2">
      <c r="H13">
        <v>5</v>
      </c>
      <c r="I13" t="str">
        <f>REPT(TEXT(INDEX(SavingsBalance_RetiredPeriod,PlanYears),"$#,###."),Success)</f>
        <v>$25,813</v>
      </c>
    </row>
    <row r="14" spans="2:36" x14ac:dyDescent="0.2">
      <c r="B14" t="s">
        <v>0</v>
      </c>
      <c r="C14" t="s">
        <v>2</v>
      </c>
      <c r="F14" t="s">
        <v>3</v>
      </c>
      <c r="G14" t="s">
        <v>4</v>
      </c>
      <c r="H14" t="s">
        <v>5</v>
      </c>
      <c r="I14" t="s">
        <v>6</v>
      </c>
      <c r="J14" t="s">
        <v>1</v>
      </c>
      <c r="K14" t="s">
        <v>7</v>
      </c>
      <c r="N14" t="s">
        <v>3</v>
      </c>
      <c r="O14" t="s">
        <v>4</v>
      </c>
      <c r="P14" t="s">
        <v>5</v>
      </c>
      <c r="Q14" t="s">
        <v>6</v>
      </c>
      <c r="R14" t="s">
        <v>1</v>
      </c>
      <c r="S14" t="s">
        <v>7</v>
      </c>
      <c r="V14" t="s">
        <v>3</v>
      </c>
      <c r="W14" t="s">
        <v>4</v>
      </c>
      <c r="X14" t="s">
        <v>5</v>
      </c>
      <c r="Y14" t="s">
        <v>6</v>
      </c>
      <c r="Z14" t="s">
        <v>1</v>
      </c>
      <c r="AA14" t="s">
        <v>7</v>
      </c>
      <c r="AD14" t="s">
        <v>8</v>
      </c>
      <c r="AE14" t="s">
        <v>9</v>
      </c>
      <c r="AH14" t="s">
        <v>14</v>
      </c>
    </row>
    <row r="15" spans="2:36" x14ac:dyDescent="0.2">
      <c r="B15">
        <f>Age</f>
        <v>40</v>
      </c>
      <c r="C15" s="1">
        <f>CurrentAnnualIncome</f>
        <v>50000</v>
      </c>
      <c r="D15" s="1"/>
      <c r="E15" s="1"/>
      <c r="F15" s="1">
        <f>CurrentRetirementSavingsBalance</f>
        <v>60000</v>
      </c>
      <c r="G15" s="1">
        <f>Interest</f>
        <v>3750</v>
      </c>
      <c r="H15" s="1">
        <f>CurrentAnnualSavingsAmount</f>
        <v>15000</v>
      </c>
      <c r="I15" s="1">
        <f>DesiredRetirementIncome</f>
        <v>0</v>
      </c>
      <c r="J15" s="1">
        <f>PensionIncome</f>
        <v>0</v>
      </c>
      <c r="K15" s="1">
        <f>EndBalance</f>
        <v>78750</v>
      </c>
      <c r="N15" s="1">
        <f>CurrentRetirementSavingsBalance</f>
        <v>60000</v>
      </c>
      <c r="O15" s="1">
        <f>Interest_Under</f>
        <v>3150</v>
      </c>
      <c r="P15" s="1">
        <f>CurrentAnnualSavingsAmount_Under</f>
        <v>15000</v>
      </c>
      <c r="Q15" s="1">
        <f>DesiredRetirementIncome</f>
        <v>0</v>
      </c>
      <c r="R15" s="1">
        <f>PensionIncome_Under</f>
        <v>0</v>
      </c>
      <c r="S15" s="1">
        <f>EndBalance</f>
        <v>78150</v>
      </c>
      <c r="V15" s="1">
        <f>CurrentRetirementSavingsBalance</f>
        <v>60000</v>
      </c>
      <c r="W15" s="1">
        <f>Interest_Over</f>
        <v>4350</v>
      </c>
      <c r="X15" s="1">
        <f>CurrentAnnualSavingsAmount_Over</f>
        <v>15000</v>
      </c>
      <c r="Y15" s="1">
        <f>DesiredRetirementIncome</f>
        <v>0</v>
      </c>
      <c r="Z15" s="1">
        <f>PensionIncome_Over</f>
        <v>0</v>
      </c>
      <c r="AA15" s="1">
        <f>EndBalance</f>
        <v>79350</v>
      </c>
      <c r="AD15" s="1">
        <f>IF(Calculations!B15&lt;DesiredRetirementAge,K15,NA())</f>
        <v>78750</v>
      </c>
      <c r="AE15" s="1" t="e">
        <f>IF(Calculations!B15&gt;=(DesiredRetirementAge-1),K15,NA())</f>
        <v>#N/A</v>
      </c>
      <c r="AF15" s="1"/>
      <c r="AH15" s="1">
        <f>AA15-S15</f>
        <v>1200</v>
      </c>
      <c r="AJ15" s="1"/>
    </row>
    <row r="16" spans="2:36" x14ac:dyDescent="0.2">
      <c r="B16">
        <f>Age</f>
        <v>41</v>
      </c>
      <c r="C16" s="1">
        <f>Salary</f>
        <v>51500</v>
      </c>
      <c r="D16" s="1"/>
      <c r="E16" s="1"/>
      <c r="F16" s="1">
        <f>Balance</f>
        <v>78750</v>
      </c>
      <c r="G16" s="1">
        <f>Interest</f>
        <v>4921.875</v>
      </c>
      <c r="H16" s="1">
        <f>YearlySavings</f>
        <v>15000</v>
      </c>
      <c r="I16" s="1">
        <f>DesiredRetirementIncome</f>
        <v>0</v>
      </c>
      <c r="J16" s="1">
        <f>PensionIncome</f>
        <v>0</v>
      </c>
      <c r="K16" s="1">
        <f>EndBalance</f>
        <v>98671.875</v>
      </c>
      <c r="N16" s="1">
        <f>Balance_Under</f>
        <v>78150</v>
      </c>
      <c r="O16" s="1">
        <f>Interest_Under</f>
        <v>4102.875</v>
      </c>
      <c r="P16" s="1">
        <f>YearlySavings_Under</f>
        <v>15000</v>
      </c>
      <c r="Q16" s="1">
        <f>DesiredRetirementIncome</f>
        <v>0</v>
      </c>
      <c r="R16" s="1">
        <f>PensionIncome_Under</f>
        <v>0</v>
      </c>
      <c r="S16" s="1">
        <f>EndBalance</f>
        <v>97252.875</v>
      </c>
      <c r="V16" s="1">
        <f>Balance_Over</f>
        <v>79350</v>
      </c>
      <c r="W16" s="1">
        <f>Interest_Over</f>
        <v>5752.875</v>
      </c>
      <c r="X16" s="1">
        <f>YearlySavings_Over</f>
        <v>15000</v>
      </c>
      <c r="Y16" s="1">
        <f>DesiredRetirementIncome</f>
        <v>0</v>
      </c>
      <c r="Z16" s="1">
        <f>PensionIncome_Over</f>
        <v>0</v>
      </c>
      <c r="AA16" s="1">
        <f>EndBalance</f>
        <v>100102.875</v>
      </c>
      <c r="AD16" s="1">
        <f>IF(Calculations!B16&lt;DesiredRetirementAge,K16,NA())</f>
        <v>98671.875</v>
      </c>
      <c r="AE16" s="1" t="e">
        <f>IF(Calculations!B16&gt;=(DesiredRetirementAge-1),K16,NA())</f>
        <v>#N/A</v>
      </c>
      <c r="AF16" s="1"/>
      <c r="AH16" s="1">
        <f t="shared" ref="AH16:AH79" si="0">AA16-S16</f>
        <v>2850</v>
      </c>
      <c r="AJ16" s="1"/>
    </row>
    <row r="17" spans="2:36" x14ac:dyDescent="0.2">
      <c r="B17">
        <f>Age</f>
        <v>42</v>
      </c>
      <c r="C17" s="1">
        <f>Salary</f>
        <v>53045</v>
      </c>
      <c r="D17" s="1"/>
      <c r="E17" s="1"/>
      <c r="F17" s="1">
        <f>Balance</f>
        <v>98671.875</v>
      </c>
      <c r="G17" s="1">
        <f>Interest</f>
        <v>6166.9921875</v>
      </c>
      <c r="H17" s="1">
        <f>YearlySavings</f>
        <v>15000</v>
      </c>
      <c r="I17" s="1">
        <f>DesiredRetirementIncome</f>
        <v>0</v>
      </c>
      <c r="J17" s="1">
        <f>PensionIncome</f>
        <v>0</v>
      </c>
      <c r="K17" s="1">
        <f>EndBalance</f>
        <v>119838.8671875</v>
      </c>
      <c r="N17" s="1">
        <f>Balance_Under</f>
        <v>97252.875</v>
      </c>
      <c r="O17" s="1">
        <f>Interest_Under</f>
        <v>5105.7759374999996</v>
      </c>
      <c r="P17" s="1">
        <f>YearlySavings_Under</f>
        <v>15000</v>
      </c>
      <c r="Q17" s="1">
        <f>DesiredRetirementIncome</f>
        <v>0</v>
      </c>
      <c r="R17" s="1">
        <f>PensionIncome_Under</f>
        <v>0</v>
      </c>
      <c r="S17" s="1">
        <f>EndBalance</f>
        <v>117358.6509375</v>
      </c>
      <c r="V17" s="1">
        <f>Balance_Over</f>
        <v>100102.875</v>
      </c>
      <c r="W17" s="1">
        <f>Interest_Over</f>
        <v>7257.4584374999995</v>
      </c>
      <c r="X17" s="1">
        <f>YearlySavings_Over</f>
        <v>15000</v>
      </c>
      <c r="Y17" s="1">
        <f>DesiredRetirementIncome</f>
        <v>0</v>
      </c>
      <c r="Z17" s="1">
        <f>PensionIncome_Over</f>
        <v>0</v>
      </c>
      <c r="AA17" s="1">
        <f>EndBalance</f>
        <v>122360.3334375</v>
      </c>
      <c r="AD17" s="1">
        <f>IF(Calculations!B17&lt;DesiredRetirementAge,K17,NA())</f>
        <v>119838.8671875</v>
      </c>
      <c r="AE17" s="1" t="e">
        <f>IF(Calculations!B17&gt;=(DesiredRetirementAge-1),K17,NA())</f>
        <v>#N/A</v>
      </c>
      <c r="AF17" s="1"/>
      <c r="AH17" s="1">
        <f t="shared" si="0"/>
        <v>5001.6824999999953</v>
      </c>
      <c r="AJ17" s="1"/>
    </row>
    <row r="18" spans="2:36" x14ac:dyDescent="0.2">
      <c r="B18">
        <f>Age</f>
        <v>43</v>
      </c>
      <c r="C18" s="1">
        <f>Salary</f>
        <v>54636.35</v>
      </c>
      <c r="D18" s="1"/>
      <c r="E18" s="1"/>
      <c r="F18" s="1">
        <f>Balance</f>
        <v>119838.8671875</v>
      </c>
      <c r="G18" s="1">
        <f>Interest</f>
        <v>7489.92919921875</v>
      </c>
      <c r="H18" s="1">
        <f>YearlySavings</f>
        <v>15000</v>
      </c>
      <c r="I18" s="1">
        <f>DesiredRetirementIncome</f>
        <v>0</v>
      </c>
      <c r="J18" s="1">
        <f>PensionIncome</f>
        <v>0</v>
      </c>
      <c r="K18" s="1">
        <f>EndBalance</f>
        <v>142328.79638671875</v>
      </c>
      <c r="N18" s="1">
        <f>Balance_Under</f>
        <v>117358.6509375</v>
      </c>
      <c r="O18" s="1">
        <f>Interest_Under</f>
        <v>6161.3291742187503</v>
      </c>
      <c r="P18" s="1">
        <f>YearlySavings_Under</f>
        <v>15000</v>
      </c>
      <c r="Q18" s="1">
        <f>DesiredRetirementIncome</f>
        <v>0</v>
      </c>
      <c r="R18" s="1">
        <f>PensionIncome_Under</f>
        <v>0</v>
      </c>
      <c r="S18" s="1">
        <f>EndBalance</f>
        <v>138519.98011171876</v>
      </c>
      <c r="V18" s="1">
        <f>Balance_Over</f>
        <v>122360.3334375</v>
      </c>
      <c r="W18" s="1">
        <f>Interest_Over</f>
        <v>8871.1241742187485</v>
      </c>
      <c r="X18" s="1">
        <f>YearlySavings_Over</f>
        <v>15000</v>
      </c>
      <c r="Y18" s="1">
        <f>DesiredRetirementIncome</f>
        <v>0</v>
      </c>
      <c r="Z18" s="1">
        <f>PensionIncome_Over</f>
        <v>0</v>
      </c>
      <c r="AA18" s="1">
        <f>EndBalance</f>
        <v>146231.45761171874</v>
      </c>
      <c r="AD18" s="1">
        <f>IF(Calculations!B18&lt;DesiredRetirementAge,K18,NA())</f>
        <v>142328.79638671875</v>
      </c>
      <c r="AE18" s="1" t="e">
        <f>IF(Calculations!B18&gt;=(DesiredRetirementAge-1),K18,NA())</f>
        <v>#N/A</v>
      </c>
      <c r="AF18" s="1"/>
      <c r="AH18" s="1">
        <f t="shared" si="0"/>
        <v>7711.477499999979</v>
      </c>
      <c r="AJ18" s="1"/>
    </row>
    <row r="19" spans="2:36" x14ac:dyDescent="0.2">
      <c r="B19">
        <f>Age</f>
        <v>44</v>
      </c>
      <c r="C19" s="1">
        <f>Salary</f>
        <v>56275.440499999997</v>
      </c>
      <c r="D19" s="1"/>
      <c r="E19" s="1"/>
      <c r="F19" s="1">
        <f>Balance</f>
        <v>142328.79638671875</v>
      </c>
      <c r="G19" s="1">
        <f>Interest</f>
        <v>8895.5497741699219</v>
      </c>
      <c r="H19" s="1">
        <f>YearlySavings</f>
        <v>15000</v>
      </c>
      <c r="I19" s="1">
        <f>DesiredRetirementIncome</f>
        <v>0</v>
      </c>
      <c r="J19" s="1">
        <f>PensionIncome</f>
        <v>0</v>
      </c>
      <c r="K19" s="1">
        <f>EndBalance</f>
        <v>166224.34616088867</v>
      </c>
      <c r="N19" s="1">
        <f>Balance_Under</f>
        <v>138519.98011171876</v>
      </c>
      <c r="O19" s="1">
        <f>Interest_Under</f>
        <v>7272.2989558652343</v>
      </c>
      <c r="P19" s="1">
        <f>YearlySavings_Under</f>
        <v>15000</v>
      </c>
      <c r="Q19" s="1">
        <f>DesiredRetirementIncome</f>
        <v>0</v>
      </c>
      <c r="R19" s="1">
        <f>PensionIncome_Under</f>
        <v>0</v>
      </c>
      <c r="S19" s="1">
        <f>EndBalance</f>
        <v>160792.27906758399</v>
      </c>
      <c r="V19" s="1">
        <f>Balance_Over</f>
        <v>146231.45761171874</v>
      </c>
      <c r="W19" s="1">
        <f>Interest_Over</f>
        <v>10601.780676849608</v>
      </c>
      <c r="X19" s="1">
        <f>YearlySavings_Over</f>
        <v>15000</v>
      </c>
      <c r="Y19" s="1">
        <f>DesiredRetirementIncome</f>
        <v>0</v>
      </c>
      <c r="Z19" s="1">
        <f>PensionIncome_Over</f>
        <v>0</v>
      </c>
      <c r="AA19" s="1">
        <f>EndBalance</f>
        <v>171833.23828856833</v>
      </c>
      <c r="AD19" s="1">
        <f>IF(Calculations!B19&lt;DesiredRetirementAge,K19,NA())</f>
        <v>166224.34616088867</v>
      </c>
      <c r="AE19" s="1" t="e">
        <f>IF(Calculations!B19&gt;=(DesiredRetirementAge-1),K19,NA())</f>
        <v>#N/A</v>
      </c>
      <c r="AF19" s="1"/>
      <c r="AH19" s="1">
        <f t="shared" si="0"/>
        <v>11040.959220984339</v>
      </c>
      <c r="AJ19" s="1"/>
    </row>
    <row r="20" spans="2:36" x14ac:dyDescent="0.2">
      <c r="B20">
        <f>Age</f>
        <v>45</v>
      </c>
      <c r="C20" s="1">
        <f>Salary</f>
        <v>57963.703714999996</v>
      </c>
      <c r="D20" s="1"/>
      <c r="E20" s="1"/>
      <c r="F20" s="1">
        <f>Balance</f>
        <v>166224.34616088867</v>
      </c>
      <c r="G20" s="1">
        <f>Interest</f>
        <v>10389.021635055542</v>
      </c>
      <c r="H20" s="1">
        <f>YearlySavings</f>
        <v>15000</v>
      </c>
      <c r="I20" s="1">
        <f>DesiredRetirementIncome</f>
        <v>0</v>
      </c>
      <c r="J20" s="1">
        <f>PensionIncome</f>
        <v>0</v>
      </c>
      <c r="K20" s="1">
        <f>EndBalance</f>
        <v>191613.36779594421</v>
      </c>
      <c r="N20" s="1">
        <f>Balance_Under</f>
        <v>160792.27906758399</v>
      </c>
      <c r="O20" s="1">
        <f>Interest_Under</f>
        <v>8441.594651048159</v>
      </c>
      <c r="P20" s="1">
        <f>YearlySavings_Under</f>
        <v>15000</v>
      </c>
      <c r="Q20" s="1">
        <f>DesiredRetirementIncome</f>
        <v>0</v>
      </c>
      <c r="R20" s="1">
        <f>PensionIncome_Under</f>
        <v>0</v>
      </c>
      <c r="S20" s="1">
        <f>EndBalance</f>
        <v>184233.87371863215</v>
      </c>
      <c r="V20" s="1">
        <f>Balance_Over</f>
        <v>171833.23828856833</v>
      </c>
      <c r="W20" s="1">
        <f>Interest_Over</f>
        <v>12457.909775921204</v>
      </c>
      <c r="X20" s="1">
        <f>YearlySavings_Over</f>
        <v>15000</v>
      </c>
      <c r="Y20" s="1">
        <f>DesiredRetirementIncome</f>
        <v>0</v>
      </c>
      <c r="Z20" s="1">
        <f>PensionIncome_Over</f>
        <v>0</v>
      </c>
      <c r="AA20" s="1">
        <f>EndBalance</f>
        <v>199291.14806448953</v>
      </c>
      <c r="AD20" s="1">
        <f>IF(Calculations!B20&lt;DesiredRetirementAge,K20,NA())</f>
        <v>191613.36779594421</v>
      </c>
      <c r="AE20" s="1" t="e">
        <f>IF(Calculations!B20&gt;=(DesiredRetirementAge-1),K20,NA())</f>
        <v>#N/A</v>
      </c>
      <c r="AF20" s="1"/>
      <c r="AH20" s="1">
        <f t="shared" si="0"/>
        <v>15057.274345857382</v>
      </c>
      <c r="AJ20" s="1"/>
    </row>
    <row r="21" spans="2:36" x14ac:dyDescent="0.2">
      <c r="B21">
        <f>Age</f>
        <v>46</v>
      </c>
      <c r="C21" s="1">
        <f>Salary</f>
        <v>59702.614826449993</v>
      </c>
      <c r="D21" s="1"/>
      <c r="E21" s="1"/>
      <c r="F21" s="1">
        <f>Balance</f>
        <v>191613.36779594421</v>
      </c>
      <c r="G21" s="1">
        <f>Interest</f>
        <v>11975.835487246513</v>
      </c>
      <c r="H21" s="1">
        <f>YearlySavings</f>
        <v>15000</v>
      </c>
      <c r="I21" s="1">
        <f>DesiredRetirementIncome</f>
        <v>0</v>
      </c>
      <c r="J21" s="1">
        <f>PensionIncome</f>
        <v>0</v>
      </c>
      <c r="K21" s="1">
        <f>EndBalance</f>
        <v>218589.20328319073</v>
      </c>
      <c r="N21" s="1">
        <f>Balance_Under</f>
        <v>184233.87371863215</v>
      </c>
      <c r="O21" s="1">
        <f>Interest_Under</f>
        <v>9672.2783702281868</v>
      </c>
      <c r="P21" s="1">
        <f>YearlySavings_Under</f>
        <v>15000</v>
      </c>
      <c r="Q21" s="1">
        <f>DesiredRetirementIncome</f>
        <v>0</v>
      </c>
      <c r="R21" s="1">
        <f>PensionIncome_Under</f>
        <v>0</v>
      </c>
      <c r="S21" s="1">
        <f>EndBalance</f>
        <v>208906.15208886034</v>
      </c>
      <c r="V21" s="1">
        <f>Balance_Over</f>
        <v>199291.14806448953</v>
      </c>
      <c r="W21" s="1">
        <f>Interest_Over</f>
        <v>14448.60823467549</v>
      </c>
      <c r="X21" s="1">
        <f>YearlySavings_Over</f>
        <v>15000</v>
      </c>
      <c r="Y21" s="1">
        <f>DesiredRetirementIncome</f>
        <v>0</v>
      </c>
      <c r="Z21" s="1">
        <f>PensionIncome_Over</f>
        <v>0</v>
      </c>
      <c r="AA21" s="1">
        <f>EndBalance</f>
        <v>228739.75629916502</v>
      </c>
      <c r="AD21" s="1">
        <f>IF(Calculations!B21&lt;DesiredRetirementAge,K21,NA())</f>
        <v>218589.20328319073</v>
      </c>
      <c r="AE21" s="1" t="e">
        <f>IF(Calculations!B21&gt;=(DesiredRetirementAge-1),K21,NA())</f>
        <v>#N/A</v>
      </c>
      <c r="AF21" s="1"/>
      <c r="AH21" s="1">
        <f t="shared" si="0"/>
        <v>19833.604210304678</v>
      </c>
      <c r="AJ21" s="1"/>
    </row>
    <row r="22" spans="2:36" x14ac:dyDescent="0.2">
      <c r="B22">
        <f>Age</f>
        <v>47</v>
      </c>
      <c r="C22" s="1">
        <f>Salary</f>
        <v>61493.693271243494</v>
      </c>
      <c r="D22" s="1"/>
      <c r="E22" s="1"/>
      <c r="F22" s="1">
        <f>Balance</f>
        <v>218589.20328319073</v>
      </c>
      <c r="G22" s="1">
        <f>Interest</f>
        <v>13661.82520519942</v>
      </c>
      <c r="H22" s="1">
        <f>YearlySavings</f>
        <v>15000</v>
      </c>
      <c r="I22" s="1">
        <f>DesiredRetirementIncome</f>
        <v>0</v>
      </c>
      <c r="J22" s="1">
        <f>PensionIncome</f>
        <v>0</v>
      </c>
      <c r="K22" s="1">
        <f>EndBalance</f>
        <v>247251.02848839015</v>
      </c>
      <c r="N22" s="1">
        <f>Balance_Under</f>
        <v>208906.15208886034</v>
      </c>
      <c r="O22" s="1">
        <f>Interest_Under</f>
        <v>10967.572984665167</v>
      </c>
      <c r="P22" s="1">
        <f>YearlySavings_Under</f>
        <v>15000</v>
      </c>
      <c r="Q22" s="1">
        <f>DesiredRetirementIncome</f>
        <v>0</v>
      </c>
      <c r="R22" s="1">
        <f>PensionIncome_Under</f>
        <v>0</v>
      </c>
      <c r="S22" s="1">
        <f>EndBalance</f>
        <v>234873.72507352551</v>
      </c>
      <c r="V22" s="1">
        <f>Balance_Over</f>
        <v>228739.75629916502</v>
      </c>
      <c r="W22" s="1">
        <f>Interest_Over</f>
        <v>16583.632331689463</v>
      </c>
      <c r="X22" s="1">
        <f>YearlySavings_Over</f>
        <v>15000</v>
      </c>
      <c r="Y22" s="1">
        <f>DesiredRetirementIncome</f>
        <v>0</v>
      </c>
      <c r="Z22" s="1">
        <f>PensionIncome_Over</f>
        <v>0</v>
      </c>
      <c r="AA22" s="1">
        <f>EndBalance</f>
        <v>260323.38863085449</v>
      </c>
      <c r="AD22" s="1">
        <f>IF(Calculations!B22&lt;DesiredRetirementAge,K22,NA())</f>
        <v>247251.02848839015</v>
      </c>
      <c r="AE22" s="1" t="e">
        <f>IF(Calculations!B22&gt;=(DesiredRetirementAge-1),K22,NA())</f>
        <v>#N/A</v>
      </c>
      <c r="AF22" s="1"/>
      <c r="AH22" s="1">
        <f t="shared" si="0"/>
        <v>25449.663557328982</v>
      </c>
      <c r="AJ22" s="1"/>
    </row>
    <row r="23" spans="2:36" x14ac:dyDescent="0.2">
      <c r="B23">
        <f>Age</f>
        <v>48</v>
      </c>
      <c r="C23" s="1">
        <f>Salary</f>
        <v>63338.504069380797</v>
      </c>
      <c r="D23" s="1"/>
      <c r="E23" s="1"/>
      <c r="F23" s="1">
        <f>Balance</f>
        <v>247251.02848839015</v>
      </c>
      <c r="G23" s="1">
        <f>Interest</f>
        <v>15453.189280524384</v>
      </c>
      <c r="H23" s="1">
        <f>YearlySavings</f>
        <v>15000</v>
      </c>
      <c r="I23" s="1">
        <f>DesiredRetirementIncome</f>
        <v>0</v>
      </c>
      <c r="J23" s="1">
        <f>PensionIncome</f>
        <v>0</v>
      </c>
      <c r="K23" s="1">
        <f>EndBalance</f>
        <v>277704.21776891453</v>
      </c>
      <c r="N23" s="1">
        <f>Balance_Under</f>
        <v>234873.72507352551</v>
      </c>
      <c r="O23" s="1">
        <f>Interest_Under</f>
        <v>12330.870566360089</v>
      </c>
      <c r="P23" s="1">
        <f>YearlySavings_Under</f>
        <v>15000</v>
      </c>
      <c r="Q23" s="1">
        <f>DesiredRetirementIncome</f>
        <v>0</v>
      </c>
      <c r="R23" s="1">
        <f>PensionIncome_Under</f>
        <v>0</v>
      </c>
      <c r="S23" s="1">
        <f>EndBalance</f>
        <v>262204.59563988564</v>
      </c>
      <c r="V23" s="1">
        <f>Balance_Over</f>
        <v>260323.38863085449</v>
      </c>
      <c r="W23" s="1">
        <f>Interest_Over</f>
        <v>18873.445675736948</v>
      </c>
      <c r="X23" s="1">
        <f>YearlySavings_Over</f>
        <v>15000</v>
      </c>
      <c r="Y23" s="1">
        <f>DesiredRetirementIncome</f>
        <v>0</v>
      </c>
      <c r="Z23" s="1">
        <f>PensionIncome_Over</f>
        <v>0</v>
      </c>
      <c r="AA23" s="1">
        <f>EndBalance</f>
        <v>294196.83430659142</v>
      </c>
      <c r="AD23" s="1">
        <f>IF(Calculations!B23&lt;DesiredRetirementAge,K23,NA())</f>
        <v>277704.21776891453</v>
      </c>
      <c r="AE23" s="1" t="e">
        <f>IF(Calculations!B23&gt;=(DesiredRetirementAge-1),K23,NA())</f>
        <v>#N/A</v>
      </c>
      <c r="AF23" s="1"/>
      <c r="AH23" s="1">
        <f t="shared" si="0"/>
        <v>31992.238666705787</v>
      </c>
      <c r="AJ23" s="1"/>
    </row>
    <row r="24" spans="2:36" x14ac:dyDescent="0.2">
      <c r="B24">
        <f>Age</f>
        <v>49</v>
      </c>
      <c r="C24" s="1">
        <f>Salary</f>
        <v>65238.659191462219</v>
      </c>
      <c r="D24" s="1"/>
      <c r="E24" s="1"/>
      <c r="F24" s="1">
        <f>Balance</f>
        <v>277704.21776891453</v>
      </c>
      <c r="G24" s="1">
        <f>Interest</f>
        <v>17356.513610557158</v>
      </c>
      <c r="H24" s="1">
        <f>YearlySavings</f>
        <v>15000</v>
      </c>
      <c r="I24" s="1">
        <f>DesiredRetirementIncome</f>
        <v>0</v>
      </c>
      <c r="J24" s="1">
        <f>PensionIncome</f>
        <v>0</v>
      </c>
      <c r="K24" s="1">
        <f>EndBalance</f>
        <v>310060.73137947172</v>
      </c>
      <c r="N24" s="1">
        <f>Balance_Under</f>
        <v>262204.59563988564</v>
      </c>
      <c r="O24" s="1">
        <f>Interest_Under</f>
        <v>13765.741271093995</v>
      </c>
      <c r="P24" s="1">
        <f>YearlySavings_Under</f>
        <v>15000</v>
      </c>
      <c r="Q24" s="1">
        <f>DesiredRetirementIncome</f>
        <v>0</v>
      </c>
      <c r="R24" s="1">
        <f>PensionIncome_Under</f>
        <v>0</v>
      </c>
      <c r="S24" s="1">
        <f>EndBalance</f>
        <v>290970.33691097965</v>
      </c>
      <c r="V24" s="1">
        <f>Balance_Over</f>
        <v>294196.83430659142</v>
      </c>
      <c r="W24" s="1">
        <f>Interest_Over</f>
        <v>21329.270487227877</v>
      </c>
      <c r="X24" s="1">
        <f>YearlySavings_Over</f>
        <v>15000</v>
      </c>
      <c r="Y24" s="1">
        <f>DesiredRetirementIncome</f>
        <v>0</v>
      </c>
      <c r="Z24" s="1">
        <f>PensionIncome_Over</f>
        <v>0</v>
      </c>
      <c r="AA24" s="1">
        <f>EndBalance</f>
        <v>330526.10479381931</v>
      </c>
      <c r="AD24" s="1">
        <f>IF(Calculations!B24&lt;DesiredRetirementAge,K24,NA())</f>
        <v>310060.73137947172</v>
      </c>
      <c r="AE24" s="1" t="e">
        <f>IF(Calculations!B24&gt;=(DesiredRetirementAge-1),K24,NA())</f>
        <v>#N/A</v>
      </c>
      <c r="AF24" s="1"/>
      <c r="AH24" s="1">
        <f t="shared" si="0"/>
        <v>39555.76788283966</v>
      </c>
      <c r="AJ24" s="1"/>
    </row>
    <row r="25" spans="2:36" x14ac:dyDescent="0.2">
      <c r="B25">
        <f>Age</f>
        <v>50</v>
      </c>
      <c r="C25" s="1">
        <f>Salary</f>
        <v>67195.818967206083</v>
      </c>
      <c r="D25" s="1"/>
      <c r="E25" s="1"/>
      <c r="F25" s="1">
        <f>Balance</f>
        <v>310060.73137947172</v>
      </c>
      <c r="G25" s="1">
        <f>Interest</f>
        <v>19378.795711216982</v>
      </c>
      <c r="H25" s="1">
        <f>YearlySavings</f>
        <v>15000</v>
      </c>
      <c r="I25" s="1">
        <f>DesiredRetirementIncome</f>
        <v>0</v>
      </c>
      <c r="J25" s="1">
        <f>PensionIncome</f>
        <v>0</v>
      </c>
      <c r="K25" s="1">
        <f>EndBalance</f>
        <v>344439.5270906887</v>
      </c>
      <c r="N25" s="1">
        <f>Balance_Under</f>
        <v>290970.33691097965</v>
      </c>
      <c r="O25" s="1">
        <f>Interest_Under</f>
        <v>15275.942687826431</v>
      </c>
      <c r="P25" s="1">
        <f>YearlySavings_Under</f>
        <v>15000</v>
      </c>
      <c r="Q25" s="1">
        <f>DesiredRetirementIncome</f>
        <v>0</v>
      </c>
      <c r="R25" s="1">
        <f>PensionIncome_Under</f>
        <v>0</v>
      </c>
      <c r="S25" s="1">
        <f>EndBalance</f>
        <v>321246.27959880605</v>
      </c>
      <c r="V25" s="1">
        <f>Balance_Over</f>
        <v>330526.10479381931</v>
      </c>
      <c r="W25" s="1">
        <f>Interest_Over</f>
        <v>23963.142597551898</v>
      </c>
      <c r="X25" s="1">
        <f>YearlySavings_Over</f>
        <v>15000</v>
      </c>
      <c r="Y25" s="1">
        <f>DesiredRetirementIncome</f>
        <v>0</v>
      </c>
      <c r="Z25" s="1">
        <f>PensionIncome_Over</f>
        <v>0</v>
      </c>
      <c r="AA25" s="1">
        <f>EndBalance</f>
        <v>369489.24739137123</v>
      </c>
      <c r="AD25" s="1">
        <f>IF(Calculations!B25&lt;DesiredRetirementAge,K25,NA())</f>
        <v>344439.5270906887</v>
      </c>
      <c r="AE25" s="1" t="e">
        <f>IF(Calculations!B25&gt;=(DesiredRetirementAge-1),K25,NA())</f>
        <v>#N/A</v>
      </c>
      <c r="AF25" s="1"/>
      <c r="AH25" s="1">
        <f t="shared" si="0"/>
        <v>48242.967792565178</v>
      </c>
      <c r="AJ25" s="1"/>
    </row>
    <row r="26" spans="2:36" x14ac:dyDescent="0.2">
      <c r="B26">
        <f>Age</f>
        <v>51</v>
      </c>
      <c r="C26" s="1">
        <f>Salary</f>
        <v>69211.693536222272</v>
      </c>
      <c r="D26" s="1"/>
      <c r="E26" s="1"/>
      <c r="F26" s="1">
        <f>Balance</f>
        <v>344439.5270906887</v>
      </c>
      <c r="G26" s="1">
        <f>Interest</f>
        <v>21527.470443168044</v>
      </c>
      <c r="H26" s="1">
        <f>YearlySavings</f>
        <v>15000</v>
      </c>
      <c r="I26" s="1">
        <f>DesiredRetirementIncome</f>
        <v>0</v>
      </c>
      <c r="J26" s="1">
        <f>PensionIncome</f>
        <v>0</v>
      </c>
      <c r="K26" s="1">
        <f>EndBalance</f>
        <v>380966.99753385677</v>
      </c>
      <c r="N26" s="1">
        <f>Balance_Under</f>
        <v>321246.27959880605</v>
      </c>
      <c r="O26" s="1">
        <f>Interest_Under</f>
        <v>16865.429678937318</v>
      </c>
      <c r="P26" s="1">
        <f>YearlySavings_Under</f>
        <v>15000</v>
      </c>
      <c r="Q26" s="1">
        <f>DesiredRetirementIncome</f>
        <v>0</v>
      </c>
      <c r="R26" s="1">
        <f>PensionIncome_Under</f>
        <v>0</v>
      </c>
      <c r="S26" s="1">
        <f>EndBalance</f>
        <v>353111.70927774336</v>
      </c>
      <c r="V26" s="1">
        <f>Balance_Over</f>
        <v>369489.24739137123</v>
      </c>
      <c r="W26" s="1">
        <f>Interest_Over</f>
        <v>26787.970435874413</v>
      </c>
      <c r="X26" s="1">
        <f>YearlySavings_Over</f>
        <v>15000</v>
      </c>
      <c r="Y26" s="1">
        <f>DesiredRetirementIncome</f>
        <v>0</v>
      </c>
      <c r="Z26" s="1">
        <f>PensionIncome_Over</f>
        <v>0</v>
      </c>
      <c r="AA26" s="1">
        <f>EndBalance</f>
        <v>411277.21782724565</v>
      </c>
      <c r="AD26" s="1">
        <f>IF(Calculations!B26&lt;DesiredRetirementAge,K26,NA())</f>
        <v>380966.99753385677</v>
      </c>
      <c r="AE26" s="1" t="e">
        <f>IF(Calculations!B26&gt;=(DesiredRetirementAge-1),K26,NA())</f>
        <v>#N/A</v>
      </c>
      <c r="AF26" s="1"/>
      <c r="AH26" s="1">
        <f t="shared" si="0"/>
        <v>58165.508549502294</v>
      </c>
      <c r="AJ26" s="1"/>
    </row>
    <row r="27" spans="2:36" x14ac:dyDescent="0.2">
      <c r="B27">
        <f>Age</f>
        <v>52</v>
      </c>
      <c r="C27" s="1">
        <f>Salary</f>
        <v>71288.044342308945</v>
      </c>
      <c r="D27" s="1"/>
      <c r="E27" s="1"/>
      <c r="F27" s="1">
        <f>Balance</f>
        <v>380966.99753385677</v>
      </c>
      <c r="G27" s="1">
        <f>Interest</f>
        <v>23810.437345866048</v>
      </c>
      <c r="H27" s="1">
        <f>YearlySavings</f>
        <v>15000</v>
      </c>
      <c r="I27" s="1">
        <f>DesiredRetirementIncome</f>
        <v>0</v>
      </c>
      <c r="J27" s="1">
        <f>PensionIncome</f>
        <v>0</v>
      </c>
      <c r="K27" s="1">
        <f>EndBalance</f>
        <v>419777.43487972283</v>
      </c>
      <c r="N27" s="1">
        <f>Balance_Under</f>
        <v>353111.70927774336</v>
      </c>
      <c r="O27" s="1">
        <f>Interest_Under</f>
        <v>18538.364737081527</v>
      </c>
      <c r="P27" s="1">
        <f>YearlySavings_Under</f>
        <v>15000</v>
      </c>
      <c r="Q27" s="1">
        <f>DesiredRetirementIncome</f>
        <v>0</v>
      </c>
      <c r="R27" s="1">
        <f>PensionIncome_Under</f>
        <v>0</v>
      </c>
      <c r="S27" s="1">
        <f>EndBalance</f>
        <v>386650.07401482487</v>
      </c>
      <c r="V27" s="1">
        <f>Balance_Over</f>
        <v>411277.21782724565</v>
      </c>
      <c r="W27" s="1">
        <f>Interest_Over</f>
        <v>29817.598292475308</v>
      </c>
      <c r="X27" s="1">
        <f>YearlySavings_Over</f>
        <v>15000</v>
      </c>
      <c r="Y27" s="1">
        <f>DesiredRetirementIncome</f>
        <v>0</v>
      </c>
      <c r="Z27" s="1">
        <f>PensionIncome_Over</f>
        <v>0</v>
      </c>
      <c r="AA27" s="1">
        <f>EndBalance</f>
        <v>456094.81611972098</v>
      </c>
      <c r="AD27" s="1">
        <f>IF(Calculations!B27&lt;DesiredRetirementAge,K27,NA())</f>
        <v>419777.43487972283</v>
      </c>
      <c r="AE27" s="1" t="e">
        <f>IF(Calculations!B27&gt;=(DesiredRetirementAge-1),K27,NA())</f>
        <v>#N/A</v>
      </c>
      <c r="AF27" s="1"/>
      <c r="AH27" s="1">
        <f t="shared" si="0"/>
        <v>69444.742104896111</v>
      </c>
      <c r="AJ27" s="1"/>
    </row>
    <row r="28" spans="2:36" x14ac:dyDescent="0.2">
      <c r="B28">
        <f>Age</f>
        <v>53</v>
      </c>
      <c r="C28" s="1">
        <f>Salary</f>
        <v>73426.685672578213</v>
      </c>
      <c r="D28" s="1"/>
      <c r="E28" s="1"/>
      <c r="F28" s="1">
        <f>Balance</f>
        <v>419777.43487972283</v>
      </c>
      <c r="G28" s="1">
        <f>Interest</f>
        <v>26236.089679982677</v>
      </c>
      <c r="H28" s="1">
        <f>YearlySavings</f>
        <v>15000</v>
      </c>
      <c r="I28" s="1">
        <f>DesiredRetirementIncome</f>
        <v>0</v>
      </c>
      <c r="J28" s="1">
        <f>PensionIncome</f>
        <v>0</v>
      </c>
      <c r="K28" s="1">
        <f>EndBalance</f>
        <v>461013.52455970552</v>
      </c>
      <c r="N28" s="1">
        <f>Balance_Under</f>
        <v>386650.07401482487</v>
      </c>
      <c r="O28" s="1">
        <f>Interest_Under</f>
        <v>20299.128885778304</v>
      </c>
      <c r="P28" s="1">
        <f>YearlySavings_Under</f>
        <v>15000</v>
      </c>
      <c r="Q28" s="1">
        <f>DesiredRetirementIncome</f>
        <v>0</v>
      </c>
      <c r="R28" s="1">
        <f>PensionIncome_Under</f>
        <v>0</v>
      </c>
      <c r="S28" s="1">
        <f>EndBalance</f>
        <v>421949.20290060318</v>
      </c>
      <c r="V28" s="1">
        <f>Balance_Over</f>
        <v>456094.81611972098</v>
      </c>
      <c r="W28" s="1">
        <f>Interest_Over</f>
        <v>33066.874168679766</v>
      </c>
      <c r="X28" s="1">
        <f>YearlySavings_Over</f>
        <v>15000</v>
      </c>
      <c r="Y28" s="1">
        <f>DesiredRetirementIncome</f>
        <v>0</v>
      </c>
      <c r="Z28" s="1">
        <f>PensionIncome_Over</f>
        <v>0</v>
      </c>
      <c r="AA28" s="1">
        <f>EndBalance</f>
        <v>504161.69028840074</v>
      </c>
      <c r="AD28" s="1">
        <f>IF(Calculations!B28&lt;DesiredRetirementAge,K28,NA())</f>
        <v>461013.52455970552</v>
      </c>
      <c r="AE28" s="1" t="e">
        <f>IF(Calculations!B28&gt;=(DesiredRetirementAge-1),K28,NA())</f>
        <v>#N/A</v>
      </c>
      <c r="AF28" s="1"/>
      <c r="AH28" s="1">
        <f t="shared" si="0"/>
        <v>82212.487387797562</v>
      </c>
      <c r="AJ28" s="1"/>
    </row>
    <row r="29" spans="2:36" x14ac:dyDescent="0.2">
      <c r="B29">
        <f>Age</f>
        <v>54</v>
      </c>
      <c r="C29" s="1">
        <f>Salary</f>
        <v>75629.486242755564</v>
      </c>
      <c r="D29" s="1"/>
      <c r="E29" s="1"/>
      <c r="F29" s="1">
        <f>Balance</f>
        <v>461013.52455970552</v>
      </c>
      <c r="G29" s="1">
        <f>Interest</f>
        <v>28813.345284981595</v>
      </c>
      <c r="H29" s="1">
        <f>YearlySavings</f>
        <v>15000</v>
      </c>
      <c r="I29" s="1">
        <f>DesiredRetirementIncome</f>
        <v>0</v>
      </c>
      <c r="J29" s="1">
        <f>PensionIncome</f>
        <v>0</v>
      </c>
      <c r="K29" s="1">
        <f>EndBalance</f>
        <v>504826.86984468711</v>
      </c>
      <c r="N29" s="1">
        <f>Balance_Under</f>
        <v>421949.20290060318</v>
      </c>
      <c r="O29" s="1">
        <f>Interest_Under</f>
        <v>22152.333152281666</v>
      </c>
      <c r="P29" s="1">
        <f>YearlySavings_Under</f>
        <v>15000</v>
      </c>
      <c r="Q29" s="1">
        <f>DesiredRetirementIncome</f>
        <v>0</v>
      </c>
      <c r="R29" s="1">
        <f>PensionIncome_Under</f>
        <v>0</v>
      </c>
      <c r="S29" s="1">
        <f>EndBalance</f>
        <v>459101.53605288483</v>
      </c>
      <c r="V29" s="1">
        <f>Balance_Over</f>
        <v>504161.69028840074</v>
      </c>
      <c r="W29" s="1">
        <f>Interest_Over</f>
        <v>36551.722545909048</v>
      </c>
      <c r="X29" s="1">
        <f>YearlySavings_Over</f>
        <v>15000</v>
      </c>
      <c r="Y29" s="1">
        <f>DesiredRetirementIncome</f>
        <v>0</v>
      </c>
      <c r="Z29" s="1">
        <f>PensionIncome_Over</f>
        <v>0</v>
      </c>
      <c r="AA29" s="1">
        <f>EndBalance</f>
        <v>555713.41283430974</v>
      </c>
      <c r="AD29" s="1">
        <f>IF(Calculations!B29&lt;DesiredRetirementAge,K29,NA())</f>
        <v>504826.86984468711</v>
      </c>
      <c r="AE29" s="1" t="e">
        <f>IF(Calculations!B29&gt;=(DesiredRetirementAge-1),K29,NA())</f>
        <v>#N/A</v>
      </c>
      <c r="AF29" s="1"/>
      <c r="AH29" s="1">
        <f t="shared" si="0"/>
        <v>96611.876781424915</v>
      </c>
      <c r="AJ29" s="1"/>
    </row>
    <row r="30" spans="2:36" x14ac:dyDescent="0.2">
      <c r="B30">
        <f>Age</f>
        <v>55</v>
      </c>
      <c r="C30" s="1">
        <f>Salary</f>
        <v>77898.370830038228</v>
      </c>
      <c r="D30" s="1"/>
      <c r="E30" s="1"/>
      <c r="F30" s="1">
        <f>Balance</f>
        <v>504826.86984468711</v>
      </c>
      <c r="G30" s="1">
        <f>Interest</f>
        <v>31551.679365292945</v>
      </c>
      <c r="H30" s="1">
        <f>YearlySavings</f>
        <v>15000</v>
      </c>
      <c r="I30" s="1">
        <f>DesiredRetirementIncome</f>
        <v>0</v>
      </c>
      <c r="J30" s="1">
        <f>PensionIncome</f>
        <v>0</v>
      </c>
      <c r="K30" s="1">
        <f>EndBalance</f>
        <v>551378.54920998006</v>
      </c>
      <c r="N30" s="1">
        <f>Balance_Under</f>
        <v>459101.53605288483</v>
      </c>
      <c r="O30" s="1">
        <f>Interest_Under</f>
        <v>24102.830642776451</v>
      </c>
      <c r="P30" s="1">
        <f>YearlySavings_Under</f>
        <v>15000</v>
      </c>
      <c r="Q30" s="1">
        <f>DesiredRetirementIncome</f>
        <v>0</v>
      </c>
      <c r="R30" s="1">
        <f>PensionIncome_Under</f>
        <v>0</v>
      </c>
      <c r="S30" s="1">
        <f>EndBalance</f>
        <v>498204.36669566127</v>
      </c>
      <c r="V30" s="1">
        <f>Balance_Over</f>
        <v>555713.41283430974</v>
      </c>
      <c r="W30" s="1">
        <f>Interest_Over</f>
        <v>40289.222430487454</v>
      </c>
      <c r="X30" s="1">
        <f>YearlySavings_Over</f>
        <v>15000</v>
      </c>
      <c r="Y30" s="1">
        <f>DesiredRetirementIncome</f>
        <v>0</v>
      </c>
      <c r="Z30" s="1">
        <f>PensionIncome_Over</f>
        <v>0</v>
      </c>
      <c r="AA30" s="1">
        <f>EndBalance</f>
        <v>611002.63526479714</v>
      </c>
      <c r="AD30" s="1">
        <f>IF(Calculations!B30&lt;DesiredRetirementAge,K30,NA())</f>
        <v>551378.54920998006</v>
      </c>
      <c r="AE30" s="1" t="e">
        <f>IF(Calculations!B30&gt;=(DesiredRetirementAge-1),K30,NA())</f>
        <v>#N/A</v>
      </c>
      <c r="AF30" s="1"/>
      <c r="AH30" s="1">
        <f t="shared" si="0"/>
        <v>112798.26856913586</v>
      </c>
      <c r="AJ30" s="1"/>
    </row>
    <row r="31" spans="2:36" x14ac:dyDescent="0.2">
      <c r="B31">
        <f>Age</f>
        <v>56</v>
      </c>
      <c r="C31" s="1">
        <f>Salary</f>
        <v>80235.321954939369</v>
      </c>
      <c r="D31" s="1"/>
      <c r="E31" s="1"/>
      <c r="F31" s="1">
        <f>Balance</f>
        <v>551378.54920998006</v>
      </c>
      <c r="G31" s="1">
        <f>Interest</f>
        <v>34461.159325623754</v>
      </c>
      <c r="H31" s="1">
        <f>YearlySavings</f>
        <v>15000</v>
      </c>
      <c r="I31" s="1">
        <f>DesiredRetirementIncome</f>
        <v>0</v>
      </c>
      <c r="J31" s="1">
        <f>PensionIncome</f>
        <v>0</v>
      </c>
      <c r="K31" s="1">
        <f>EndBalance</f>
        <v>600839.70853560383</v>
      </c>
      <c r="N31" s="1">
        <f>Balance_Under</f>
        <v>498204.36669566127</v>
      </c>
      <c r="O31" s="1">
        <f>Interest_Under</f>
        <v>26155.729251522214</v>
      </c>
      <c r="P31" s="1">
        <f>YearlySavings_Under</f>
        <v>15000</v>
      </c>
      <c r="Q31" s="1">
        <f>DesiredRetirementIncome</f>
        <v>0</v>
      </c>
      <c r="R31" s="1">
        <f>PensionIncome_Under</f>
        <v>0</v>
      </c>
      <c r="S31" s="1">
        <f>EndBalance</f>
        <v>539360.09594718344</v>
      </c>
      <c r="V31" s="1">
        <f>Balance_Over</f>
        <v>611002.63526479714</v>
      </c>
      <c r="W31" s="1">
        <f>Interest_Over</f>
        <v>44297.691056697789</v>
      </c>
      <c r="X31" s="1">
        <f>YearlySavings_Over</f>
        <v>15000</v>
      </c>
      <c r="Y31" s="1">
        <f>DesiredRetirementIncome</f>
        <v>0</v>
      </c>
      <c r="Z31" s="1">
        <f>PensionIncome_Over</f>
        <v>0</v>
      </c>
      <c r="AA31" s="1">
        <f>EndBalance</f>
        <v>670300.32632149488</v>
      </c>
      <c r="AD31" s="1">
        <f>IF(Calculations!B31&lt;DesiredRetirementAge,K31,NA())</f>
        <v>600839.70853560383</v>
      </c>
      <c r="AE31" s="1" t="e">
        <f>IF(Calculations!B31&gt;=(DesiredRetirementAge-1),K31,NA())</f>
        <v>#N/A</v>
      </c>
      <c r="AF31" s="1"/>
      <c r="AH31" s="1">
        <f t="shared" si="0"/>
        <v>130940.23037431145</v>
      </c>
      <c r="AJ31" s="1"/>
    </row>
    <row r="32" spans="2:36" x14ac:dyDescent="0.2">
      <c r="B32">
        <f>Age</f>
        <v>57</v>
      </c>
      <c r="C32" s="1">
        <f>Salary</f>
        <v>82642.381613587553</v>
      </c>
      <c r="D32" s="1"/>
      <c r="E32" s="1"/>
      <c r="F32" s="1">
        <f>Balance</f>
        <v>600839.70853560383</v>
      </c>
      <c r="G32" s="1">
        <f>Interest</f>
        <v>37552.481783475239</v>
      </c>
      <c r="H32" s="1">
        <f>YearlySavings</f>
        <v>15000</v>
      </c>
      <c r="I32" s="1">
        <f>DesiredRetirementIncome</f>
        <v>0</v>
      </c>
      <c r="J32" s="1">
        <f>PensionIncome</f>
        <v>0</v>
      </c>
      <c r="K32" s="1">
        <f>EndBalance</f>
        <v>653392.19031907909</v>
      </c>
      <c r="N32" s="1">
        <f>Balance_Under</f>
        <v>539360.09594718344</v>
      </c>
      <c r="O32" s="1">
        <f>Interest_Under</f>
        <v>28316.40503722713</v>
      </c>
      <c r="P32" s="1">
        <f>YearlySavings_Under</f>
        <v>15000</v>
      </c>
      <c r="Q32" s="1">
        <f>DesiredRetirementIncome</f>
        <v>0</v>
      </c>
      <c r="R32" s="1">
        <f>PensionIncome_Under</f>
        <v>0</v>
      </c>
      <c r="S32" s="1">
        <f>EndBalance</f>
        <v>582676.50098441052</v>
      </c>
      <c r="V32" s="1">
        <f>Balance_Over</f>
        <v>670300.32632149488</v>
      </c>
      <c r="W32" s="1">
        <f>Interest_Over</f>
        <v>48596.773658308375</v>
      </c>
      <c r="X32" s="1">
        <f>YearlySavings_Over</f>
        <v>15000</v>
      </c>
      <c r="Y32" s="1">
        <f>DesiredRetirementIncome</f>
        <v>0</v>
      </c>
      <c r="Z32" s="1">
        <f>PensionIncome_Over</f>
        <v>0</v>
      </c>
      <c r="AA32" s="1">
        <f>EndBalance</f>
        <v>733897.0999798032</v>
      </c>
      <c r="AD32" s="1">
        <f>IF(Calculations!B32&lt;DesiredRetirementAge,K32,NA())</f>
        <v>653392.19031907909</v>
      </c>
      <c r="AE32" s="1" t="e">
        <f>IF(Calculations!B32&gt;=(DesiredRetirementAge-1),K32,NA())</f>
        <v>#N/A</v>
      </c>
      <c r="AF32" s="1"/>
      <c r="AH32" s="1">
        <f t="shared" si="0"/>
        <v>151220.59899539268</v>
      </c>
      <c r="AJ32" s="1"/>
    </row>
    <row r="33" spans="2:36" x14ac:dyDescent="0.2">
      <c r="B33">
        <f>Age</f>
        <v>58</v>
      </c>
      <c r="C33" s="1">
        <f>Salary</f>
        <v>85121.653061995181</v>
      </c>
      <c r="D33" s="1"/>
      <c r="E33" s="1"/>
      <c r="F33" s="1">
        <f>Balance</f>
        <v>653392.19031907909</v>
      </c>
      <c r="G33" s="1">
        <f>Interest</f>
        <v>40837.011894942443</v>
      </c>
      <c r="H33" s="1">
        <f>YearlySavings</f>
        <v>15000</v>
      </c>
      <c r="I33" s="1">
        <f>DesiredRetirementIncome</f>
        <v>0</v>
      </c>
      <c r="J33" s="1">
        <f>PensionIncome</f>
        <v>0</v>
      </c>
      <c r="K33" s="1">
        <f>EndBalance</f>
        <v>709229.20221402158</v>
      </c>
      <c r="N33" s="1">
        <f>Balance_Under</f>
        <v>582676.50098441052</v>
      </c>
      <c r="O33" s="1">
        <f>Interest_Under</f>
        <v>30590.51630168155</v>
      </c>
      <c r="P33" s="1">
        <f>YearlySavings_Under</f>
        <v>15000</v>
      </c>
      <c r="Q33" s="1">
        <f>DesiredRetirementIncome</f>
        <v>0</v>
      </c>
      <c r="R33" s="1">
        <f>PensionIncome_Under</f>
        <v>0</v>
      </c>
      <c r="S33" s="1">
        <f>EndBalance</f>
        <v>628267.01728609204</v>
      </c>
      <c r="V33" s="1">
        <f>Balance_Over</f>
        <v>733897.0999798032</v>
      </c>
      <c r="W33" s="1">
        <f>Interest_Over</f>
        <v>53207.539748535732</v>
      </c>
      <c r="X33" s="1">
        <f>YearlySavings_Over</f>
        <v>15000</v>
      </c>
      <c r="Y33" s="1">
        <f>DesiredRetirementIncome</f>
        <v>0</v>
      </c>
      <c r="Z33" s="1">
        <f>PensionIncome_Over</f>
        <v>0</v>
      </c>
      <c r="AA33" s="1">
        <f>EndBalance</f>
        <v>802104.63972833892</v>
      </c>
      <c r="AD33" s="1">
        <f>IF(Calculations!B33&lt;DesiredRetirementAge,K33,NA())</f>
        <v>709229.20221402158</v>
      </c>
      <c r="AE33" s="1" t="e">
        <f>IF(Calculations!B33&gt;=(DesiredRetirementAge-1),K33,NA())</f>
        <v>#N/A</v>
      </c>
      <c r="AF33" s="1"/>
      <c r="AH33" s="1">
        <f t="shared" si="0"/>
        <v>173837.62244224688</v>
      </c>
      <c r="AJ33" s="1"/>
    </row>
    <row r="34" spans="2:36" x14ac:dyDescent="0.2">
      <c r="B34">
        <f>Age</f>
        <v>59</v>
      </c>
      <c r="C34" s="1">
        <f>Salary</f>
        <v>87675.302653855033</v>
      </c>
      <c r="D34" s="1"/>
      <c r="E34" s="1"/>
      <c r="F34" s="1">
        <f>Balance</f>
        <v>709229.20221402158</v>
      </c>
      <c r="G34" s="1">
        <f>Interest</f>
        <v>44326.825138376349</v>
      </c>
      <c r="H34" s="1">
        <f>YearlySavings</f>
        <v>15000</v>
      </c>
      <c r="I34" s="1">
        <f>DesiredRetirementIncome</f>
        <v>0</v>
      </c>
      <c r="J34" s="1">
        <f>PensionIncome</f>
        <v>0</v>
      </c>
      <c r="K34" s="1">
        <f>EndBalance</f>
        <v>768556.02735239791</v>
      </c>
      <c r="N34" s="1">
        <f>Balance_Under</f>
        <v>628267.01728609204</v>
      </c>
      <c r="O34" s="1">
        <f>Interest_Under</f>
        <v>32984.018407519834</v>
      </c>
      <c r="P34" s="1">
        <f>YearlySavings_Under</f>
        <v>15000</v>
      </c>
      <c r="Q34" s="1">
        <f>DesiredRetirementIncome</f>
        <v>0</v>
      </c>
      <c r="R34" s="1">
        <f>PensionIncome_Under</f>
        <v>0</v>
      </c>
      <c r="S34" s="1">
        <f>EndBalance</f>
        <v>676251.03569361183</v>
      </c>
      <c r="V34" s="1">
        <f>Balance_Over</f>
        <v>802104.63972833892</v>
      </c>
      <c r="W34" s="1">
        <f>Interest_Over</f>
        <v>58152.586380304565</v>
      </c>
      <c r="X34" s="1">
        <f>YearlySavings_Over</f>
        <v>15000</v>
      </c>
      <c r="Y34" s="1">
        <f>DesiredRetirementIncome</f>
        <v>0</v>
      </c>
      <c r="Z34" s="1">
        <f>PensionIncome_Over</f>
        <v>0</v>
      </c>
      <c r="AA34" s="1">
        <f>EndBalance</f>
        <v>875257.22610864346</v>
      </c>
      <c r="AD34" s="1">
        <f>IF(Calculations!B34&lt;DesiredRetirementAge,K34,NA())</f>
        <v>768556.02735239791</v>
      </c>
      <c r="AE34" s="1" t="e">
        <f>IF(Calculations!B34&gt;=(DesiredRetirementAge-1),K34,NA())</f>
        <v>#N/A</v>
      </c>
      <c r="AF34" s="1"/>
      <c r="AH34" s="1">
        <f t="shared" si="0"/>
        <v>199006.19041503163</v>
      </c>
      <c r="AJ34" s="1"/>
    </row>
    <row r="35" spans="2:36" x14ac:dyDescent="0.2">
      <c r="B35">
        <f>Age</f>
        <v>60</v>
      </c>
      <c r="C35" s="1">
        <f>Salary</f>
        <v>90305.561733470677</v>
      </c>
      <c r="D35" s="1"/>
      <c r="E35" s="1"/>
      <c r="F35" s="1">
        <f>Balance</f>
        <v>768556.02735239791</v>
      </c>
      <c r="G35" s="1">
        <f>Interest</f>
        <v>48034.75170952487</v>
      </c>
      <c r="H35" s="1">
        <f>YearlySavings</f>
        <v>15000</v>
      </c>
      <c r="I35" s="1">
        <f>DesiredRetirementIncome</f>
        <v>0</v>
      </c>
      <c r="J35" s="1">
        <f>PensionIncome</f>
        <v>0</v>
      </c>
      <c r="K35" s="1">
        <f>EndBalance</f>
        <v>831590.7790619228</v>
      </c>
      <c r="N35" s="1">
        <f>Balance_Under</f>
        <v>676251.03569361183</v>
      </c>
      <c r="O35" s="1">
        <f>Interest_Under</f>
        <v>35503.179373914623</v>
      </c>
      <c r="P35" s="1">
        <f>YearlySavings_Under</f>
        <v>15000</v>
      </c>
      <c r="Q35" s="1">
        <f>DesiredRetirementIncome</f>
        <v>0</v>
      </c>
      <c r="R35" s="1">
        <f>PensionIncome_Under</f>
        <v>0</v>
      </c>
      <c r="S35" s="1">
        <f>EndBalance</f>
        <v>726754.21506752644</v>
      </c>
      <c r="V35" s="1">
        <f>Balance_Over</f>
        <v>875257.22610864346</v>
      </c>
      <c r="W35" s="1">
        <f>Interest_Over</f>
        <v>63456.148892876648</v>
      </c>
      <c r="X35" s="1">
        <f>YearlySavings_Over</f>
        <v>15000</v>
      </c>
      <c r="Y35" s="1">
        <f>DesiredRetirementIncome</f>
        <v>0</v>
      </c>
      <c r="Z35" s="1">
        <f>PensionIncome_Over</f>
        <v>0</v>
      </c>
      <c r="AA35" s="1">
        <f>EndBalance</f>
        <v>953713.37500152015</v>
      </c>
      <c r="AD35" s="1">
        <f>IF(Calculations!B35&lt;DesiredRetirementAge,K35,NA())</f>
        <v>831590.7790619228</v>
      </c>
      <c r="AE35" s="1" t="e">
        <f>IF(Calculations!B35&gt;=(DesiredRetirementAge-1),K35,NA())</f>
        <v>#N/A</v>
      </c>
      <c r="AF35" s="1"/>
      <c r="AH35" s="1">
        <f t="shared" si="0"/>
        <v>226959.15993399371</v>
      </c>
      <c r="AJ35" s="1"/>
    </row>
    <row r="36" spans="2:36" x14ac:dyDescent="0.2">
      <c r="B36">
        <f>Age</f>
        <v>61</v>
      </c>
      <c r="C36" s="1">
        <f>Salary</f>
        <v>93014.728585474804</v>
      </c>
      <c r="D36" s="1"/>
      <c r="E36" s="1"/>
      <c r="F36" s="1">
        <f>Balance</f>
        <v>831590.7790619228</v>
      </c>
      <c r="G36" s="1">
        <f>Interest</f>
        <v>51974.423691370175</v>
      </c>
      <c r="H36" s="1">
        <f>YearlySavings</f>
        <v>15000</v>
      </c>
      <c r="I36" s="1">
        <f>DesiredRetirementIncome</f>
        <v>0</v>
      </c>
      <c r="J36" s="1">
        <f>PensionIncome</f>
        <v>0</v>
      </c>
      <c r="K36" s="1">
        <f>EndBalance</f>
        <v>898565.20275329298</v>
      </c>
      <c r="N36" s="1">
        <f>Balance_Under</f>
        <v>726754.21506752644</v>
      </c>
      <c r="O36" s="1">
        <f>Interest_Under</f>
        <v>38154.596291045134</v>
      </c>
      <c r="P36" s="1">
        <f>YearlySavings_Under</f>
        <v>15000</v>
      </c>
      <c r="Q36" s="1">
        <f>DesiredRetirementIncome</f>
        <v>0</v>
      </c>
      <c r="R36" s="1">
        <f>PensionIncome_Under</f>
        <v>0</v>
      </c>
      <c r="S36" s="1">
        <f>EndBalance</f>
        <v>779908.81135857152</v>
      </c>
      <c r="V36" s="1">
        <f>Balance_Over</f>
        <v>953713.37500152015</v>
      </c>
      <c r="W36" s="1">
        <f>Interest_Over</f>
        <v>69144.21968761021</v>
      </c>
      <c r="X36" s="1">
        <f>YearlySavings_Over</f>
        <v>15000</v>
      </c>
      <c r="Y36" s="1">
        <f>DesiredRetirementIncome</f>
        <v>0</v>
      </c>
      <c r="Z36" s="1">
        <f>PensionIncome_Over</f>
        <v>0</v>
      </c>
      <c r="AA36" s="1">
        <f>EndBalance</f>
        <v>1037857.5946891303</v>
      </c>
      <c r="AD36" s="1">
        <f>IF(Calculations!B36&lt;DesiredRetirementAge,K36,NA())</f>
        <v>898565.20275329298</v>
      </c>
      <c r="AE36" s="1" t="e">
        <f>IF(Calculations!B36&gt;=(DesiredRetirementAge-1),K36,NA())</f>
        <v>#N/A</v>
      </c>
      <c r="AF36" s="1"/>
      <c r="AH36" s="1">
        <f t="shared" si="0"/>
        <v>257948.7833305588</v>
      </c>
      <c r="AJ36" s="1"/>
    </row>
    <row r="37" spans="2:36" x14ac:dyDescent="0.2">
      <c r="B37">
        <f>Age</f>
        <v>62</v>
      </c>
      <c r="C37" s="1">
        <f>Salary</f>
        <v>95805.170443039053</v>
      </c>
      <c r="D37" s="1"/>
      <c r="E37" s="1"/>
      <c r="F37" s="1">
        <f>Balance</f>
        <v>898565.20275329298</v>
      </c>
      <c r="G37" s="1">
        <f>Interest</f>
        <v>56160.325172080811</v>
      </c>
      <c r="H37" s="1">
        <f>YearlySavings</f>
        <v>15000</v>
      </c>
      <c r="I37" s="1">
        <f>DesiredRetirementIncome</f>
        <v>0</v>
      </c>
      <c r="J37" s="1">
        <f>PensionIncome</f>
        <v>0</v>
      </c>
      <c r="K37" s="1">
        <f>EndBalance</f>
        <v>969725.52792537375</v>
      </c>
      <c r="N37" s="1">
        <f>Balance_Under</f>
        <v>779908.81135857152</v>
      </c>
      <c r="O37" s="1">
        <f>Interest_Under</f>
        <v>40945.212596325</v>
      </c>
      <c r="P37" s="1">
        <f>YearlySavings_Under</f>
        <v>15000</v>
      </c>
      <c r="Q37" s="1">
        <f>DesiredRetirementIncome</f>
        <v>0</v>
      </c>
      <c r="R37" s="1">
        <f>PensionIncome_Under</f>
        <v>0</v>
      </c>
      <c r="S37" s="1">
        <f>EndBalance</f>
        <v>835854.02395489649</v>
      </c>
      <c r="V37" s="1">
        <f>Balance_Over</f>
        <v>1037857.5946891303</v>
      </c>
      <c r="W37" s="1">
        <f>Interest_Over</f>
        <v>75244.675614961947</v>
      </c>
      <c r="X37" s="1">
        <f>YearlySavings_Over</f>
        <v>15000</v>
      </c>
      <c r="Y37" s="1">
        <f>DesiredRetirementIncome</f>
        <v>0</v>
      </c>
      <c r="Z37" s="1">
        <f>PensionIncome_Over</f>
        <v>0</v>
      </c>
      <c r="AA37" s="1">
        <f>EndBalance</f>
        <v>1128102.2703040922</v>
      </c>
      <c r="AD37" s="1">
        <f>IF(Calculations!B37&lt;DesiredRetirementAge,K37,NA())</f>
        <v>969725.52792537375</v>
      </c>
      <c r="AE37" s="1" t="e">
        <f>IF(Calculations!B37&gt;=(DesiredRetirementAge-1),K37,NA())</f>
        <v>#N/A</v>
      </c>
      <c r="AF37" s="1"/>
      <c r="AH37" s="1">
        <f t="shared" si="0"/>
        <v>292248.24634919572</v>
      </c>
      <c r="AJ37" s="1"/>
    </row>
    <row r="38" spans="2:36" x14ac:dyDescent="0.2">
      <c r="B38">
        <f>Age</f>
        <v>63</v>
      </c>
      <c r="C38" s="1">
        <f>Salary</f>
        <v>98679.325556330223</v>
      </c>
      <c r="D38" s="1"/>
      <c r="E38" s="1"/>
      <c r="F38" s="1">
        <f>Balance</f>
        <v>969725.52792537375</v>
      </c>
      <c r="G38" s="1">
        <f>Interest</f>
        <v>60607.84549533586</v>
      </c>
      <c r="H38" s="1">
        <f>YearlySavings</f>
        <v>15000</v>
      </c>
      <c r="I38" s="1">
        <f>DesiredRetirementIncome</f>
        <v>0</v>
      </c>
      <c r="J38" s="1">
        <f>PensionIncome</f>
        <v>0</v>
      </c>
      <c r="K38" s="1">
        <f>EndBalance</f>
        <v>1045333.3734207096</v>
      </c>
      <c r="N38" s="1">
        <f>Balance_Under</f>
        <v>835854.02395489649</v>
      </c>
      <c r="O38" s="1">
        <f>Interest_Under</f>
        <v>43882.336257632065</v>
      </c>
      <c r="P38" s="1">
        <f>YearlySavings_Under</f>
        <v>15000</v>
      </c>
      <c r="Q38" s="1">
        <f>DesiredRetirementIncome</f>
        <v>0</v>
      </c>
      <c r="R38" s="1">
        <f>PensionIncome_Under</f>
        <v>0</v>
      </c>
      <c r="S38" s="1">
        <f>EndBalance</f>
        <v>894736.36021252861</v>
      </c>
      <c r="V38" s="1">
        <f>Balance_Over</f>
        <v>1128102.2703040922</v>
      </c>
      <c r="W38" s="1">
        <f>Interest_Over</f>
        <v>81787.414597046678</v>
      </c>
      <c r="X38" s="1">
        <f>YearlySavings_Over</f>
        <v>15000</v>
      </c>
      <c r="Y38" s="1">
        <f>DesiredRetirementIncome</f>
        <v>0</v>
      </c>
      <c r="Z38" s="1">
        <f>PensionIncome_Over</f>
        <v>0</v>
      </c>
      <c r="AA38" s="1">
        <f>EndBalance</f>
        <v>1224889.6849011388</v>
      </c>
      <c r="AD38" s="1">
        <f>IF(Calculations!B38&lt;DesiredRetirementAge,K38,NA())</f>
        <v>1045333.3734207096</v>
      </c>
      <c r="AE38" s="1" t="e">
        <f>IF(Calculations!B38&gt;=(DesiredRetirementAge-1),K38,NA())</f>
        <v>#N/A</v>
      </c>
      <c r="AF38" s="1"/>
      <c r="AH38" s="1">
        <f t="shared" si="0"/>
        <v>330153.32468861016</v>
      </c>
      <c r="AJ38" s="1"/>
    </row>
    <row r="39" spans="2:36" x14ac:dyDescent="0.2">
      <c r="B39">
        <f>Age</f>
        <v>64</v>
      </c>
      <c r="C39" s="1">
        <f>Salary</f>
        <v>101639.70532302013</v>
      </c>
      <c r="D39" s="1"/>
      <c r="E39" s="1"/>
      <c r="F39" s="1">
        <f>Balance</f>
        <v>1045333.3734207096</v>
      </c>
      <c r="G39" s="1">
        <f>Interest</f>
        <v>65333.335838794352</v>
      </c>
      <c r="H39" s="1">
        <f>YearlySavings</f>
        <v>15000</v>
      </c>
      <c r="I39" s="1">
        <f>DesiredRetirementIncome</f>
        <v>0</v>
      </c>
      <c r="J39" s="1">
        <f>PensionIncome</f>
        <v>0</v>
      </c>
      <c r="K39" s="1">
        <f>EndBalance</f>
        <v>1125666.709259504</v>
      </c>
      <c r="N39" s="1">
        <f>Balance_Under</f>
        <v>894736.36021252861</v>
      </c>
      <c r="O39" s="1">
        <f>Interest_Under</f>
        <v>46973.658911157749</v>
      </c>
      <c r="P39" s="1">
        <f>YearlySavings_Under</f>
        <v>15000</v>
      </c>
      <c r="Q39" s="1">
        <f>DesiredRetirementIncome</f>
        <v>0</v>
      </c>
      <c r="R39" s="1">
        <f>PensionIncome_Under</f>
        <v>0</v>
      </c>
      <c r="S39" s="1">
        <f>EndBalance</f>
        <v>956710.01912368636</v>
      </c>
      <c r="V39" s="1">
        <f>Balance_Over</f>
        <v>1224889.6849011388</v>
      </c>
      <c r="W39" s="1">
        <f>Interest_Over</f>
        <v>88804.50215533255</v>
      </c>
      <c r="X39" s="1">
        <f>YearlySavings_Over</f>
        <v>15000</v>
      </c>
      <c r="Y39" s="1">
        <f>DesiredRetirementIncome</f>
        <v>0</v>
      </c>
      <c r="Z39" s="1">
        <f>PensionIncome_Over</f>
        <v>0</v>
      </c>
      <c r="AA39" s="1">
        <f>EndBalance</f>
        <v>1328694.1870564714</v>
      </c>
      <c r="AD39" s="1">
        <f>IF(Calculations!B39&lt;DesiredRetirementAge,K39,NA())</f>
        <v>1125666.709259504</v>
      </c>
      <c r="AE39" s="1">
        <f>IF(Calculations!B39&gt;=(DesiredRetirementAge-1),K39,NA())</f>
        <v>1125666.709259504</v>
      </c>
      <c r="AF39" s="1"/>
      <c r="AH39" s="1">
        <f t="shared" si="0"/>
        <v>371984.167932785</v>
      </c>
      <c r="AJ39" s="1"/>
    </row>
    <row r="40" spans="2:36" x14ac:dyDescent="0.2">
      <c r="B40">
        <f>Age</f>
        <v>65</v>
      </c>
      <c r="C40" s="1">
        <f>Salary</f>
        <v>0</v>
      </c>
      <c r="D40" s="1"/>
      <c r="E40" s="1"/>
      <c r="F40" s="1">
        <f>Balance</f>
        <v>1125666.709259504</v>
      </c>
      <c r="G40" s="1">
        <f>Interest</f>
        <v>70354.169328718999</v>
      </c>
      <c r="H40" s="1">
        <f>YearlySavings</f>
        <v>0</v>
      </c>
      <c r="I40" s="1">
        <f>DesiredRetirementIncome</f>
        <v>78516.672362033016</v>
      </c>
      <c r="J40" s="1">
        <f>PensionIncome</f>
        <v>0</v>
      </c>
      <c r="K40" s="1">
        <f>EndBalance</f>
        <v>1117504.2062261899</v>
      </c>
      <c r="N40" s="1">
        <f>Balance_Under</f>
        <v>956710.01912368636</v>
      </c>
      <c r="O40" s="1">
        <f>Interest_Under</f>
        <v>50227.276003993531</v>
      </c>
      <c r="P40" s="1">
        <f>YearlySavings_Under</f>
        <v>0</v>
      </c>
      <c r="Q40" s="1">
        <f>DesiredRetirementIncome</f>
        <v>78516.672362033016</v>
      </c>
      <c r="R40" s="1">
        <f>PensionIncome_Under</f>
        <v>0</v>
      </c>
      <c r="S40" s="1">
        <f>EndBalance</f>
        <v>928420.6227656469</v>
      </c>
      <c r="V40" s="1">
        <f>Balance_Over</f>
        <v>1328694.1870564714</v>
      </c>
      <c r="W40" s="1">
        <f>Interest_Over</f>
        <v>96330.328561594171</v>
      </c>
      <c r="X40" s="1">
        <f>YearlySavings_Over</f>
        <v>0</v>
      </c>
      <c r="Y40" s="1">
        <f>DesiredRetirementIncome</f>
        <v>78516.672362033016</v>
      </c>
      <c r="Z40" s="1">
        <f>PensionIncome_Over</f>
        <v>0</v>
      </c>
      <c r="AA40" s="1">
        <f>EndBalance</f>
        <v>1346507.8432560326</v>
      </c>
      <c r="AD40" s="1" t="e">
        <f>IF(Calculations!B40&lt;DesiredRetirementAge,K40,NA())</f>
        <v>#N/A</v>
      </c>
      <c r="AE40" s="1">
        <f>IF(Calculations!B40&gt;=(DesiredRetirementAge-1),K40,NA())</f>
        <v>1117504.2062261899</v>
      </c>
      <c r="AF40" s="1"/>
      <c r="AH40" s="1">
        <f t="shared" si="0"/>
        <v>418087.22049038566</v>
      </c>
      <c r="AJ40" s="1"/>
    </row>
    <row r="41" spans="2:36" x14ac:dyDescent="0.2">
      <c r="B41">
        <f>Age</f>
        <v>66</v>
      </c>
      <c r="C41" s="1">
        <f>Salary</f>
        <v>0</v>
      </c>
      <c r="D41" s="1"/>
      <c r="E41" s="1"/>
      <c r="F41" s="1">
        <f>Balance</f>
        <v>1117504.2062261899</v>
      </c>
      <c r="G41" s="1">
        <f>Interest</f>
        <v>69844.012889136866</v>
      </c>
      <c r="H41" s="1">
        <f>YearlySavings</f>
        <v>0</v>
      </c>
      <c r="I41" s="1">
        <f>DesiredRetirementIncome</f>
        <v>80872.172532894023</v>
      </c>
      <c r="J41" s="1">
        <f>PensionIncome</f>
        <v>0</v>
      </c>
      <c r="K41" s="1">
        <f>EndBalance</f>
        <v>1106476.0465824327</v>
      </c>
      <c r="N41" s="1">
        <f>Balance_Under</f>
        <v>928420.6227656469</v>
      </c>
      <c r="O41" s="1">
        <f>Interest_Under</f>
        <v>48742.082695196463</v>
      </c>
      <c r="P41" s="1">
        <f>YearlySavings_Under</f>
        <v>0</v>
      </c>
      <c r="Q41" s="1">
        <f>DesiredRetirementIncome</f>
        <v>80872.172532894023</v>
      </c>
      <c r="R41" s="1">
        <f>PensionIncome_Under</f>
        <v>0</v>
      </c>
      <c r="S41" s="1">
        <f>EndBalance</f>
        <v>896290.53292794933</v>
      </c>
      <c r="V41" s="1">
        <f>Balance_Over</f>
        <v>1346507.8432560326</v>
      </c>
      <c r="W41" s="1">
        <f>Interest_Over</f>
        <v>97621.818636062351</v>
      </c>
      <c r="X41" s="1">
        <f>YearlySavings_Over</f>
        <v>0</v>
      </c>
      <c r="Y41" s="1">
        <f>DesiredRetirementIncome</f>
        <v>80872.172532894023</v>
      </c>
      <c r="Z41" s="1">
        <f>PensionIncome_Over</f>
        <v>0</v>
      </c>
      <c r="AA41" s="1">
        <f>EndBalance</f>
        <v>1363257.4893592009</v>
      </c>
      <c r="AD41" s="1" t="e">
        <f>IF(Calculations!B41&lt;DesiredRetirementAge,K41,NA())</f>
        <v>#N/A</v>
      </c>
      <c r="AE41" s="1">
        <f>IF(Calculations!B41&gt;=(DesiredRetirementAge-1),K41,NA())</f>
        <v>1106476.0465824327</v>
      </c>
      <c r="AF41" s="1"/>
      <c r="AH41" s="1">
        <f t="shared" si="0"/>
        <v>466966.9564312516</v>
      </c>
      <c r="AJ41" s="1"/>
    </row>
    <row r="42" spans="2:36" x14ac:dyDescent="0.2">
      <c r="B42">
        <f>Age</f>
        <v>67</v>
      </c>
      <c r="C42" s="1">
        <f>Salary</f>
        <v>0</v>
      </c>
      <c r="D42" s="1"/>
      <c r="E42" s="1"/>
      <c r="F42" s="1">
        <f>Balance</f>
        <v>1106476.0465824327</v>
      </c>
      <c r="G42" s="1">
        <f>Interest</f>
        <v>69154.752911402044</v>
      </c>
      <c r="H42" s="1">
        <f>YearlySavings</f>
        <v>0</v>
      </c>
      <c r="I42" s="1">
        <f>DesiredRetirementIncome</f>
        <v>83298.337708880834</v>
      </c>
      <c r="J42" s="1">
        <f>PensionIncome</f>
        <v>0</v>
      </c>
      <c r="K42" s="1">
        <f>EndBalance</f>
        <v>1092332.4617849539</v>
      </c>
      <c r="N42" s="1">
        <f>Balance_Under</f>
        <v>896290.53292794933</v>
      </c>
      <c r="O42" s="1">
        <f>Interest_Under</f>
        <v>47055.252978717341</v>
      </c>
      <c r="P42" s="1">
        <f>YearlySavings_Under</f>
        <v>0</v>
      </c>
      <c r="Q42" s="1">
        <f>DesiredRetirementIncome</f>
        <v>83298.337708880834</v>
      </c>
      <c r="R42" s="1">
        <f>PensionIncome_Under</f>
        <v>0</v>
      </c>
      <c r="S42" s="1">
        <f>EndBalance</f>
        <v>860047.44819778576</v>
      </c>
      <c r="V42" s="1">
        <f>Balance_Over</f>
        <v>1363257.4893592009</v>
      </c>
      <c r="W42" s="1">
        <f>Interest_Over</f>
        <v>98836.167978542057</v>
      </c>
      <c r="X42" s="1">
        <f>YearlySavings_Over</f>
        <v>0</v>
      </c>
      <c r="Y42" s="1">
        <f>DesiredRetirementIncome</f>
        <v>83298.337708880834</v>
      </c>
      <c r="Z42" s="1">
        <f>PensionIncome_Over</f>
        <v>0</v>
      </c>
      <c r="AA42" s="1">
        <f>EndBalance</f>
        <v>1378795.3196288622</v>
      </c>
      <c r="AD42" s="1" t="e">
        <f>IF(Calculations!B42&lt;DesiredRetirementAge,K42,NA())</f>
        <v>#N/A</v>
      </c>
      <c r="AE42" s="1">
        <f>IF(Calculations!B42&gt;=(DesiredRetirementAge-1),K42,NA())</f>
        <v>1092332.4617849539</v>
      </c>
      <c r="AF42" s="1"/>
      <c r="AH42" s="1">
        <f t="shared" si="0"/>
        <v>518747.87143107643</v>
      </c>
      <c r="AJ42" s="1"/>
    </row>
    <row r="43" spans="2:36" x14ac:dyDescent="0.2">
      <c r="B43">
        <f>Age</f>
        <v>68</v>
      </c>
      <c r="C43" s="1">
        <f>Salary</f>
        <v>0</v>
      </c>
      <c r="D43" s="1"/>
      <c r="E43" s="1"/>
      <c r="F43" s="1">
        <f>Balance</f>
        <v>1092332.4617849539</v>
      </c>
      <c r="G43" s="1">
        <f>Interest</f>
        <v>68270.778861559622</v>
      </c>
      <c r="H43" s="1">
        <f>YearlySavings</f>
        <v>0</v>
      </c>
      <c r="I43" s="1">
        <f>DesiredRetirementIncome</f>
        <v>85797.287840147255</v>
      </c>
      <c r="J43" s="1">
        <f>PensionIncome</f>
        <v>0</v>
      </c>
      <c r="K43" s="1">
        <f>EndBalance</f>
        <v>1074805.9528063664</v>
      </c>
      <c r="N43" s="1">
        <f>Balance_Under</f>
        <v>860047.44819778576</v>
      </c>
      <c r="O43" s="1">
        <f>Interest_Under</f>
        <v>45152.491030383753</v>
      </c>
      <c r="P43" s="1">
        <f>YearlySavings_Under</f>
        <v>0</v>
      </c>
      <c r="Q43" s="1">
        <f>DesiredRetirementIncome</f>
        <v>85797.287840147255</v>
      </c>
      <c r="R43" s="1">
        <f>PensionIncome_Under</f>
        <v>0</v>
      </c>
      <c r="S43" s="1">
        <f>EndBalance</f>
        <v>819402.65138802223</v>
      </c>
      <c r="V43" s="1">
        <f>Balance_Over</f>
        <v>1378795.3196288622</v>
      </c>
      <c r="W43" s="1">
        <f>Interest_Over</f>
        <v>99962.660673092498</v>
      </c>
      <c r="X43" s="1">
        <f>YearlySavings_Over</f>
        <v>0</v>
      </c>
      <c r="Y43" s="1">
        <f>DesiredRetirementIncome</f>
        <v>85797.287840147255</v>
      </c>
      <c r="Z43" s="1">
        <f>PensionIncome_Over</f>
        <v>0</v>
      </c>
      <c r="AA43" s="1">
        <f>EndBalance</f>
        <v>1392960.6924618075</v>
      </c>
      <c r="AD43" s="1" t="e">
        <f>IF(Calculations!B43&lt;DesiredRetirementAge,K43,NA())</f>
        <v>#N/A</v>
      </c>
      <c r="AE43" s="1">
        <f>IF(Calculations!B43&gt;=(DesiredRetirementAge-1),K43,NA())</f>
        <v>1074805.9528063664</v>
      </c>
      <c r="AF43" s="1"/>
      <c r="AH43" s="1">
        <f t="shared" si="0"/>
        <v>573558.04107378528</v>
      </c>
      <c r="AJ43" s="1"/>
    </row>
    <row r="44" spans="2:36" x14ac:dyDescent="0.2">
      <c r="B44">
        <f>Age</f>
        <v>69</v>
      </c>
      <c r="C44" s="1">
        <f>Salary</f>
        <v>0</v>
      </c>
      <c r="D44" s="1"/>
      <c r="E44" s="1"/>
      <c r="F44" s="1">
        <f>Balance</f>
        <v>1074805.9528063664</v>
      </c>
      <c r="G44" s="1">
        <f>Interest</f>
        <v>67175.372050397898</v>
      </c>
      <c r="H44" s="1">
        <f>YearlySavings</f>
        <v>0</v>
      </c>
      <c r="I44" s="1">
        <f>DesiredRetirementIncome</f>
        <v>88371.206475351661</v>
      </c>
      <c r="J44" s="1">
        <f>PensionIncome</f>
        <v>0</v>
      </c>
      <c r="K44" s="1">
        <f>EndBalance</f>
        <v>1053610.1183814125</v>
      </c>
      <c r="N44" s="1">
        <f>Balance_Under</f>
        <v>819402.65138802223</v>
      </c>
      <c r="O44" s="1">
        <f>Interest_Under</f>
        <v>43018.639197871169</v>
      </c>
      <c r="P44" s="1">
        <f>YearlySavings_Under</f>
        <v>0</v>
      </c>
      <c r="Q44" s="1">
        <f>DesiredRetirementIncome</f>
        <v>88371.206475351661</v>
      </c>
      <c r="R44" s="1">
        <f>PensionIncome_Under</f>
        <v>0</v>
      </c>
      <c r="S44" s="1">
        <f>EndBalance</f>
        <v>774050.08411054173</v>
      </c>
      <c r="V44" s="1">
        <f>Balance_Over</f>
        <v>1392960.6924618075</v>
      </c>
      <c r="W44" s="1">
        <f>Interest_Over</f>
        <v>100989.65020348104</v>
      </c>
      <c r="X44" s="1">
        <f>YearlySavings_Over</f>
        <v>0</v>
      </c>
      <c r="Y44" s="1">
        <f>DesiredRetirementIncome</f>
        <v>88371.206475351661</v>
      </c>
      <c r="Z44" s="1">
        <f>PensionIncome_Over</f>
        <v>0</v>
      </c>
      <c r="AA44" s="1">
        <f>EndBalance</f>
        <v>1405579.1361899369</v>
      </c>
      <c r="AD44" s="1" t="e">
        <f>IF(Calculations!B44&lt;DesiredRetirementAge,K44,NA())</f>
        <v>#N/A</v>
      </c>
      <c r="AE44" s="1">
        <f>IF(Calculations!B44&gt;=(DesiredRetirementAge-1),K44,NA())</f>
        <v>1053610.1183814125</v>
      </c>
      <c r="AF44" s="1"/>
      <c r="AH44" s="1">
        <f>AA44-S44</f>
        <v>631529.05207939516</v>
      </c>
      <c r="AJ44" s="1"/>
    </row>
    <row r="45" spans="2:36" x14ac:dyDescent="0.2">
      <c r="B45">
        <f>Age</f>
        <v>70</v>
      </c>
      <c r="C45" s="1">
        <f>Salary</f>
        <v>0</v>
      </c>
      <c r="D45" s="1"/>
      <c r="E45" s="1"/>
      <c r="F45" s="1">
        <f>Balance</f>
        <v>1053610.1183814125</v>
      </c>
      <c r="G45" s="1">
        <f>Interest</f>
        <v>65850.632398838279</v>
      </c>
      <c r="H45" s="1">
        <f>YearlySavings</f>
        <v>0</v>
      </c>
      <c r="I45" s="1">
        <f>DesiredRetirementIncome</f>
        <v>91022.342669612219</v>
      </c>
      <c r="J45" s="1">
        <f>PensionIncome</f>
        <v>0</v>
      </c>
      <c r="K45" s="1">
        <f>EndBalance</f>
        <v>1028438.4081106384</v>
      </c>
      <c r="N45" s="1">
        <f>Balance_Under</f>
        <v>774050.08411054173</v>
      </c>
      <c r="O45" s="1">
        <f>Interest_Under</f>
        <v>40637.629415803436</v>
      </c>
      <c r="P45" s="1">
        <f>YearlySavings_Under</f>
        <v>0</v>
      </c>
      <c r="Q45" s="1">
        <f>DesiredRetirementIncome</f>
        <v>91022.342669612219</v>
      </c>
      <c r="R45" s="1">
        <f>PensionIncome_Under</f>
        <v>0</v>
      </c>
      <c r="S45" s="1">
        <f>EndBalance</f>
        <v>723665.37085673294</v>
      </c>
      <c r="V45" s="1">
        <f>Balance_Over</f>
        <v>1405579.1361899369</v>
      </c>
      <c r="W45" s="1">
        <f>Interest_Over</f>
        <v>101904.48737377042</v>
      </c>
      <c r="X45" s="1">
        <f>YearlySavings_Over</f>
        <v>0</v>
      </c>
      <c r="Y45" s="1">
        <f>DesiredRetirementIncome</f>
        <v>91022.342669612219</v>
      </c>
      <c r="Z45" s="1">
        <f>PensionIncome_Over</f>
        <v>0</v>
      </c>
      <c r="AA45" s="1">
        <f>EndBalance</f>
        <v>1416461.2808940951</v>
      </c>
      <c r="AD45" s="1" t="e">
        <f>IF(Calculations!B45&lt;DesiredRetirementAge,K45,NA())</f>
        <v>#N/A</v>
      </c>
      <c r="AE45" s="1">
        <f>IF(Calculations!B45&gt;=(DesiredRetirementAge-1),K45,NA())</f>
        <v>1028438.4081106384</v>
      </c>
      <c r="AF45" s="1"/>
      <c r="AH45" s="1">
        <f t="shared" si="0"/>
        <v>692795.91003736213</v>
      </c>
      <c r="AJ45" s="1"/>
    </row>
    <row r="46" spans="2:36" x14ac:dyDescent="0.2">
      <c r="B46">
        <f>Age</f>
        <v>71</v>
      </c>
      <c r="C46" s="1">
        <f>Salary</f>
        <v>0</v>
      </c>
      <c r="D46" s="1"/>
      <c r="E46" s="1"/>
      <c r="F46" s="1">
        <f>Balance</f>
        <v>1028438.4081106384</v>
      </c>
      <c r="G46" s="1">
        <f>Interest</f>
        <v>64277.400506914899</v>
      </c>
      <c r="H46" s="1">
        <f>YearlySavings</f>
        <v>0</v>
      </c>
      <c r="I46" s="1">
        <f>DesiredRetirementIncome</f>
        <v>93753.012949700598</v>
      </c>
      <c r="J46" s="1">
        <f>PensionIncome</f>
        <v>0</v>
      </c>
      <c r="K46" s="1">
        <f>EndBalance</f>
        <v>998962.79566785262</v>
      </c>
      <c r="N46" s="1">
        <f>Balance_Under</f>
        <v>723665.37085673294</v>
      </c>
      <c r="O46" s="1">
        <f>Interest_Under</f>
        <v>37992.431969978476</v>
      </c>
      <c r="P46" s="1">
        <f>YearlySavings_Under</f>
        <v>0</v>
      </c>
      <c r="Q46" s="1">
        <f>DesiredRetirementIncome</f>
        <v>93753.012949700598</v>
      </c>
      <c r="R46" s="1">
        <f>PensionIncome_Under</f>
        <v>0</v>
      </c>
      <c r="S46" s="1">
        <f>EndBalance</f>
        <v>667904.78987701086</v>
      </c>
      <c r="V46" s="1">
        <f>Balance_Over</f>
        <v>1416461.2808940951</v>
      </c>
      <c r="W46" s="1">
        <f>Interest_Over</f>
        <v>102693.44286482189</v>
      </c>
      <c r="X46" s="1">
        <f>YearlySavings_Over</f>
        <v>0</v>
      </c>
      <c r="Y46" s="1">
        <f>DesiredRetirementIncome</f>
        <v>93753.012949700598</v>
      </c>
      <c r="Z46" s="1">
        <f>PensionIncome_Over</f>
        <v>0</v>
      </c>
      <c r="AA46" s="1">
        <f>EndBalance</f>
        <v>1425401.7108092164</v>
      </c>
      <c r="AD46" s="1" t="e">
        <f>IF(Calculations!B46&lt;DesiredRetirementAge,K46,NA())</f>
        <v>#N/A</v>
      </c>
      <c r="AE46" s="1">
        <f>IF(Calculations!B46&gt;=(DesiredRetirementAge-1),K46,NA())</f>
        <v>998962.79566785262</v>
      </c>
      <c r="AF46" s="1"/>
      <c r="AH46" s="1">
        <f t="shared" si="0"/>
        <v>757496.92093220551</v>
      </c>
      <c r="AJ46" s="1"/>
    </row>
    <row r="47" spans="2:36" x14ac:dyDescent="0.2">
      <c r="B47">
        <f>Age</f>
        <v>72</v>
      </c>
      <c r="C47" s="1">
        <f>Salary</f>
        <v>0</v>
      </c>
      <c r="D47" s="1"/>
      <c r="E47" s="1"/>
      <c r="F47" s="1">
        <f>Balance</f>
        <v>998962.79566785262</v>
      </c>
      <c r="G47" s="1">
        <f>Interest</f>
        <v>62435.174729240789</v>
      </c>
      <c r="H47" s="1">
        <f>YearlySavings</f>
        <v>0</v>
      </c>
      <c r="I47" s="1">
        <f>DesiredRetirementIncome</f>
        <v>96565.603338191591</v>
      </c>
      <c r="J47" s="1">
        <f>PensionIncome</f>
        <v>0</v>
      </c>
      <c r="K47" s="1">
        <f>EndBalance</f>
        <v>964832.3670589017</v>
      </c>
      <c r="N47" s="1">
        <f>Balance_Under</f>
        <v>667904.78987701086</v>
      </c>
      <c r="O47" s="1">
        <f>Interest_Under</f>
        <v>35065.001468543072</v>
      </c>
      <c r="P47" s="1">
        <f>YearlySavings_Under</f>
        <v>0</v>
      </c>
      <c r="Q47" s="1">
        <f>DesiredRetirementIncome</f>
        <v>96565.603338191591</v>
      </c>
      <c r="R47" s="1">
        <f>PensionIncome_Under</f>
        <v>0</v>
      </c>
      <c r="S47" s="1">
        <f>EndBalance</f>
        <v>606404.1880073623</v>
      </c>
      <c r="V47" s="1">
        <f>Balance_Over</f>
        <v>1425401.7108092164</v>
      </c>
      <c r="W47" s="1">
        <f>Interest_Over</f>
        <v>103341.62403366818</v>
      </c>
      <c r="X47" s="1">
        <f>YearlySavings_Over</f>
        <v>0</v>
      </c>
      <c r="Y47" s="1">
        <f>DesiredRetirementIncome</f>
        <v>96565.603338191591</v>
      </c>
      <c r="Z47" s="1">
        <f>PensionIncome_Over</f>
        <v>0</v>
      </c>
      <c r="AA47" s="1">
        <f>EndBalance</f>
        <v>1432177.7315046929</v>
      </c>
      <c r="AD47" s="1" t="e">
        <f>IF(Calculations!B47&lt;DesiredRetirementAge,K47,NA())</f>
        <v>#N/A</v>
      </c>
      <c r="AE47" s="1">
        <f>IF(Calculations!B47&gt;=(DesiredRetirementAge-1),K47,NA())</f>
        <v>964832.3670589017</v>
      </c>
      <c r="AF47" s="1"/>
      <c r="AH47" s="1">
        <f t="shared" si="0"/>
        <v>825773.54349733063</v>
      </c>
      <c r="AJ47" s="1"/>
    </row>
    <row r="48" spans="2:36" x14ac:dyDescent="0.2">
      <c r="B48">
        <f>Age</f>
        <v>73</v>
      </c>
      <c r="C48" s="1">
        <f>Salary</f>
        <v>0</v>
      </c>
      <c r="D48" s="1"/>
      <c r="E48" s="1"/>
      <c r="F48" s="1">
        <f>Balance</f>
        <v>964832.3670589017</v>
      </c>
      <c r="G48" s="1">
        <f>Interest</f>
        <v>60302.022941181356</v>
      </c>
      <c r="H48" s="1">
        <f>YearlySavings</f>
        <v>0</v>
      </c>
      <c r="I48" s="1">
        <f>DesiredRetirementIncome</f>
        <v>99462.571438337356</v>
      </c>
      <c r="J48" s="1">
        <f>PensionIncome</f>
        <v>0</v>
      </c>
      <c r="K48" s="1">
        <f>EndBalance</f>
        <v>925671.81856174569</v>
      </c>
      <c r="N48" s="1">
        <f>Balance_Under</f>
        <v>606404.1880073623</v>
      </c>
      <c r="O48" s="1">
        <f>Interest_Under</f>
        <v>31836.219870386522</v>
      </c>
      <c r="P48" s="1">
        <f>YearlySavings_Under</f>
        <v>0</v>
      </c>
      <c r="Q48" s="1">
        <f>DesiredRetirementIncome</f>
        <v>99462.571438337356</v>
      </c>
      <c r="R48" s="1">
        <f>PensionIncome_Under</f>
        <v>0</v>
      </c>
      <c r="S48" s="1">
        <f>EndBalance</f>
        <v>538777.83643941151</v>
      </c>
      <c r="V48" s="1">
        <f>Balance_Over</f>
        <v>1432177.7315046929</v>
      </c>
      <c r="W48" s="1">
        <f>Interest_Over</f>
        <v>103832.88553409024</v>
      </c>
      <c r="X48" s="1">
        <f>YearlySavings_Over</f>
        <v>0</v>
      </c>
      <c r="Y48" s="1">
        <f>DesiredRetirementIncome</f>
        <v>99462.571438337356</v>
      </c>
      <c r="Z48" s="1">
        <f>PensionIncome_Over</f>
        <v>0</v>
      </c>
      <c r="AA48" s="1">
        <f>EndBalance</f>
        <v>1436548.0456004457</v>
      </c>
      <c r="AD48" s="1" t="e">
        <f>IF(Calculations!B48&lt;DesiredRetirementAge,K48,NA())</f>
        <v>#N/A</v>
      </c>
      <c r="AE48" s="1">
        <f>IF(Calculations!B48&gt;=(DesiredRetirementAge-1),K48,NA())</f>
        <v>925671.81856174569</v>
      </c>
      <c r="AF48" s="1"/>
      <c r="AH48" s="1">
        <f t="shared" si="0"/>
        <v>897770.2091610342</v>
      </c>
      <c r="AJ48" s="1"/>
    </row>
    <row r="49" spans="2:36" x14ac:dyDescent="0.2">
      <c r="B49">
        <f>Age</f>
        <v>74</v>
      </c>
      <c r="C49" s="1">
        <f>Salary</f>
        <v>0</v>
      </c>
      <c r="D49" s="1"/>
      <c r="E49" s="1"/>
      <c r="F49" s="1">
        <f>Balance</f>
        <v>925671.81856174569</v>
      </c>
      <c r="G49" s="1">
        <f>Interest</f>
        <v>57854.488660109106</v>
      </c>
      <c r="H49" s="1">
        <f>YearlySavings</f>
        <v>0</v>
      </c>
      <c r="I49" s="1">
        <f>DesiredRetirementIncome</f>
        <v>102446.44858148745</v>
      </c>
      <c r="J49" s="1">
        <f>PensionIncome</f>
        <v>0</v>
      </c>
      <c r="K49" s="1">
        <f>EndBalance</f>
        <v>881079.8586403674</v>
      </c>
      <c r="N49" s="1">
        <f>Balance_Under</f>
        <v>538777.83643941151</v>
      </c>
      <c r="O49" s="1">
        <f>Interest_Under</f>
        <v>28285.836413069104</v>
      </c>
      <c r="P49" s="1">
        <f>YearlySavings_Under</f>
        <v>0</v>
      </c>
      <c r="Q49" s="1">
        <f>DesiredRetirementIncome</f>
        <v>102446.44858148745</v>
      </c>
      <c r="R49" s="1">
        <f>PensionIncome_Under</f>
        <v>0</v>
      </c>
      <c r="S49" s="1">
        <f>EndBalance</f>
        <v>464617.22427099309</v>
      </c>
      <c r="V49" s="1">
        <f>Balance_Over</f>
        <v>1436548.0456004457</v>
      </c>
      <c r="W49" s="1">
        <f>Interest_Over</f>
        <v>104149.7333060323</v>
      </c>
      <c r="X49" s="1">
        <f>YearlySavings_Over</f>
        <v>0</v>
      </c>
      <c r="Y49" s="1">
        <f>DesiredRetirementIncome</f>
        <v>102446.44858148745</v>
      </c>
      <c r="Z49" s="1">
        <f>PensionIncome_Over</f>
        <v>0</v>
      </c>
      <c r="AA49" s="1">
        <f>EndBalance</f>
        <v>1438251.3303249907</v>
      </c>
      <c r="AD49" s="1" t="e">
        <f>IF(Calculations!B49&lt;DesiredRetirementAge,K49,NA())</f>
        <v>#N/A</v>
      </c>
      <c r="AE49" s="1">
        <f>IF(Calculations!B49&gt;=(DesiredRetirementAge-1),K49,NA())</f>
        <v>881079.8586403674</v>
      </c>
      <c r="AF49" s="1"/>
      <c r="AH49" s="1">
        <f t="shared" si="0"/>
        <v>973634.10605399753</v>
      </c>
      <c r="AJ49" s="1"/>
    </row>
    <row r="50" spans="2:36" x14ac:dyDescent="0.2">
      <c r="B50">
        <f>Age</f>
        <v>75</v>
      </c>
      <c r="C50" s="1">
        <f>Salary</f>
        <v>0</v>
      </c>
      <c r="D50" s="1"/>
      <c r="E50" s="1"/>
      <c r="F50" s="1">
        <f>Balance</f>
        <v>881079.8586403674</v>
      </c>
      <c r="G50" s="1">
        <f>Interest</f>
        <v>55067.491165022962</v>
      </c>
      <c r="H50" s="1">
        <f>YearlySavings</f>
        <v>0</v>
      </c>
      <c r="I50" s="1">
        <f>DesiredRetirementIncome</f>
        <v>105519.8420389321</v>
      </c>
      <c r="J50" s="1">
        <f>PensionIncome</f>
        <v>0</v>
      </c>
      <c r="K50" s="1">
        <f>EndBalance</f>
        <v>830627.50776645821</v>
      </c>
      <c r="N50" s="1">
        <f>Balance_Under</f>
        <v>464617.22427099309</v>
      </c>
      <c r="O50" s="1">
        <f>Interest_Under</f>
        <v>24392.404274227138</v>
      </c>
      <c r="P50" s="1">
        <f>YearlySavings_Under</f>
        <v>0</v>
      </c>
      <c r="Q50" s="1">
        <f>DesiredRetirementIncome</f>
        <v>105519.8420389321</v>
      </c>
      <c r="R50" s="1">
        <f>PensionIncome_Under</f>
        <v>0</v>
      </c>
      <c r="S50" s="1">
        <f>EndBalance</f>
        <v>383489.78650628816</v>
      </c>
      <c r="V50" s="1">
        <f>Balance_Over</f>
        <v>1438251.3303249907</v>
      </c>
      <c r="W50" s="1">
        <f>Interest_Over</f>
        <v>104273.22144856182</v>
      </c>
      <c r="X50" s="1">
        <f>YearlySavings_Over</f>
        <v>0</v>
      </c>
      <c r="Y50" s="1">
        <f>DesiredRetirementIncome</f>
        <v>105519.8420389321</v>
      </c>
      <c r="Z50" s="1">
        <f>PensionIncome_Over</f>
        <v>0</v>
      </c>
      <c r="AA50" s="1">
        <f>EndBalance</f>
        <v>1437004.7097346205</v>
      </c>
      <c r="AD50" s="1" t="e">
        <f>IF(Calculations!B50&lt;DesiredRetirementAge,K50,NA())</f>
        <v>#N/A</v>
      </c>
      <c r="AE50" s="1">
        <f>IF(Calculations!B50&gt;=(DesiredRetirementAge-1),K50,NA())</f>
        <v>830627.50776645821</v>
      </c>
      <c r="AF50" s="1"/>
      <c r="AH50" s="1">
        <f t="shared" si="0"/>
        <v>1053514.9232283323</v>
      </c>
      <c r="AJ50" s="1"/>
    </row>
    <row r="51" spans="2:36" x14ac:dyDescent="0.2">
      <c r="B51">
        <f>Age</f>
        <v>76</v>
      </c>
      <c r="C51" s="1">
        <f>Salary</f>
        <v>0</v>
      </c>
      <c r="D51" s="1"/>
      <c r="E51" s="1"/>
      <c r="F51" s="1">
        <f>Balance</f>
        <v>830627.50776645821</v>
      </c>
      <c r="G51" s="1">
        <f>Interest</f>
        <v>51914.219235403638</v>
      </c>
      <c r="H51" s="1">
        <f>YearlySavings</f>
        <v>0</v>
      </c>
      <c r="I51" s="1">
        <f>DesiredRetirementIncome</f>
        <v>108685.43730010005</v>
      </c>
      <c r="J51" s="1">
        <f>PensionIncome</f>
        <v>0</v>
      </c>
      <c r="K51" s="1">
        <f>EndBalance</f>
        <v>773856.28970176191</v>
      </c>
      <c r="N51" s="1">
        <f>Balance_Under</f>
        <v>383489.78650628816</v>
      </c>
      <c r="O51" s="1">
        <f>Interest_Under</f>
        <v>20133.213791580129</v>
      </c>
      <c r="P51" s="1">
        <f>YearlySavings_Under</f>
        <v>0</v>
      </c>
      <c r="Q51" s="1">
        <f>DesiredRetirementIncome</f>
        <v>108685.43730010005</v>
      </c>
      <c r="R51" s="1">
        <f>PensionIncome_Under</f>
        <v>0</v>
      </c>
      <c r="S51" s="1">
        <f>EndBalance</f>
        <v>294937.56299776823</v>
      </c>
      <c r="V51" s="1">
        <f>Balance_Over</f>
        <v>1437004.7097346205</v>
      </c>
      <c r="W51" s="1">
        <f>Interest_Over</f>
        <v>104182.84145575998</v>
      </c>
      <c r="X51" s="1">
        <f>YearlySavings_Over</f>
        <v>0</v>
      </c>
      <c r="Y51" s="1">
        <f>DesiredRetirementIncome</f>
        <v>108685.43730010005</v>
      </c>
      <c r="Z51" s="1">
        <f>PensionIncome_Over</f>
        <v>0</v>
      </c>
      <c r="AA51" s="1">
        <f>EndBalance</f>
        <v>1432502.1138902805</v>
      </c>
      <c r="AD51" s="1" t="e">
        <f>IF(Calculations!B51&lt;DesiredRetirementAge,K51,NA())</f>
        <v>#N/A</v>
      </c>
      <c r="AE51" s="1">
        <f>IF(Calculations!B51&gt;=(DesiredRetirementAge-1),K51,NA())</f>
        <v>773856.28970176191</v>
      </c>
      <c r="AF51" s="1"/>
      <c r="AH51" s="1">
        <f t="shared" si="0"/>
        <v>1137564.5508925123</v>
      </c>
      <c r="AJ51" s="1"/>
    </row>
    <row r="52" spans="2:36" x14ac:dyDescent="0.2">
      <c r="B52">
        <f>Age</f>
        <v>77</v>
      </c>
      <c r="C52" s="1">
        <f>Salary</f>
        <v>0</v>
      </c>
      <c r="D52" s="1"/>
      <c r="E52" s="1"/>
      <c r="F52" s="1">
        <f>Balance</f>
        <v>773856.28970176191</v>
      </c>
      <c r="G52" s="1">
        <f>Interest</f>
        <v>48366.018106360119</v>
      </c>
      <c r="H52" s="1">
        <f>YearlySavings</f>
        <v>0</v>
      </c>
      <c r="I52" s="1">
        <f>DesiredRetirementIncome</f>
        <v>111946.00041910303</v>
      </c>
      <c r="J52" s="1">
        <f>PensionIncome</f>
        <v>0</v>
      </c>
      <c r="K52" s="1">
        <f>EndBalance</f>
        <v>710276.30738901894</v>
      </c>
      <c r="N52" s="1">
        <f>Balance_Under</f>
        <v>294937.56299776823</v>
      </c>
      <c r="O52" s="1">
        <f>Interest_Under</f>
        <v>15484.222057382831</v>
      </c>
      <c r="P52" s="1">
        <f>YearlySavings_Under</f>
        <v>0</v>
      </c>
      <c r="Q52" s="1">
        <f>DesiredRetirementIncome</f>
        <v>111946.00041910303</v>
      </c>
      <c r="R52" s="1">
        <f>PensionIncome_Under</f>
        <v>0</v>
      </c>
      <c r="S52" s="1">
        <f>EndBalance</f>
        <v>198475.78463604802</v>
      </c>
      <c r="V52" s="1">
        <f>Balance_Over</f>
        <v>1432502.1138902805</v>
      </c>
      <c r="W52" s="1">
        <f>Interest_Over</f>
        <v>103856.40325704533</v>
      </c>
      <c r="X52" s="1">
        <f>YearlySavings_Over</f>
        <v>0</v>
      </c>
      <c r="Y52" s="1">
        <f>DesiredRetirementIncome</f>
        <v>111946.00041910303</v>
      </c>
      <c r="Z52" s="1">
        <f>PensionIncome_Over</f>
        <v>0</v>
      </c>
      <c r="AA52" s="1">
        <f>EndBalance</f>
        <v>1424412.5167282228</v>
      </c>
      <c r="AD52" s="1" t="e">
        <f>IF(Calculations!B52&lt;DesiredRetirementAge,K52,NA())</f>
        <v>#N/A</v>
      </c>
      <c r="AE52" s="1">
        <f>IF(Calculations!B52&gt;=(DesiredRetirementAge-1),K52,NA())</f>
        <v>710276.30738901894</v>
      </c>
      <c r="AF52" s="1"/>
      <c r="AH52" s="1">
        <f t="shared" si="0"/>
        <v>1225936.7320921747</v>
      </c>
      <c r="AJ52" s="1"/>
    </row>
    <row r="53" spans="2:36" x14ac:dyDescent="0.2">
      <c r="B53">
        <f>Age</f>
        <v>78</v>
      </c>
      <c r="C53" s="1">
        <f>Salary</f>
        <v>0</v>
      </c>
      <c r="D53" s="1"/>
      <c r="E53" s="1"/>
      <c r="F53" s="1">
        <f>Balance</f>
        <v>710276.30738901894</v>
      </c>
      <c r="G53" s="1">
        <f>Interest</f>
        <v>44392.269211813684</v>
      </c>
      <c r="H53" s="1">
        <f>YearlySavings</f>
        <v>0</v>
      </c>
      <c r="I53" s="1">
        <f>DesiredRetirementIncome</f>
        <v>115304.38043167612</v>
      </c>
      <c r="J53" s="1">
        <f>PensionIncome</f>
        <v>0</v>
      </c>
      <c r="K53" s="1">
        <f>EndBalance</f>
        <v>639364.19616915646</v>
      </c>
      <c r="N53" s="1">
        <f>Balance_Under</f>
        <v>198475.78463604802</v>
      </c>
      <c r="O53" s="1">
        <f>Interest_Under</f>
        <v>10419.978693392521</v>
      </c>
      <c r="P53" s="1">
        <f>YearlySavings_Under</f>
        <v>0</v>
      </c>
      <c r="Q53" s="1">
        <f>DesiredRetirementIncome</f>
        <v>115304.38043167612</v>
      </c>
      <c r="R53" s="1">
        <f>PensionIncome_Under</f>
        <v>0</v>
      </c>
      <c r="S53" s="1">
        <f>EndBalance</f>
        <v>93591.38289776443</v>
      </c>
      <c r="V53" s="1">
        <f>Balance_Over</f>
        <v>1424412.5167282228</v>
      </c>
      <c r="W53" s="1">
        <f>Interest_Over</f>
        <v>103269.90746279615</v>
      </c>
      <c r="X53" s="1">
        <f>YearlySavings_Over</f>
        <v>0</v>
      </c>
      <c r="Y53" s="1">
        <f>DesiredRetirementIncome</f>
        <v>115304.38043167612</v>
      </c>
      <c r="Z53" s="1">
        <f>PensionIncome_Over</f>
        <v>0</v>
      </c>
      <c r="AA53" s="1">
        <f>EndBalance</f>
        <v>1412378.043759343</v>
      </c>
      <c r="AD53" s="1" t="e">
        <f>IF(Calculations!B53&lt;DesiredRetirementAge,K53,NA())</f>
        <v>#N/A</v>
      </c>
      <c r="AE53" s="1">
        <f>IF(Calculations!B53&gt;=(DesiredRetirementAge-1),K53,NA())</f>
        <v>639364.19616915646</v>
      </c>
      <c r="AF53" s="1"/>
      <c r="AH53" s="1">
        <f t="shared" si="0"/>
        <v>1318786.6608615785</v>
      </c>
      <c r="AJ53" s="1"/>
    </row>
    <row r="54" spans="2:36" x14ac:dyDescent="0.2">
      <c r="B54">
        <f>Age</f>
        <v>79</v>
      </c>
      <c r="C54" s="1">
        <f>Salary</f>
        <v>0</v>
      </c>
      <c r="D54" s="1"/>
      <c r="E54" s="1"/>
      <c r="F54" s="1">
        <f>Balance</f>
        <v>639364.19616915646</v>
      </c>
      <c r="G54" s="1">
        <f>Interest</f>
        <v>39960.262260572279</v>
      </c>
      <c r="H54" s="1">
        <f>YearlySavings</f>
        <v>0</v>
      </c>
      <c r="I54" s="1">
        <f>DesiredRetirementIncome</f>
        <v>118763.51184462642</v>
      </c>
      <c r="J54" s="1">
        <f>PensionIncome</f>
        <v>0</v>
      </c>
      <c r="K54" s="1">
        <f>EndBalance</f>
        <v>560560.94658510236</v>
      </c>
      <c r="N54" s="1">
        <f>Balance_Under</f>
        <v>93591.38289776443</v>
      </c>
      <c r="O54" s="1">
        <f>Interest_Under</f>
        <v>4913.5476021326322</v>
      </c>
      <c r="P54" s="1">
        <f>YearlySavings_Under</f>
        <v>0</v>
      </c>
      <c r="Q54" s="1">
        <f>DesiredRetirementIncome</f>
        <v>118763.51184462642</v>
      </c>
      <c r="R54" s="1">
        <f>PensionIncome_Under</f>
        <v>0</v>
      </c>
      <c r="S54" s="1">
        <f>EndBalance</f>
        <v>-20258.581344729362</v>
      </c>
      <c r="V54" s="1">
        <f>Balance_Over</f>
        <v>1412378.043759343</v>
      </c>
      <c r="W54" s="1">
        <f>Interest_Over</f>
        <v>102397.40817255236</v>
      </c>
      <c r="X54" s="1">
        <f>YearlySavings_Over</f>
        <v>0</v>
      </c>
      <c r="Y54" s="1">
        <f>DesiredRetirementIncome</f>
        <v>118763.51184462642</v>
      </c>
      <c r="Z54" s="1">
        <f>PensionIncome_Over</f>
        <v>0</v>
      </c>
      <c r="AA54" s="1">
        <f>EndBalance</f>
        <v>1396011.9400872688</v>
      </c>
      <c r="AD54" s="1" t="e">
        <f>IF(Calculations!B54&lt;DesiredRetirementAge,K54,NA())</f>
        <v>#N/A</v>
      </c>
      <c r="AE54" s="1">
        <f>IF(Calculations!B54&gt;=(DesiredRetirementAge-1),K54,NA())</f>
        <v>560560.94658510236</v>
      </c>
      <c r="AF54" s="1"/>
      <c r="AH54" s="1">
        <f t="shared" si="0"/>
        <v>1416270.5214319981</v>
      </c>
      <c r="AJ54" s="1"/>
    </row>
    <row r="55" spans="2:36" x14ac:dyDescent="0.2">
      <c r="B55">
        <f>Age</f>
        <v>80</v>
      </c>
      <c r="C55" s="1">
        <f>Salary</f>
        <v>0</v>
      </c>
      <c r="D55" s="1"/>
      <c r="E55" s="1"/>
      <c r="F55" s="1">
        <f>Balance</f>
        <v>560560.94658510236</v>
      </c>
      <c r="G55" s="1">
        <f>Interest</f>
        <v>35035.059161568897</v>
      </c>
      <c r="H55" s="1">
        <f>YearlySavings</f>
        <v>0</v>
      </c>
      <c r="I55" s="1">
        <f>DesiredRetirementIncome</f>
        <v>122326.4171999652</v>
      </c>
      <c r="J55" s="1">
        <f>PensionIncome</f>
        <v>0</v>
      </c>
      <c r="K55" s="1">
        <f>EndBalance</f>
        <v>473269.58854670601</v>
      </c>
      <c r="N55" s="1">
        <f>Balance_Under</f>
        <v>-20258.581344729362</v>
      </c>
      <c r="O55" s="1">
        <f>Interest_Under</f>
        <v>-1063.5755205982914</v>
      </c>
      <c r="P55" s="1">
        <f>YearlySavings_Under</f>
        <v>0</v>
      </c>
      <c r="Q55" s="1">
        <f>DesiredRetirementIncome</f>
        <v>122326.4171999652</v>
      </c>
      <c r="R55" s="1">
        <f>PensionIncome_Under</f>
        <v>0</v>
      </c>
      <c r="S55" s="1">
        <f>EndBalance</f>
        <v>-143648.57406529287</v>
      </c>
      <c r="V55" s="1">
        <f>Balance_Over</f>
        <v>1396011.9400872688</v>
      </c>
      <c r="W55" s="1">
        <f>Interest_Over</f>
        <v>101210.86565632698</v>
      </c>
      <c r="X55" s="1">
        <f>YearlySavings_Over</f>
        <v>0</v>
      </c>
      <c r="Y55" s="1">
        <f>DesiredRetirementIncome</f>
        <v>122326.4171999652</v>
      </c>
      <c r="Z55" s="1">
        <f>PensionIncome_Over</f>
        <v>0</v>
      </c>
      <c r="AA55" s="1">
        <f>EndBalance</f>
        <v>1374896.3885436307</v>
      </c>
      <c r="AD55" s="1" t="e">
        <f>IF(Calculations!B55&lt;DesiredRetirementAge,K55,NA())</f>
        <v>#N/A</v>
      </c>
      <c r="AE55" s="1">
        <f>IF(Calculations!B55&gt;=(DesiredRetirementAge-1),K55,NA())</f>
        <v>473269.58854670601</v>
      </c>
      <c r="AF55" s="1"/>
      <c r="AH55" s="1">
        <f t="shared" si="0"/>
        <v>1518544.9626089237</v>
      </c>
      <c r="AJ55" s="1"/>
    </row>
    <row r="56" spans="2:36" x14ac:dyDescent="0.2">
      <c r="B56">
        <f>Age</f>
        <v>81</v>
      </c>
      <c r="C56" s="1">
        <f>Salary</f>
        <v>0</v>
      </c>
      <c r="D56" s="1"/>
      <c r="E56" s="1"/>
      <c r="F56" s="1">
        <f>Balance</f>
        <v>473269.58854670601</v>
      </c>
      <c r="G56" s="1">
        <f>Interest</f>
        <v>29579.349284169126</v>
      </c>
      <c r="H56" s="1">
        <f>YearlySavings</f>
        <v>0</v>
      </c>
      <c r="I56" s="1">
        <f>DesiredRetirementIncome</f>
        <v>125996.20971596417</v>
      </c>
      <c r="J56" s="1">
        <f>PensionIncome</f>
        <v>0</v>
      </c>
      <c r="K56" s="1">
        <f>EndBalance</f>
        <v>376852.72811491101</v>
      </c>
      <c r="N56" s="1">
        <f>Balance_Under</f>
        <v>-143648.57406529287</v>
      </c>
      <c r="O56" s="1">
        <f>Interest_Under</f>
        <v>-7541.550138427875</v>
      </c>
      <c r="P56" s="1">
        <f>YearlySavings_Under</f>
        <v>0</v>
      </c>
      <c r="Q56" s="1">
        <f>DesiredRetirementIncome</f>
        <v>125996.20971596417</v>
      </c>
      <c r="R56" s="1">
        <f>PensionIncome_Under</f>
        <v>0</v>
      </c>
      <c r="S56" s="1">
        <f>EndBalance</f>
        <v>-277186.33391968493</v>
      </c>
      <c r="V56" s="1">
        <f>Balance_Over</f>
        <v>1374896.3885436307</v>
      </c>
      <c r="W56" s="1">
        <f>Interest_Over</f>
        <v>99679.98816941322</v>
      </c>
      <c r="X56" s="1">
        <f>YearlySavings_Over</f>
        <v>0</v>
      </c>
      <c r="Y56" s="1">
        <f>DesiredRetirementIncome</f>
        <v>125996.20971596417</v>
      </c>
      <c r="Z56" s="1">
        <f>PensionIncome_Over</f>
        <v>0</v>
      </c>
      <c r="AA56" s="1">
        <f>EndBalance</f>
        <v>1348580.1669970797</v>
      </c>
      <c r="AD56" s="1" t="e">
        <f>IF(Calculations!B56&lt;DesiredRetirementAge,K56,NA())</f>
        <v>#N/A</v>
      </c>
      <c r="AE56" s="1">
        <f>IF(Calculations!B56&gt;=(DesiredRetirementAge-1),K56,NA())</f>
        <v>376852.72811491101</v>
      </c>
      <c r="AF56" s="1"/>
      <c r="AH56" s="1">
        <f t="shared" si="0"/>
        <v>1625766.5009167646</v>
      </c>
      <c r="AJ56" s="1"/>
    </row>
    <row r="57" spans="2:36" x14ac:dyDescent="0.2">
      <c r="B57">
        <f>Age</f>
        <v>82</v>
      </c>
      <c r="C57" s="1">
        <f>Salary</f>
        <v>0</v>
      </c>
      <c r="D57" s="1"/>
      <c r="E57" s="1"/>
      <c r="F57" s="1">
        <f>Balance</f>
        <v>376852.72811491101</v>
      </c>
      <c r="G57" s="1">
        <f>Interest</f>
        <v>23553.295507181938</v>
      </c>
      <c r="H57" s="1">
        <f>YearlySavings</f>
        <v>0</v>
      </c>
      <c r="I57" s="1">
        <f>DesiredRetirementIncome</f>
        <v>129776.09600744309</v>
      </c>
      <c r="J57" s="1">
        <f>PensionIncome</f>
        <v>0</v>
      </c>
      <c r="K57" s="1">
        <f>EndBalance</f>
        <v>270629.92761464987</v>
      </c>
      <c r="N57" s="1">
        <f>Balance_Under</f>
        <v>-277186.33391968493</v>
      </c>
      <c r="O57" s="1">
        <f>Interest_Under</f>
        <v>-14552.282530783457</v>
      </c>
      <c r="P57" s="1">
        <f>YearlySavings_Under</f>
        <v>0</v>
      </c>
      <c r="Q57" s="1">
        <f>DesiredRetirementIncome</f>
        <v>129776.09600744309</v>
      </c>
      <c r="R57" s="1">
        <f>PensionIncome_Under</f>
        <v>0</v>
      </c>
      <c r="S57" s="1">
        <f>EndBalance</f>
        <v>-421514.71245791146</v>
      </c>
      <c r="V57" s="1">
        <f>Balance_Over</f>
        <v>1348580.1669970797</v>
      </c>
      <c r="W57" s="1">
        <f>Interest_Over</f>
        <v>97772.062107288279</v>
      </c>
      <c r="X57" s="1">
        <f>YearlySavings_Over</f>
        <v>0</v>
      </c>
      <c r="Y57" s="1">
        <f>DesiredRetirementIncome</f>
        <v>129776.09600744309</v>
      </c>
      <c r="Z57" s="1">
        <f>PensionIncome_Over</f>
        <v>0</v>
      </c>
      <c r="AA57" s="1">
        <f>EndBalance</f>
        <v>1316576.133096925</v>
      </c>
      <c r="AD57" s="1" t="e">
        <f>IF(Calculations!B57&lt;DesiredRetirementAge,K57,NA())</f>
        <v>#N/A</v>
      </c>
      <c r="AE57" s="1">
        <f>IF(Calculations!B57&gt;=(DesiredRetirementAge-1),K57,NA())</f>
        <v>270629.92761464987</v>
      </c>
      <c r="AF57" s="1"/>
      <c r="AH57" s="1">
        <f t="shared" si="0"/>
        <v>1738090.8455548366</v>
      </c>
    </row>
    <row r="58" spans="2:36" x14ac:dyDescent="0.2">
      <c r="B58">
        <f>Age</f>
        <v>83</v>
      </c>
      <c r="C58" s="1">
        <f>Salary</f>
        <v>0</v>
      </c>
      <c r="D58" s="1"/>
      <c r="E58" s="1"/>
      <c r="F58" s="1">
        <f>Balance</f>
        <v>270629.92761464987</v>
      </c>
      <c r="G58" s="1">
        <f>Interest</f>
        <v>16914.370475915617</v>
      </c>
      <c r="H58" s="1">
        <f>YearlySavings</f>
        <v>0</v>
      </c>
      <c r="I58" s="1">
        <f>DesiredRetirementIncome</f>
        <v>133669.37888766639</v>
      </c>
      <c r="J58" s="1">
        <f>PensionIncome</f>
        <v>0</v>
      </c>
      <c r="K58" s="1">
        <f>EndBalance</f>
        <v>153874.91920289909</v>
      </c>
      <c r="N58" s="1">
        <f>Balance_Under</f>
        <v>-421514.71245791146</v>
      </c>
      <c r="O58" s="1">
        <f>Interest_Under</f>
        <v>-22129.522404040352</v>
      </c>
      <c r="P58" s="1">
        <f>YearlySavings_Under</f>
        <v>0</v>
      </c>
      <c r="Q58" s="1">
        <f>DesiredRetirementIncome</f>
        <v>133669.37888766639</v>
      </c>
      <c r="R58" s="1">
        <f>PensionIncome_Under</f>
        <v>0</v>
      </c>
      <c r="S58" s="1">
        <f>EndBalance</f>
        <v>-577313.61374961818</v>
      </c>
      <c r="V58" s="1">
        <f>Balance_Over</f>
        <v>1316576.133096925</v>
      </c>
      <c r="W58" s="1">
        <f>Interest_Over</f>
        <v>95451.76964952705</v>
      </c>
      <c r="X58" s="1">
        <f>YearlySavings_Over</f>
        <v>0</v>
      </c>
      <c r="Y58" s="1">
        <f>DesiredRetirementIncome</f>
        <v>133669.37888766639</v>
      </c>
      <c r="Z58" s="1">
        <f>PensionIncome_Over</f>
        <v>0</v>
      </c>
      <c r="AA58" s="1">
        <f>EndBalance</f>
        <v>1278358.5238587856</v>
      </c>
      <c r="AD58" s="1" t="e">
        <f>IF(Calculations!B58&lt;DesiredRetirementAge,K58,NA())</f>
        <v>#N/A</v>
      </c>
      <c r="AE58" s="1">
        <f>IF(Calculations!B58&gt;=(DesiredRetirementAge-1),K58,NA())</f>
        <v>153874.91920289909</v>
      </c>
      <c r="AF58" s="1"/>
      <c r="AH58" s="1">
        <f t="shared" si="0"/>
        <v>1855672.1376084038</v>
      </c>
    </row>
    <row r="59" spans="2:36" x14ac:dyDescent="0.2">
      <c r="B59">
        <f>Age</f>
        <v>84</v>
      </c>
      <c r="C59" s="1">
        <f>Salary</f>
        <v>0</v>
      </c>
      <c r="D59" s="1"/>
      <c r="E59" s="1"/>
      <c r="F59" s="1">
        <f>Balance</f>
        <v>153874.91920289909</v>
      </c>
      <c r="G59" s="1">
        <f>Interest</f>
        <v>9617.1824501811934</v>
      </c>
      <c r="H59" s="1">
        <f>YearlySavings</f>
        <v>0</v>
      </c>
      <c r="I59" s="1">
        <f>DesiredRetirementIncome</f>
        <v>137679.46025429637</v>
      </c>
      <c r="J59" s="1">
        <f>PensionIncome</f>
        <v>0</v>
      </c>
      <c r="K59" s="1">
        <f>EndBalance</f>
        <v>25812.641398783919</v>
      </c>
      <c r="N59" s="1">
        <f>Balance_Under</f>
        <v>-577313.61374961818</v>
      </c>
      <c r="O59" s="1">
        <f>Interest_Under</f>
        <v>-30308.964721854954</v>
      </c>
      <c r="P59" s="1">
        <f>YearlySavings_Under</f>
        <v>0</v>
      </c>
      <c r="Q59" s="1">
        <f>DesiredRetirementIncome</f>
        <v>137679.46025429637</v>
      </c>
      <c r="R59" s="1">
        <f>PensionIncome_Under</f>
        <v>0</v>
      </c>
      <c r="S59" s="1">
        <f>EndBalance</f>
        <v>-745302.03872576961</v>
      </c>
      <c r="V59" s="1">
        <f>Balance_Over</f>
        <v>1278358.5238587856</v>
      </c>
      <c r="W59" s="1">
        <f>Interest_Over</f>
        <v>92680.992979761955</v>
      </c>
      <c r="X59" s="1">
        <f>YearlySavings_Over</f>
        <v>0</v>
      </c>
      <c r="Y59" s="1">
        <f>DesiredRetirementIncome</f>
        <v>137679.46025429637</v>
      </c>
      <c r="Z59" s="1">
        <f>PensionIncome_Over</f>
        <v>0</v>
      </c>
      <c r="AA59" s="1">
        <f>EndBalance</f>
        <v>1233360.0565842511</v>
      </c>
      <c r="AD59" s="1" t="e">
        <f>IF(Calculations!B59&lt;DesiredRetirementAge,K59,NA())</f>
        <v>#N/A</v>
      </c>
      <c r="AE59" s="1">
        <f>IF(Calculations!B59&gt;=(DesiredRetirementAge-1),K59,NA())</f>
        <v>25812.641398783919</v>
      </c>
      <c r="AF59" s="1"/>
      <c r="AH59" s="1">
        <f t="shared" si="0"/>
        <v>1978662.0953100207</v>
      </c>
    </row>
    <row r="60" spans="2:36" x14ac:dyDescent="0.2">
      <c r="B60" t="e">
        <f>Age</f>
        <v>#N/A</v>
      </c>
      <c r="C60" s="1" t="e">
        <f>Salary</f>
        <v>#N/A</v>
      </c>
      <c r="D60" s="1"/>
      <c r="E60" s="1"/>
      <c r="F60" s="1" t="e">
        <f>Balance</f>
        <v>#N/A</v>
      </c>
      <c r="G60" s="1" t="e">
        <f>Interest</f>
        <v>#N/A</v>
      </c>
      <c r="H60" s="1" t="e">
        <f>YearlySavings</f>
        <v>#N/A</v>
      </c>
      <c r="I60" s="1" t="e">
        <f>DesiredRetirementIncome</f>
        <v>#N/A</v>
      </c>
      <c r="J60" s="1" t="e">
        <f>PensionIncome</f>
        <v>#N/A</v>
      </c>
      <c r="K60" s="1" t="e">
        <f>EndBalance</f>
        <v>#N/A</v>
      </c>
      <c r="N60" s="1" t="e">
        <f>Balance_Under</f>
        <v>#N/A</v>
      </c>
      <c r="O60" s="1" t="e">
        <f>Interest_Under</f>
        <v>#N/A</v>
      </c>
      <c r="P60" s="1" t="e">
        <f>YearlySavings_Under</f>
        <v>#N/A</v>
      </c>
      <c r="Q60" s="1" t="e">
        <f>DesiredRetirementIncome</f>
        <v>#N/A</v>
      </c>
      <c r="R60" s="1" t="e">
        <f>PensionIncome_Under</f>
        <v>#N/A</v>
      </c>
      <c r="S60" s="1" t="e">
        <f>EndBalance</f>
        <v>#N/A</v>
      </c>
      <c r="V60" s="1" t="e">
        <f>Balance_Over</f>
        <v>#N/A</v>
      </c>
      <c r="W60" s="1" t="e">
        <f>Interest_Over</f>
        <v>#N/A</v>
      </c>
      <c r="X60" s="1" t="e">
        <f>YearlySavings_Over</f>
        <v>#N/A</v>
      </c>
      <c r="Y60" s="1" t="e">
        <f>DesiredRetirementIncome</f>
        <v>#N/A</v>
      </c>
      <c r="Z60" s="1" t="e">
        <f>PensionIncome_Over</f>
        <v>#N/A</v>
      </c>
      <c r="AA60" s="1" t="e">
        <f>EndBalance</f>
        <v>#N/A</v>
      </c>
      <c r="AD60" s="1" t="e">
        <f>IF(Calculations!B60&lt;DesiredRetirementAge,K60,NA())</f>
        <v>#N/A</v>
      </c>
      <c r="AE60" s="1" t="e">
        <f>IF(Calculations!B60&gt;=(DesiredRetirementAge-1),K60,NA())</f>
        <v>#N/A</v>
      </c>
      <c r="AF60" s="1"/>
      <c r="AH60" s="1" t="e">
        <f t="shared" si="0"/>
        <v>#N/A</v>
      </c>
    </row>
    <row r="61" spans="2:36" x14ac:dyDescent="0.2">
      <c r="B61" t="e">
        <f>Age</f>
        <v>#N/A</v>
      </c>
      <c r="C61" s="1" t="e">
        <f>Salary</f>
        <v>#N/A</v>
      </c>
      <c r="D61" s="1"/>
      <c r="E61" s="1"/>
      <c r="F61" s="1" t="e">
        <f>Balance</f>
        <v>#N/A</v>
      </c>
      <c r="G61" s="1" t="e">
        <f>Interest</f>
        <v>#N/A</v>
      </c>
      <c r="H61" s="1" t="e">
        <f>YearlySavings</f>
        <v>#N/A</v>
      </c>
      <c r="I61" s="1" t="e">
        <f>DesiredRetirementIncome</f>
        <v>#N/A</v>
      </c>
      <c r="J61" s="1" t="e">
        <f>PensionIncome</f>
        <v>#N/A</v>
      </c>
      <c r="K61" s="1" t="e">
        <f>EndBalance</f>
        <v>#N/A</v>
      </c>
      <c r="N61" s="1" t="e">
        <f>Balance_Under</f>
        <v>#N/A</v>
      </c>
      <c r="O61" s="1" t="e">
        <f>Interest_Under</f>
        <v>#N/A</v>
      </c>
      <c r="P61" s="1" t="e">
        <f>YearlySavings_Under</f>
        <v>#N/A</v>
      </c>
      <c r="Q61" s="1" t="e">
        <f>DesiredRetirementIncome</f>
        <v>#N/A</v>
      </c>
      <c r="R61" s="1" t="e">
        <f>PensionIncome_Under</f>
        <v>#N/A</v>
      </c>
      <c r="S61" s="1" t="e">
        <f>EndBalance</f>
        <v>#N/A</v>
      </c>
      <c r="V61" s="1" t="e">
        <f>Balance_Over</f>
        <v>#N/A</v>
      </c>
      <c r="W61" s="1" t="e">
        <f>Interest_Over</f>
        <v>#N/A</v>
      </c>
      <c r="X61" s="1" t="e">
        <f>YearlySavings_Over</f>
        <v>#N/A</v>
      </c>
      <c r="Y61" s="1" t="e">
        <f>DesiredRetirementIncome</f>
        <v>#N/A</v>
      </c>
      <c r="Z61" s="1" t="e">
        <f>PensionIncome_Over</f>
        <v>#N/A</v>
      </c>
      <c r="AA61" s="1" t="e">
        <f>EndBalance</f>
        <v>#N/A</v>
      </c>
      <c r="AD61" s="1" t="e">
        <f>IF(Calculations!B61&lt;DesiredRetirementAge,K61,NA())</f>
        <v>#N/A</v>
      </c>
      <c r="AE61" s="1" t="e">
        <f>IF(Calculations!B61&gt;=(DesiredRetirementAge-1),K61,NA())</f>
        <v>#N/A</v>
      </c>
      <c r="AF61" s="1"/>
      <c r="AH61" s="1" t="e">
        <f t="shared" si="0"/>
        <v>#N/A</v>
      </c>
    </row>
    <row r="62" spans="2:36" x14ac:dyDescent="0.2">
      <c r="B62" t="e">
        <f>Age</f>
        <v>#N/A</v>
      </c>
      <c r="C62" s="1" t="e">
        <f>Salary</f>
        <v>#N/A</v>
      </c>
      <c r="D62" s="1"/>
      <c r="E62" s="1"/>
      <c r="F62" s="1" t="e">
        <f>Balance</f>
        <v>#N/A</v>
      </c>
      <c r="G62" s="1" t="e">
        <f>Interest</f>
        <v>#N/A</v>
      </c>
      <c r="H62" s="1" t="e">
        <f>YearlySavings</f>
        <v>#N/A</v>
      </c>
      <c r="I62" s="1" t="e">
        <f>DesiredRetirementIncome</f>
        <v>#N/A</v>
      </c>
      <c r="J62" s="1" t="e">
        <f>PensionIncome</f>
        <v>#N/A</v>
      </c>
      <c r="K62" s="1" t="e">
        <f>EndBalance</f>
        <v>#N/A</v>
      </c>
      <c r="N62" s="1" t="e">
        <f>Balance_Under</f>
        <v>#N/A</v>
      </c>
      <c r="O62" s="1" t="e">
        <f>Interest_Under</f>
        <v>#N/A</v>
      </c>
      <c r="P62" s="1" t="e">
        <f>YearlySavings_Under</f>
        <v>#N/A</v>
      </c>
      <c r="Q62" s="1" t="e">
        <f>DesiredRetirementIncome</f>
        <v>#N/A</v>
      </c>
      <c r="R62" s="1" t="e">
        <f>PensionIncome_Under</f>
        <v>#N/A</v>
      </c>
      <c r="S62" s="1" t="e">
        <f>EndBalance</f>
        <v>#N/A</v>
      </c>
      <c r="V62" s="1" t="e">
        <f>Balance_Over</f>
        <v>#N/A</v>
      </c>
      <c r="W62" s="1" t="e">
        <f>Interest_Over</f>
        <v>#N/A</v>
      </c>
      <c r="X62" s="1" t="e">
        <f>YearlySavings_Over</f>
        <v>#N/A</v>
      </c>
      <c r="Y62" s="1" t="e">
        <f>DesiredRetirementIncome</f>
        <v>#N/A</v>
      </c>
      <c r="Z62" s="1" t="e">
        <f>PensionIncome_Over</f>
        <v>#N/A</v>
      </c>
      <c r="AA62" s="1" t="e">
        <f>EndBalance</f>
        <v>#N/A</v>
      </c>
      <c r="AD62" s="1" t="e">
        <f>IF(Calculations!B62&lt;DesiredRetirementAge,K62,NA())</f>
        <v>#N/A</v>
      </c>
      <c r="AE62" s="1" t="e">
        <f>IF(Calculations!B62&gt;=(DesiredRetirementAge-1),K62,NA())</f>
        <v>#N/A</v>
      </c>
      <c r="AF62" s="1"/>
      <c r="AH62" s="1" t="e">
        <f t="shared" si="0"/>
        <v>#N/A</v>
      </c>
    </row>
    <row r="63" spans="2:36" x14ac:dyDescent="0.2">
      <c r="B63" t="e">
        <f>Age</f>
        <v>#N/A</v>
      </c>
      <c r="C63" s="1" t="e">
        <f>Salary</f>
        <v>#N/A</v>
      </c>
      <c r="D63" s="1"/>
      <c r="E63" s="1"/>
      <c r="F63" s="1" t="e">
        <f>Balance</f>
        <v>#N/A</v>
      </c>
      <c r="G63" s="1" t="e">
        <f>Interest</f>
        <v>#N/A</v>
      </c>
      <c r="H63" s="1" t="e">
        <f>YearlySavings</f>
        <v>#N/A</v>
      </c>
      <c r="I63" s="1" t="e">
        <f>DesiredRetirementIncome</f>
        <v>#N/A</v>
      </c>
      <c r="J63" s="1" t="e">
        <f>PensionIncome</f>
        <v>#N/A</v>
      </c>
      <c r="K63" s="1" t="e">
        <f>EndBalance</f>
        <v>#N/A</v>
      </c>
      <c r="N63" s="1" t="e">
        <f>Balance_Under</f>
        <v>#N/A</v>
      </c>
      <c r="O63" s="1" t="e">
        <f>Interest_Under</f>
        <v>#N/A</v>
      </c>
      <c r="P63" s="1" t="e">
        <f>YearlySavings_Under</f>
        <v>#N/A</v>
      </c>
      <c r="Q63" s="1" t="e">
        <f>DesiredRetirementIncome</f>
        <v>#N/A</v>
      </c>
      <c r="R63" s="1" t="e">
        <f>PensionIncome_Under</f>
        <v>#N/A</v>
      </c>
      <c r="S63" s="1" t="e">
        <f>EndBalance</f>
        <v>#N/A</v>
      </c>
      <c r="V63" s="1" t="e">
        <f>Balance_Over</f>
        <v>#N/A</v>
      </c>
      <c r="W63" s="1" t="e">
        <f>Interest_Over</f>
        <v>#N/A</v>
      </c>
      <c r="X63" s="1" t="e">
        <f>YearlySavings_Over</f>
        <v>#N/A</v>
      </c>
      <c r="Y63" s="1" t="e">
        <f>DesiredRetirementIncome</f>
        <v>#N/A</v>
      </c>
      <c r="Z63" s="1" t="e">
        <f>PensionIncome_Over</f>
        <v>#N/A</v>
      </c>
      <c r="AA63" s="1" t="e">
        <f>EndBalance</f>
        <v>#N/A</v>
      </c>
      <c r="AD63" s="1" t="e">
        <f>IF(Calculations!B63&lt;DesiredRetirementAge,K63,NA())</f>
        <v>#N/A</v>
      </c>
      <c r="AE63" s="1" t="e">
        <f>IF(Calculations!B63&gt;=(DesiredRetirementAge-1),K63,NA())</f>
        <v>#N/A</v>
      </c>
      <c r="AF63" s="1"/>
      <c r="AH63" s="1" t="e">
        <f t="shared" si="0"/>
        <v>#N/A</v>
      </c>
    </row>
    <row r="64" spans="2:36" x14ac:dyDescent="0.2">
      <c r="B64" t="e">
        <f>Age</f>
        <v>#N/A</v>
      </c>
      <c r="C64" s="1" t="e">
        <f>Salary</f>
        <v>#N/A</v>
      </c>
      <c r="D64" s="1"/>
      <c r="E64" s="1"/>
      <c r="F64" s="1" t="e">
        <f>Balance</f>
        <v>#N/A</v>
      </c>
      <c r="G64" s="1" t="e">
        <f>Interest</f>
        <v>#N/A</v>
      </c>
      <c r="H64" s="1" t="e">
        <f>YearlySavings</f>
        <v>#N/A</v>
      </c>
      <c r="I64" s="1" t="e">
        <f>DesiredRetirementIncome</f>
        <v>#N/A</v>
      </c>
      <c r="J64" s="1" t="e">
        <f>PensionIncome</f>
        <v>#N/A</v>
      </c>
      <c r="K64" s="1" t="e">
        <f>EndBalance</f>
        <v>#N/A</v>
      </c>
      <c r="N64" s="1" t="e">
        <f>Balance_Under</f>
        <v>#N/A</v>
      </c>
      <c r="O64" s="1" t="e">
        <f>Interest_Under</f>
        <v>#N/A</v>
      </c>
      <c r="P64" s="1" t="e">
        <f>YearlySavings_Under</f>
        <v>#N/A</v>
      </c>
      <c r="Q64" s="1" t="e">
        <f>DesiredRetirementIncome</f>
        <v>#N/A</v>
      </c>
      <c r="R64" s="1" t="e">
        <f>PensionIncome_Under</f>
        <v>#N/A</v>
      </c>
      <c r="S64" s="1" t="e">
        <f>EndBalance</f>
        <v>#N/A</v>
      </c>
      <c r="V64" s="1" t="e">
        <f>Balance_Over</f>
        <v>#N/A</v>
      </c>
      <c r="W64" s="1" t="e">
        <f>Interest_Over</f>
        <v>#N/A</v>
      </c>
      <c r="X64" s="1" t="e">
        <f>YearlySavings_Over</f>
        <v>#N/A</v>
      </c>
      <c r="Y64" s="1" t="e">
        <f>DesiredRetirementIncome</f>
        <v>#N/A</v>
      </c>
      <c r="Z64" s="1" t="e">
        <f>PensionIncome_Over</f>
        <v>#N/A</v>
      </c>
      <c r="AA64" s="1" t="e">
        <f>EndBalance</f>
        <v>#N/A</v>
      </c>
      <c r="AD64" s="1" t="e">
        <f>IF(Calculations!B64&lt;DesiredRetirementAge,K64,NA())</f>
        <v>#N/A</v>
      </c>
      <c r="AE64" s="1" t="e">
        <f>IF(Calculations!B64&gt;=(DesiredRetirementAge-1),K64,NA())</f>
        <v>#N/A</v>
      </c>
      <c r="AF64" s="1"/>
      <c r="AH64" s="1" t="e">
        <f t="shared" si="0"/>
        <v>#N/A</v>
      </c>
    </row>
    <row r="65" spans="2:34" x14ac:dyDescent="0.2">
      <c r="B65" t="e">
        <f>Age</f>
        <v>#N/A</v>
      </c>
      <c r="C65" s="1" t="e">
        <f>Salary</f>
        <v>#N/A</v>
      </c>
      <c r="D65" s="1"/>
      <c r="E65" s="1"/>
      <c r="F65" s="1" t="e">
        <f>Balance</f>
        <v>#N/A</v>
      </c>
      <c r="G65" s="1" t="e">
        <f>Interest</f>
        <v>#N/A</v>
      </c>
      <c r="H65" s="1" t="e">
        <f>YearlySavings</f>
        <v>#N/A</v>
      </c>
      <c r="I65" s="1" t="e">
        <f>DesiredRetirementIncome</f>
        <v>#N/A</v>
      </c>
      <c r="J65" s="1" t="e">
        <f>PensionIncome</f>
        <v>#N/A</v>
      </c>
      <c r="K65" s="1" t="e">
        <f>EndBalance</f>
        <v>#N/A</v>
      </c>
      <c r="N65" s="1" t="e">
        <f>Balance_Under</f>
        <v>#N/A</v>
      </c>
      <c r="O65" s="1" t="e">
        <f>Interest_Under</f>
        <v>#N/A</v>
      </c>
      <c r="P65" s="1" t="e">
        <f>YearlySavings_Under</f>
        <v>#N/A</v>
      </c>
      <c r="Q65" s="1" t="e">
        <f>DesiredRetirementIncome</f>
        <v>#N/A</v>
      </c>
      <c r="R65" s="1" t="e">
        <f>PensionIncome_Under</f>
        <v>#N/A</v>
      </c>
      <c r="S65" s="1" t="e">
        <f>EndBalance</f>
        <v>#N/A</v>
      </c>
      <c r="V65" s="1" t="e">
        <f>Balance_Over</f>
        <v>#N/A</v>
      </c>
      <c r="W65" s="1" t="e">
        <f>Interest_Over</f>
        <v>#N/A</v>
      </c>
      <c r="X65" s="1" t="e">
        <f>YearlySavings_Over</f>
        <v>#N/A</v>
      </c>
      <c r="Y65" s="1" t="e">
        <f>DesiredRetirementIncome</f>
        <v>#N/A</v>
      </c>
      <c r="Z65" s="1" t="e">
        <f>PensionIncome_Over</f>
        <v>#N/A</v>
      </c>
      <c r="AA65" s="1" t="e">
        <f>EndBalance</f>
        <v>#N/A</v>
      </c>
      <c r="AD65" s="1" t="e">
        <f>IF(Calculations!B65&lt;DesiredRetirementAge,K65,NA())</f>
        <v>#N/A</v>
      </c>
      <c r="AE65" s="1" t="e">
        <f>IF(Calculations!B65&gt;=(DesiredRetirementAge-1),K65,NA())</f>
        <v>#N/A</v>
      </c>
      <c r="AF65" s="1"/>
      <c r="AH65" s="1" t="e">
        <f t="shared" si="0"/>
        <v>#N/A</v>
      </c>
    </row>
    <row r="66" spans="2:34" x14ac:dyDescent="0.2">
      <c r="B66" t="e">
        <f>Age</f>
        <v>#N/A</v>
      </c>
      <c r="C66" s="1" t="e">
        <f>Salary</f>
        <v>#N/A</v>
      </c>
      <c r="D66" s="1"/>
      <c r="E66" s="1"/>
      <c r="F66" s="1" t="e">
        <f>Balance</f>
        <v>#N/A</v>
      </c>
      <c r="G66" s="1" t="e">
        <f>Interest</f>
        <v>#N/A</v>
      </c>
      <c r="H66" s="1" t="e">
        <f>YearlySavings</f>
        <v>#N/A</v>
      </c>
      <c r="I66" s="1" t="e">
        <f>DesiredRetirementIncome</f>
        <v>#N/A</v>
      </c>
      <c r="J66" s="1" t="e">
        <f>PensionIncome</f>
        <v>#N/A</v>
      </c>
      <c r="K66" s="1" t="e">
        <f>EndBalance</f>
        <v>#N/A</v>
      </c>
      <c r="N66" s="1" t="e">
        <f>Balance_Under</f>
        <v>#N/A</v>
      </c>
      <c r="O66" s="1" t="e">
        <f>Interest_Under</f>
        <v>#N/A</v>
      </c>
      <c r="P66" s="1" t="e">
        <f>YearlySavings_Under</f>
        <v>#N/A</v>
      </c>
      <c r="Q66" s="1" t="e">
        <f>DesiredRetirementIncome</f>
        <v>#N/A</v>
      </c>
      <c r="R66" s="1" t="e">
        <f>PensionIncome_Under</f>
        <v>#N/A</v>
      </c>
      <c r="S66" s="1" t="e">
        <f>EndBalance</f>
        <v>#N/A</v>
      </c>
      <c r="V66" s="1" t="e">
        <f>Balance_Over</f>
        <v>#N/A</v>
      </c>
      <c r="W66" s="1" t="e">
        <f>Interest_Over</f>
        <v>#N/A</v>
      </c>
      <c r="X66" s="1" t="e">
        <f>YearlySavings_Over</f>
        <v>#N/A</v>
      </c>
      <c r="Y66" s="1" t="e">
        <f>DesiredRetirementIncome</f>
        <v>#N/A</v>
      </c>
      <c r="Z66" s="1" t="e">
        <f>PensionIncome_Over</f>
        <v>#N/A</v>
      </c>
      <c r="AA66" s="1" t="e">
        <f>EndBalance</f>
        <v>#N/A</v>
      </c>
      <c r="AD66" s="1" t="e">
        <f>IF(Calculations!B66&lt;DesiredRetirementAge,K66,NA())</f>
        <v>#N/A</v>
      </c>
      <c r="AE66" s="1" t="e">
        <f>IF(Calculations!B66&gt;=(DesiredRetirementAge-1),K66,NA())</f>
        <v>#N/A</v>
      </c>
      <c r="AF66" s="1"/>
      <c r="AH66" s="1" t="e">
        <f t="shared" si="0"/>
        <v>#N/A</v>
      </c>
    </row>
    <row r="67" spans="2:34" x14ac:dyDescent="0.2">
      <c r="B67" t="e">
        <f>Age</f>
        <v>#N/A</v>
      </c>
      <c r="C67" s="1" t="e">
        <f>Salary</f>
        <v>#N/A</v>
      </c>
      <c r="D67" s="1"/>
      <c r="E67" s="1"/>
      <c r="F67" s="1" t="e">
        <f>Balance</f>
        <v>#N/A</v>
      </c>
      <c r="G67" s="1" t="e">
        <f>Interest</f>
        <v>#N/A</v>
      </c>
      <c r="H67" s="1" t="e">
        <f>YearlySavings</f>
        <v>#N/A</v>
      </c>
      <c r="I67" s="1" t="e">
        <f>DesiredRetirementIncome</f>
        <v>#N/A</v>
      </c>
      <c r="J67" s="1" t="e">
        <f>PensionIncome</f>
        <v>#N/A</v>
      </c>
      <c r="K67" s="1" t="e">
        <f>EndBalance</f>
        <v>#N/A</v>
      </c>
      <c r="N67" s="1" t="e">
        <f>Balance_Under</f>
        <v>#N/A</v>
      </c>
      <c r="O67" s="1" t="e">
        <f>Interest_Under</f>
        <v>#N/A</v>
      </c>
      <c r="P67" s="1" t="e">
        <f>YearlySavings_Under</f>
        <v>#N/A</v>
      </c>
      <c r="Q67" s="1" t="e">
        <f>DesiredRetirementIncome</f>
        <v>#N/A</v>
      </c>
      <c r="R67" s="1" t="e">
        <f>PensionIncome_Under</f>
        <v>#N/A</v>
      </c>
      <c r="S67" s="1" t="e">
        <f>EndBalance</f>
        <v>#N/A</v>
      </c>
      <c r="V67" s="1" t="e">
        <f>Balance_Over</f>
        <v>#N/A</v>
      </c>
      <c r="W67" s="1" t="e">
        <f>Interest_Over</f>
        <v>#N/A</v>
      </c>
      <c r="X67" s="1" t="e">
        <f>YearlySavings_Over</f>
        <v>#N/A</v>
      </c>
      <c r="Y67" s="1" t="e">
        <f>DesiredRetirementIncome</f>
        <v>#N/A</v>
      </c>
      <c r="Z67" s="1" t="e">
        <f>PensionIncome_Over</f>
        <v>#N/A</v>
      </c>
      <c r="AA67" s="1" t="e">
        <f>EndBalance</f>
        <v>#N/A</v>
      </c>
      <c r="AD67" s="1" t="e">
        <f>IF(Calculations!B67&lt;DesiredRetirementAge,K67,NA())</f>
        <v>#N/A</v>
      </c>
      <c r="AE67" s="1" t="e">
        <f>IF(Calculations!B67&gt;=(DesiredRetirementAge-1),K67,NA())</f>
        <v>#N/A</v>
      </c>
      <c r="AF67" s="1"/>
      <c r="AH67" s="1" t="e">
        <f t="shared" si="0"/>
        <v>#N/A</v>
      </c>
    </row>
    <row r="68" spans="2:34" x14ac:dyDescent="0.2">
      <c r="B68" t="e">
        <f>Age</f>
        <v>#N/A</v>
      </c>
      <c r="C68" s="1" t="e">
        <f>Salary</f>
        <v>#N/A</v>
      </c>
      <c r="D68" s="1"/>
      <c r="E68" s="1"/>
      <c r="F68" s="1" t="e">
        <f>Balance</f>
        <v>#N/A</v>
      </c>
      <c r="G68" s="1" t="e">
        <f>Interest</f>
        <v>#N/A</v>
      </c>
      <c r="H68" s="1" t="e">
        <f>YearlySavings</f>
        <v>#N/A</v>
      </c>
      <c r="I68" s="1" t="e">
        <f>DesiredRetirementIncome</f>
        <v>#N/A</v>
      </c>
      <c r="J68" s="1" t="e">
        <f>PensionIncome</f>
        <v>#N/A</v>
      </c>
      <c r="K68" s="1" t="e">
        <f>EndBalance</f>
        <v>#N/A</v>
      </c>
      <c r="N68" s="1" t="e">
        <f>Balance_Under</f>
        <v>#N/A</v>
      </c>
      <c r="O68" s="1" t="e">
        <f>Interest_Under</f>
        <v>#N/A</v>
      </c>
      <c r="P68" s="1" t="e">
        <f>YearlySavings_Under</f>
        <v>#N/A</v>
      </c>
      <c r="Q68" s="1" t="e">
        <f>DesiredRetirementIncome</f>
        <v>#N/A</v>
      </c>
      <c r="R68" s="1" t="e">
        <f>PensionIncome_Under</f>
        <v>#N/A</v>
      </c>
      <c r="S68" s="1" t="e">
        <f>EndBalance</f>
        <v>#N/A</v>
      </c>
      <c r="V68" s="1" t="e">
        <f>Balance_Over</f>
        <v>#N/A</v>
      </c>
      <c r="W68" s="1" t="e">
        <f>Interest_Over</f>
        <v>#N/A</v>
      </c>
      <c r="X68" s="1" t="e">
        <f>YearlySavings_Over</f>
        <v>#N/A</v>
      </c>
      <c r="Y68" s="1" t="e">
        <f>DesiredRetirementIncome</f>
        <v>#N/A</v>
      </c>
      <c r="Z68" s="1" t="e">
        <f>PensionIncome_Over</f>
        <v>#N/A</v>
      </c>
      <c r="AA68" s="1" t="e">
        <f>EndBalance</f>
        <v>#N/A</v>
      </c>
      <c r="AD68" s="1" t="e">
        <f>IF(Calculations!B68&lt;DesiredRetirementAge,K68,NA())</f>
        <v>#N/A</v>
      </c>
      <c r="AE68" s="1" t="e">
        <f>IF(Calculations!B68&gt;=(DesiredRetirementAge-1),K68,NA())</f>
        <v>#N/A</v>
      </c>
      <c r="AF68" s="1"/>
      <c r="AH68" s="1" t="e">
        <f t="shared" si="0"/>
        <v>#N/A</v>
      </c>
    </row>
    <row r="69" spans="2:34" x14ac:dyDescent="0.2">
      <c r="B69" t="e">
        <f>Age</f>
        <v>#N/A</v>
      </c>
      <c r="C69" s="1" t="e">
        <f>Salary</f>
        <v>#N/A</v>
      </c>
      <c r="D69" s="1"/>
      <c r="E69" s="1"/>
      <c r="F69" s="1" t="e">
        <f>Balance</f>
        <v>#N/A</v>
      </c>
      <c r="G69" s="1" t="e">
        <f>Interest</f>
        <v>#N/A</v>
      </c>
      <c r="H69" s="1" t="e">
        <f>YearlySavings</f>
        <v>#N/A</v>
      </c>
      <c r="I69" s="1" t="e">
        <f>DesiredRetirementIncome</f>
        <v>#N/A</v>
      </c>
      <c r="J69" s="1" t="e">
        <f>PensionIncome</f>
        <v>#N/A</v>
      </c>
      <c r="K69" s="1" t="e">
        <f>EndBalance</f>
        <v>#N/A</v>
      </c>
      <c r="N69" s="1" t="e">
        <f>Balance_Under</f>
        <v>#N/A</v>
      </c>
      <c r="O69" s="1" t="e">
        <f>Interest_Under</f>
        <v>#N/A</v>
      </c>
      <c r="P69" s="1" t="e">
        <f>YearlySavings_Under</f>
        <v>#N/A</v>
      </c>
      <c r="Q69" s="1" t="e">
        <f>DesiredRetirementIncome</f>
        <v>#N/A</v>
      </c>
      <c r="R69" s="1" t="e">
        <f>PensionIncome_Under</f>
        <v>#N/A</v>
      </c>
      <c r="S69" s="1" t="e">
        <f>EndBalance</f>
        <v>#N/A</v>
      </c>
      <c r="V69" s="1" t="e">
        <f>Balance_Over</f>
        <v>#N/A</v>
      </c>
      <c r="W69" s="1" t="e">
        <f>Interest_Over</f>
        <v>#N/A</v>
      </c>
      <c r="X69" s="1" t="e">
        <f>YearlySavings_Over</f>
        <v>#N/A</v>
      </c>
      <c r="Y69" s="1" t="e">
        <f>DesiredRetirementIncome</f>
        <v>#N/A</v>
      </c>
      <c r="Z69" s="1" t="e">
        <f>PensionIncome_Over</f>
        <v>#N/A</v>
      </c>
      <c r="AA69" s="1" t="e">
        <f>EndBalance</f>
        <v>#N/A</v>
      </c>
      <c r="AD69" s="1" t="e">
        <f>IF(Calculations!B69&lt;DesiredRetirementAge,K69,NA())</f>
        <v>#N/A</v>
      </c>
      <c r="AE69" s="1" t="e">
        <f>IF(Calculations!B69&gt;=(DesiredRetirementAge-1),K69,NA())</f>
        <v>#N/A</v>
      </c>
      <c r="AF69" s="1"/>
      <c r="AH69" s="1" t="e">
        <f t="shared" si="0"/>
        <v>#N/A</v>
      </c>
    </row>
    <row r="70" spans="2:34" x14ac:dyDescent="0.2">
      <c r="B70" t="e">
        <f>Age</f>
        <v>#N/A</v>
      </c>
      <c r="C70" s="1" t="e">
        <f>Salary</f>
        <v>#N/A</v>
      </c>
      <c r="D70" s="1"/>
      <c r="E70" s="1"/>
      <c r="F70" s="1" t="e">
        <f>Balance</f>
        <v>#N/A</v>
      </c>
      <c r="G70" s="1" t="e">
        <f>Interest</f>
        <v>#N/A</v>
      </c>
      <c r="H70" s="1" t="e">
        <f>YearlySavings</f>
        <v>#N/A</v>
      </c>
      <c r="I70" s="1" t="e">
        <f>DesiredRetirementIncome</f>
        <v>#N/A</v>
      </c>
      <c r="J70" s="1" t="e">
        <f>PensionIncome</f>
        <v>#N/A</v>
      </c>
      <c r="K70" s="1" t="e">
        <f>EndBalance</f>
        <v>#N/A</v>
      </c>
      <c r="N70" s="1" t="e">
        <f>Balance_Under</f>
        <v>#N/A</v>
      </c>
      <c r="O70" s="1" t="e">
        <f>Interest_Under</f>
        <v>#N/A</v>
      </c>
      <c r="P70" s="1" t="e">
        <f>YearlySavings_Under</f>
        <v>#N/A</v>
      </c>
      <c r="Q70" s="1" t="e">
        <f>DesiredRetirementIncome</f>
        <v>#N/A</v>
      </c>
      <c r="R70" s="1" t="e">
        <f>PensionIncome_Under</f>
        <v>#N/A</v>
      </c>
      <c r="S70" s="1" t="e">
        <f>EndBalance</f>
        <v>#N/A</v>
      </c>
      <c r="V70" s="1" t="e">
        <f>Balance_Over</f>
        <v>#N/A</v>
      </c>
      <c r="W70" s="1" t="e">
        <f>Interest_Over</f>
        <v>#N/A</v>
      </c>
      <c r="X70" s="1" t="e">
        <f>YearlySavings_Over</f>
        <v>#N/A</v>
      </c>
      <c r="Y70" s="1" t="e">
        <f>DesiredRetirementIncome</f>
        <v>#N/A</v>
      </c>
      <c r="Z70" s="1" t="e">
        <f>PensionIncome_Over</f>
        <v>#N/A</v>
      </c>
      <c r="AA70" s="1" t="e">
        <f>EndBalance</f>
        <v>#N/A</v>
      </c>
      <c r="AD70" s="1" t="e">
        <f>IF(Calculations!B70&lt;DesiredRetirementAge,K70,NA())</f>
        <v>#N/A</v>
      </c>
      <c r="AE70" s="1" t="e">
        <f>IF(Calculations!B70&gt;=(DesiredRetirementAge-1),K70,NA())</f>
        <v>#N/A</v>
      </c>
      <c r="AF70" s="1"/>
      <c r="AH70" s="1" t="e">
        <f t="shared" si="0"/>
        <v>#N/A</v>
      </c>
    </row>
    <row r="71" spans="2:34" x14ac:dyDescent="0.2">
      <c r="B71" t="e">
        <f>Age</f>
        <v>#N/A</v>
      </c>
      <c r="C71" s="1" t="e">
        <f>Salary</f>
        <v>#N/A</v>
      </c>
      <c r="D71" s="1"/>
      <c r="E71" s="1"/>
      <c r="F71" s="1" t="e">
        <f>Balance</f>
        <v>#N/A</v>
      </c>
      <c r="G71" s="1" t="e">
        <f>Interest</f>
        <v>#N/A</v>
      </c>
      <c r="H71" s="1" t="e">
        <f>YearlySavings</f>
        <v>#N/A</v>
      </c>
      <c r="I71" s="1" t="e">
        <f>DesiredRetirementIncome</f>
        <v>#N/A</v>
      </c>
      <c r="J71" s="1" t="e">
        <f>PensionIncome</f>
        <v>#N/A</v>
      </c>
      <c r="K71" s="1" t="e">
        <f>EndBalance</f>
        <v>#N/A</v>
      </c>
      <c r="N71" s="1" t="e">
        <f>Balance_Under</f>
        <v>#N/A</v>
      </c>
      <c r="O71" s="1" t="e">
        <f>Interest_Under</f>
        <v>#N/A</v>
      </c>
      <c r="P71" s="1" t="e">
        <f>YearlySavings_Under</f>
        <v>#N/A</v>
      </c>
      <c r="Q71" s="1" t="e">
        <f>DesiredRetirementIncome</f>
        <v>#N/A</v>
      </c>
      <c r="R71" s="1" t="e">
        <f>PensionIncome_Under</f>
        <v>#N/A</v>
      </c>
      <c r="S71" s="1" t="e">
        <f>EndBalance</f>
        <v>#N/A</v>
      </c>
      <c r="V71" s="1" t="e">
        <f>Balance_Over</f>
        <v>#N/A</v>
      </c>
      <c r="W71" s="1" t="e">
        <f>Interest_Over</f>
        <v>#N/A</v>
      </c>
      <c r="X71" s="1" t="e">
        <f>YearlySavings_Over</f>
        <v>#N/A</v>
      </c>
      <c r="Y71" s="1" t="e">
        <f>DesiredRetirementIncome</f>
        <v>#N/A</v>
      </c>
      <c r="Z71" s="1" t="e">
        <f>PensionIncome_Over</f>
        <v>#N/A</v>
      </c>
      <c r="AA71" s="1" t="e">
        <f>EndBalance</f>
        <v>#N/A</v>
      </c>
      <c r="AD71" s="1" t="e">
        <f>IF(Calculations!B71&lt;DesiredRetirementAge,K71,NA())</f>
        <v>#N/A</v>
      </c>
      <c r="AE71" s="1" t="e">
        <f>IF(Calculations!B71&gt;=(DesiredRetirementAge-1),K71,NA())</f>
        <v>#N/A</v>
      </c>
      <c r="AF71" s="1"/>
      <c r="AH71" s="1" t="e">
        <f t="shared" si="0"/>
        <v>#N/A</v>
      </c>
    </row>
    <row r="72" spans="2:34" x14ac:dyDescent="0.2">
      <c r="B72" t="e">
        <f>Age</f>
        <v>#N/A</v>
      </c>
      <c r="C72" s="1" t="e">
        <f>Salary</f>
        <v>#N/A</v>
      </c>
      <c r="D72" s="1"/>
      <c r="E72" s="1"/>
      <c r="F72" s="1" t="e">
        <f>Balance</f>
        <v>#N/A</v>
      </c>
      <c r="G72" s="1" t="e">
        <f>Interest</f>
        <v>#N/A</v>
      </c>
      <c r="H72" s="1" t="e">
        <f>YearlySavings</f>
        <v>#N/A</v>
      </c>
      <c r="I72" s="1" t="e">
        <f>DesiredRetirementIncome</f>
        <v>#N/A</v>
      </c>
      <c r="J72" s="1" t="e">
        <f>PensionIncome</f>
        <v>#N/A</v>
      </c>
      <c r="K72" s="1" t="e">
        <f>EndBalance</f>
        <v>#N/A</v>
      </c>
      <c r="N72" s="1" t="e">
        <f>Balance_Under</f>
        <v>#N/A</v>
      </c>
      <c r="O72" s="1" t="e">
        <f>Interest_Under</f>
        <v>#N/A</v>
      </c>
      <c r="P72" s="1" t="e">
        <f>YearlySavings_Under</f>
        <v>#N/A</v>
      </c>
      <c r="Q72" s="1" t="e">
        <f>DesiredRetirementIncome</f>
        <v>#N/A</v>
      </c>
      <c r="R72" s="1" t="e">
        <f>PensionIncome_Under</f>
        <v>#N/A</v>
      </c>
      <c r="S72" s="1" t="e">
        <f>EndBalance</f>
        <v>#N/A</v>
      </c>
      <c r="V72" s="1" t="e">
        <f>Balance_Over</f>
        <v>#N/A</v>
      </c>
      <c r="W72" s="1" t="e">
        <f>Interest_Over</f>
        <v>#N/A</v>
      </c>
      <c r="X72" s="1" t="e">
        <f>YearlySavings_Over</f>
        <v>#N/A</v>
      </c>
      <c r="Y72" s="1" t="e">
        <f>DesiredRetirementIncome</f>
        <v>#N/A</v>
      </c>
      <c r="Z72" s="1" t="e">
        <f>PensionIncome_Over</f>
        <v>#N/A</v>
      </c>
      <c r="AA72" s="1" t="e">
        <f>EndBalance</f>
        <v>#N/A</v>
      </c>
      <c r="AD72" s="1" t="e">
        <f>IF(Calculations!B72&lt;DesiredRetirementAge,K72,NA())</f>
        <v>#N/A</v>
      </c>
      <c r="AE72" s="1" t="e">
        <f>IF(Calculations!B72&gt;=(DesiredRetirementAge-1),K72,NA())</f>
        <v>#N/A</v>
      </c>
      <c r="AF72" s="1"/>
      <c r="AH72" s="1" t="e">
        <f t="shared" si="0"/>
        <v>#N/A</v>
      </c>
    </row>
    <row r="73" spans="2:34" x14ac:dyDescent="0.2">
      <c r="B73" t="e">
        <f>Age</f>
        <v>#N/A</v>
      </c>
      <c r="C73" s="1" t="e">
        <f>Salary</f>
        <v>#N/A</v>
      </c>
      <c r="D73" s="1"/>
      <c r="E73" s="1"/>
      <c r="F73" s="1" t="e">
        <f>Balance</f>
        <v>#N/A</v>
      </c>
      <c r="G73" s="1" t="e">
        <f>Interest</f>
        <v>#N/A</v>
      </c>
      <c r="H73" s="1" t="e">
        <f>YearlySavings</f>
        <v>#N/A</v>
      </c>
      <c r="I73" s="1" t="e">
        <f>DesiredRetirementIncome</f>
        <v>#N/A</v>
      </c>
      <c r="J73" s="1" t="e">
        <f>PensionIncome</f>
        <v>#N/A</v>
      </c>
      <c r="K73" s="1" t="e">
        <f>EndBalance</f>
        <v>#N/A</v>
      </c>
      <c r="N73" s="1" t="e">
        <f>Balance_Under</f>
        <v>#N/A</v>
      </c>
      <c r="O73" s="1" t="e">
        <f>Interest_Under</f>
        <v>#N/A</v>
      </c>
      <c r="P73" s="1" t="e">
        <f>YearlySavings_Under</f>
        <v>#N/A</v>
      </c>
      <c r="Q73" s="1" t="e">
        <f>DesiredRetirementIncome</f>
        <v>#N/A</v>
      </c>
      <c r="R73" s="1" t="e">
        <f>PensionIncome_Under</f>
        <v>#N/A</v>
      </c>
      <c r="S73" s="1" t="e">
        <f>EndBalance</f>
        <v>#N/A</v>
      </c>
      <c r="V73" s="1" t="e">
        <f>Balance_Over</f>
        <v>#N/A</v>
      </c>
      <c r="W73" s="1" t="e">
        <f>Interest_Over</f>
        <v>#N/A</v>
      </c>
      <c r="X73" s="1" t="e">
        <f>YearlySavings_Over</f>
        <v>#N/A</v>
      </c>
      <c r="Y73" s="1" t="e">
        <f>DesiredRetirementIncome</f>
        <v>#N/A</v>
      </c>
      <c r="Z73" s="1" t="e">
        <f>PensionIncome_Over</f>
        <v>#N/A</v>
      </c>
      <c r="AA73" s="1" t="e">
        <f>EndBalance</f>
        <v>#N/A</v>
      </c>
      <c r="AD73" s="1" t="e">
        <f>IF(Calculations!B73&lt;DesiredRetirementAge,K73,NA())</f>
        <v>#N/A</v>
      </c>
      <c r="AE73" s="1" t="e">
        <f>IF(Calculations!B73&gt;=(DesiredRetirementAge-1),K73,NA())</f>
        <v>#N/A</v>
      </c>
      <c r="AF73" s="1"/>
      <c r="AH73" s="1" t="e">
        <f t="shared" si="0"/>
        <v>#N/A</v>
      </c>
    </row>
    <row r="74" spans="2:34" x14ac:dyDescent="0.2">
      <c r="B74" t="e">
        <f>Age</f>
        <v>#N/A</v>
      </c>
      <c r="C74" s="1" t="e">
        <f>Salary</f>
        <v>#N/A</v>
      </c>
      <c r="D74" s="1"/>
      <c r="E74" s="1"/>
      <c r="F74" s="1" t="e">
        <f>Balance</f>
        <v>#N/A</v>
      </c>
      <c r="G74" s="1" t="e">
        <f>Interest</f>
        <v>#N/A</v>
      </c>
      <c r="H74" s="1" t="e">
        <f>YearlySavings</f>
        <v>#N/A</v>
      </c>
      <c r="I74" s="1" t="e">
        <f>DesiredRetirementIncome</f>
        <v>#N/A</v>
      </c>
      <c r="J74" s="1" t="e">
        <f>PensionIncome</f>
        <v>#N/A</v>
      </c>
      <c r="K74" s="1" t="e">
        <f>EndBalance</f>
        <v>#N/A</v>
      </c>
      <c r="N74" s="1" t="e">
        <f>Balance_Under</f>
        <v>#N/A</v>
      </c>
      <c r="O74" s="1" t="e">
        <f>Interest_Under</f>
        <v>#N/A</v>
      </c>
      <c r="P74" s="1" t="e">
        <f>YearlySavings_Under</f>
        <v>#N/A</v>
      </c>
      <c r="Q74" s="1" t="e">
        <f>DesiredRetirementIncome</f>
        <v>#N/A</v>
      </c>
      <c r="R74" s="1" t="e">
        <f>PensionIncome_Under</f>
        <v>#N/A</v>
      </c>
      <c r="S74" s="1" t="e">
        <f>EndBalance</f>
        <v>#N/A</v>
      </c>
      <c r="V74" s="1" t="e">
        <f>Balance_Over</f>
        <v>#N/A</v>
      </c>
      <c r="W74" s="1" t="e">
        <f>Interest_Over</f>
        <v>#N/A</v>
      </c>
      <c r="X74" s="1" t="e">
        <f>YearlySavings_Over</f>
        <v>#N/A</v>
      </c>
      <c r="Y74" s="1" t="e">
        <f>DesiredRetirementIncome</f>
        <v>#N/A</v>
      </c>
      <c r="Z74" s="1" t="e">
        <f>PensionIncome_Over</f>
        <v>#N/A</v>
      </c>
      <c r="AA74" s="1" t="e">
        <f>EndBalance</f>
        <v>#N/A</v>
      </c>
      <c r="AD74" s="1" t="e">
        <f>IF(Calculations!B74&lt;DesiredRetirementAge,K74,NA())</f>
        <v>#N/A</v>
      </c>
      <c r="AE74" s="1" t="e">
        <f>IF(Calculations!B74&gt;=(DesiredRetirementAge-1),K74,NA())</f>
        <v>#N/A</v>
      </c>
      <c r="AF74" s="1"/>
      <c r="AH74" s="1" t="e">
        <f t="shared" si="0"/>
        <v>#N/A</v>
      </c>
    </row>
    <row r="75" spans="2:34" x14ac:dyDescent="0.2">
      <c r="B75" t="e">
        <f>Age</f>
        <v>#N/A</v>
      </c>
      <c r="C75" s="1" t="e">
        <f>Salary</f>
        <v>#N/A</v>
      </c>
      <c r="D75" s="1"/>
      <c r="E75" s="1"/>
      <c r="F75" s="1" t="e">
        <f>Balance</f>
        <v>#N/A</v>
      </c>
      <c r="G75" s="1" t="e">
        <f>Interest</f>
        <v>#N/A</v>
      </c>
      <c r="H75" s="1" t="e">
        <f>YearlySavings</f>
        <v>#N/A</v>
      </c>
      <c r="I75" s="1" t="e">
        <f>DesiredRetirementIncome</f>
        <v>#N/A</v>
      </c>
      <c r="J75" s="1" t="e">
        <f>PensionIncome</f>
        <v>#N/A</v>
      </c>
      <c r="K75" s="1" t="e">
        <f>EndBalance</f>
        <v>#N/A</v>
      </c>
      <c r="N75" s="1" t="e">
        <f>Balance_Under</f>
        <v>#N/A</v>
      </c>
      <c r="O75" s="1" t="e">
        <f>Interest_Under</f>
        <v>#N/A</v>
      </c>
      <c r="P75" s="1" t="e">
        <f>YearlySavings_Under</f>
        <v>#N/A</v>
      </c>
      <c r="Q75" s="1" t="e">
        <f>DesiredRetirementIncome</f>
        <v>#N/A</v>
      </c>
      <c r="R75" s="1" t="e">
        <f>PensionIncome_Under</f>
        <v>#N/A</v>
      </c>
      <c r="S75" s="1" t="e">
        <f>EndBalance</f>
        <v>#N/A</v>
      </c>
      <c r="V75" s="1" t="e">
        <f>Balance_Over</f>
        <v>#N/A</v>
      </c>
      <c r="W75" s="1" t="e">
        <f>Interest_Over</f>
        <v>#N/A</v>
      </c>
      <c r="X75" s="1" t="e">
        <f>YearlySavings_Over</f>
        <v>#N/A</v>
      </c>
      <c r="Y75" s="1" t="e">
        <f>DesiredRetirementIncome</f>
        <v>#N/A</v>
      </c>
      <c r="Z75" s="1" t="e">
        <f>PensionIncome_Over</f>
        <v>#N/A</v>
      </c>
      <c r="AA75" s="1" t="e">
        <f>EndBalance</f>
        <v>#N/A</v>
      </c>
      <c r="AD75" s="1" t="e">
        <f>IF(Calculations!B75&lt;DesiredRetirementAge,K75,NA())</f>
        <v>#N/A</v>
      </c>
      <c r="AE75" s="1" t="e">
        <f>IF(Calculations!B75&gt;=(DesiredRetirementAge-1),K75,NA())</f>
        <v>#N/A</v>
      </c>
      <c r="AF75" s="1"/>
      <c r="AH75" s="1" t="e">
        <f t="shared" si="0"/>
        <v>#N/A</v>
      </c>
    </row>
    <row r="76" spans="2:34" x14ac:dyDescent="0.2">
      <c r="B76" t="e">
        <f>Age</f>
        <v>#N/A</v>
      </c>
      <c r="C76" s="1" t="e">
        <f>Salary</f>
        <v>#N/A</v>
      </c>
      <c r="D76" s="1"/>
      <c r="E76" s="1"/>
      <c r="F76" s="1" t="e">
        <f>Balance</f>
        <v>#N/A</v>
      </c>
      <c r="G76" s="1" t="e">
        <f>Interest</f>
        <v>#N/A</v>
      </c>
      <c r="H76" s="1" t="e">
        <f>YearlySavings</f>
        <v>#N/A</v>
      </c>
      <c r="I76" s="1" t="e">
        <f>DesiredRetirementIncome</f>
        <v>#N/A</v>
      </c>
      <c r="J76" s="1" t="e">
        <f>PensionIncome</f>
        <v>#N/A</v>
      </c>
      <c r="K76" s="1" t="e">
        <f>EndBalance</f>
        <v>#N/A</v>
      </c>
      <c r="N76" s="1" t="e">
        <f>Balance_Under</f>
        <v>#N/A</v>
      </c>
      <c r="O76" s="1" t="e">
        <f>Interest_Under</f>
        <v>#N/A</v>
      </c>
      <c r="P76" s="1" t="e">
        <f>YearlySavings_Under</f>
        <v>#N/A</v>
      </c>
      <c r="Q76" s="1" t="e">
        <f>DesiredRetirementIncome</f>
        <v>#N/A</v>
      </c>
      <c r="R76" s="1" t="e">
        <f>PensionIncome_Under</f>
        <v>#N/A</v>
      </c>
      <c r="S76" s="1" t="e">
        <f>EndBalance</f>
        <v>#N/A</v>
      </c>
      <c r="V76" s="1" t="e">
        <f>Balance_Over</f>
        <v>#N/A</v>
      </c>
      <c r="W76" s="1" t="e">
        <f>Interest_Over</f>
        <v>#N/A</v>
      </c>
      <c r="X76" s="1" t="e">
        <f>YearlySavings_Over</f>
        <v>#N/A</v>
      </c>
      <c r="Y76" s="1" t="e">
        <f>DesiredRetirementIncome</f>
        <v>#N/A</v>
      </c>
      <c r="Z76" s="1" t="e">
        <f>PensionIncome_Over</f>
        <v>#N/A</v>
      </c>
      <c r="AA76" s="1" t="e">
        <f>EndBalance</f>
        <v>#N/A</v>
      </c>
      <c r="AD76" s="1" t="e">
        <f>IF(Calculations!B76&lt;DesiredRetirementAge,K76,NA())</f>
        <v>#N/A</v>
      </c>
      <c r="AE76" s="1" t="e">
        <f>IF(Calculations!B76&gt;=(DesiredRetirementAge-1),K76,NA())</f>
        <v>#N/A</v>
      </c>
      <c r="AF76" s="1"/>
      <c r="AH76" s="1" t="e">
        <f t="shared" si="0"/>
        <v>#N/A</v>
      </c>
    </row>
    <row r="77" spans="2:34" x14ac:dyDescent="0.2">
      <c r="B77" t="e">
        <f>Age</f>
        <v>#N/A</v>
      </c>
      <c r="C77" s="1" t="e">
        <f>Salary</f>
        <v>#N/A</v>
      </c>
      <c r="D77" s="1"/>
      <c r="E77" s="1"/>
      <c r="F77" s="1" t="e">
        <f>Balance</f>
        <v>#N/A</v>
      </c>
      <c r="G77" s="1" t="e">
        <f>Interest</f>
        <v>#N/A</v>
      </c>
      <c r="H77" s="1" t="e">
        <f>YearlySavings</f>
        <v>#N/A</v>
      </c>
      <c r="I77" s="1" t="e">
        <f>DesiredRetirementIncome</f>
        <v>#N/A</v>
      </c>
      <c r="J77" s="1" t="e">
        <f>PensionIncome</f>
        <v>#N/A</v>
      </c>
      <c r="K77" s="1" t="e">
        <f>EndBalance</f>
        <v>#N/A</v>
      </c>
      <c r="N77" s="1" t="e">
        <f>Balance_Under</f>
        <v>#N/A</v>
      </c>
      <c r="O77" s="1" t="e">
        <f>Interest_Under</f>
        <v>#N/A</v>
      </c>
      <c r="P77" s="1" t="e">
        <f>YearlySavings_Under</f>
        <v>#N/A</v>
      </c>
      <c r="Q77" s="1" t="e">
        <f>DesiredRetirementIncome</f>
        <v>#N/A</v>
      </c>
      <c r="R77" s="1" t="e">
        <f>PensionIncome_Under</f>
        <v>#N/A</v>
      </c>
      <c r="S77" s="1" t="e">
        <f>EndBalance</f>
        <v>#N/A</v>
      </c>
      <c r="V77" s="1" t="e">
        <f>Balance_Over</f>
        <v>#N/A</v>
      </c>
      <c r="W77" s="1" t="e">
        <f>Interest_Over</f>
        <v>#N/A</v>
      </c>
      <c r="X77" s="1" t="e">
        <f>YearlySavings_Over</f>
        <v>#N/A</v>
      </c>
      <c r="Y77" s="1" t="e">
        <f>DesiredRetirementIncome</f>
        <v>#N/A</v>
      </c>
      <c r="Z77" s="1" t="e">
        <f>PensionIncome_Over</f>
        <v>#N/A</v>
      </c>
      <c r="AA77" s="1" t="e">
        <f>EndBalance</f>
        <v>#N/A</v>
      </c>
      <c r="AD77" s="1" t="e">
        <f>IF(Calculations!B77&lt;DesiredRetirementAge,K77,NA())</f>
        <v>#N/A</v>
      </c>
      <c r="AE77" s="1" t="e">
        <f>IF(Calculations!B77&gt;=(DesiredRetirementAge-1),K77,NA())</f>
        <v>#N/A</v>
      </c>
      <c r="AF77" s="1"/>
      <c r="AH77" s="1" t="e">
        <f t="shared" si="0"/>
        <v>#N/A</v>
      </c>
    </row>
    <row r="78" spans="2:34" x14ac:dyDescent="0.2">
      <c r="B78" t="e">
        <f>Age</f>
        <v>#N/A</v>
      </c>
      <c r="C78" s="1" t="e">
        <f>Salary</f>
        <v>#N/A</v>
      </c>
      <c r="D78" s="1"/>
      <c r="E78" s="1"/>
      <c r="F78" s="1" t="e">
        <f>Balance</f>
        <v>#N/A</v>
      </c>
      <c r="G78" s="1" t="e">
        <f>Interest</f>
        <v>#N/A</v>
      </c>
      <c r="H78" s="1" t="e">
        <f>YearlySavings</f>
        <v>#N/A</v>
      </c>
      <c r="I78" s="1" t="e">
        <f>DesiredRetirementIncome</f>
        <v>#N/A</v>
      </c>
      <c r="J78" s="1" t="e">
        <f>PensionIncome</f>
        <v>#N/A</v>
      </c>
      <c r="K78" s="1" t="e">
        <f>EndBalance</f>
        <v>#N/A</v>
      </c>
      <c r="N78" s="1" t="e">
        <f>Balance_Under</f>
        <v>#N/A</v>
      </c>
      <c r="O78" s="1" t="e">
        <f>Interest_Under</f>
        <v>#N/A</v>
      </c>
      <c r="P78" s="1" t="e">
        <f>YearlySavings_Under</f>
        <v>#N/A</v>
      </c>
      <c r="Q78" s="1" t="e">
        <f>DesiredRetirementIncome</f>
        <v>#N/A</v>
      </c>
      <c r="R78" s="1" t="e">
        <f>PensionIncome_Under</f>
        <v>#N/A</v>
      </c>
      <c r="S78" s="1" t="e">
        <f>EndBalance</f>
        <v>#N/A</v>
      </c>
      <c r="V78" s="1" t="e">
        <f>Balance_Over</f>
        <v>#N/A</v>
      </c>
      <c r="W78" s="1" t="e">
        <f>Interest_Over</f>
        <v>#N/A</v>
      </c>
      <c r="X78" s="1" t="e">
        <f>YearlySavings_Over</f>
        <v>#N/A</v>
      </c>
      <c r="Y78" s="1" t="e">
        <f>DesiredRetirementIncome</f>
        <v>#N/A</v>
      </c>
      <c r="Z78" s="1" t="e">
        <f>PensionIncome_Over</f>
        <v>#N/A</v>
      </c>
      <c r="AA78" s="1" t="e">
        <f>EndBalance</f>
        <v>#N/A</v>
      </c>
      <c r="AD78" s="1" t="e">
        <f>IF(Calculations!B78&lt;DesiredRetirementAge,K78,NA())</f>
        <v>#N/A</v>
      </c>
      <c r="AE78" s="1" t="e">
        <f>IF(Calculations!B78&gt;=(DesiredRetirementAge-1),K78,NA())</f>
        <v>#N/A</v>
      </c>
      <c r="AF78" s="1"/>
      <c r="AH78" s="1" t="e">
        <f t="shared" si="0"/>
        <v>#N/A</v>
      </c>
    </row>
    <row r="79" spans="2:34" x14ac:dyDescent="0.2">
      <c r="B79" t="e">
        <f>Age</f>
        <v>#N/A</v>
      </c>
      <c r="C79" s="1" t="e">
        <f>Salary</f>
        <v>#N/A</v>
      </c>
      <c r="D79" s="1"/>
      <c r="E79" s="1"/>
      <c r="F79" s="1" t="e">
        <f>Balance</f>
        <v>#N/A</v>
      </c>
      <c r="G79" s="1" t="e">
        <f>Interest</f>
        <v>#N/A</v>
      </c>
      <c r="H79" s="1" t="e">
        <f>YearlySavings</f>
        <v>#N/A</v>
      </c>
      <c r="I79" s="1" t="e">
        <f>DesiredRetirementIncome</f>
        <v>#N/A</v>
      </c>
      <c r="J79" s="1" t="e">
        <f>PensionIncome</f>
        <v>#N/A</v>
      </c>
      <c r="K79" s="1" t="e">
        <f>EndBalance</f>
        <v>#N/A</v>
      </c>
      <c r="N79" s="1" t="e">
        <f>Balance_Under</f>
        <v>#N/A</v>
      </c>
      <c r="O79" s="1" t="e">
        <f>Interest_Under</f>
        <v>#N/A</v>
      </c>
      <c r="P79" s="1" t="e">
        <f>YearlySavings_Under</f>
        <v>#N/A</v>
      </c>
      <c r="Q79" s="1" t="e">
        <f>DesiredRetirementIncome</f>
        <v>#N/A</v>
      </c>
      <c r="R79" s="1" t="e">
        <f>PensionIncome_Under</f>
        <v>#N/A</v>
      </c>
      <c r="S79" s="1" t="e">
        <f>EndBalance</f>
        <v>#N/A</v>
      </c>
      <c r="V79" s="1" t="e">
        <f>Balance_Over</f>
        <v>#N/A</v>
      </c>
      <c r="W79" s="1" t="e">
        <f>Interest_Over</f>
        <v>#N/A</v>
      </c>
      <c r="X79" s="1" t="e">
        <f>YearlySavings_Over</f>
        <v>#N/A</v>
      </c>
      <c r="Y79" s="1" t="e">
        <f>DesiredRetirementIncome</f>
        <v>#N/A</v>
      </c>
      <c r="Z79" s="1" t="e">
        <f>PensionIncome_Over</f>
        <v>#N/A</v>
      </c>
      <c r="AA79" s="1" t="e">
        <f>EndBalance</f>
        <v>#N/A</v>
      </c>
      <c r="AD79" s="1" t="e">
        <f>IF(Calculations!B79&lt;DesiredRetirementAge,K79,NA())</f>
        <v>#N/A</v>
      </c>
      <c r="AE79" s="1" t="e">
        <f>IF(Calculations!B79&gt;=(DesiredRetirementAge-1),K79,NA())</f>
        <v>#N/A</v>
      </c>
      <c r="AF79" s="1"/>
      <c r="AH79" s="1" t="e">
        <f t="shared" si="0"/>
        <v>#N/A</v>
      </c>
    </row>
    <row r="80" spans="2:34" x14ac:dyDescent="0.2">
      <c r="B80" t="e">
        <f>Age</f>
        <v>#N/A</v>
      </c>
      <c r="C80" s="1" t="e">
        <f>Salary</f>
        <v>#N/A</v>
      </c>
      <c r="D80" s="1"/>
      <c r="E80" s="1"/>
      <c r="F80" s="1" t="e">
        <f>Balance</f>
        <v>#N/A</v>
      </c>
      <c r="G80" s="1" t="e">
        <f>Interest</f>
        <v>#N/A</v>
      </c>
      <c r="H80" s="1" t="e">
        <f>YearlySavings</f>
        <v>#N/A</v>
      </c>
      <c r="I80" s="1" t="e">
        <f>DesiredRetirementIncome</f>
        <v>#N/A</v>
      </c>
      <c r="J80" s="1" t="e">
        <f>PensionIncome</f>
        <v>#N/A</v>
      </c>
      <c r="K80" s="1" t="e">
        <f>EndBalance</f>
        <v>#N/A</v>
      </c>
      <c r="N80" s="1" t="e">
        <f>Balance_Under</f>
        <v>#N/A</v>
      </c>
      <c r="O80" s="1" t="e">
        <f>Interest_Under</f>
        <v>#N/A</v>
      </c>
      <c r="P80" s="1" t="e">
        <f>YearlySavings_Under</f>
        <v>#N/A</v>
      </c>
      <c r="Q80" s="1" t="e">
        <f>DesiredRetirementIncome</f>
        <v>#N/A</v>
      </c>
      <c r="R80" s="1" t="e">
        <f>PensionIncome_Under</f>
        <v>#N/A</v>
      </c>
      <c r="S80" s="1" t="e">
        <f>EndBalance</f>
        <v>#N/A</v>
      </c>
      <c r="V80" s="1" t="e">
        <f>Balance_Over</f>
        <v>#N/A</v>
      </c>
      <c r="W80" s="1" t="e">
        <f>Interest_Over</f>
        <v>#N/A</v>
      </c>
      <c r="X80" s="1" t="e">
        <f>YearlySavings_Over</f>
        <v>#N/A</v>
      </c>
      <c r="Y80" s="1" t="e">
        <f>DesiredRetirementIncome</f>
        <v>#N/A</v>
      </c>
      <c r="Z80" s="1" t="e">
        <f>PensionIncome_Over</f>
        <v>#N/A</v>
      </c>
      <c r="AA80" s="1" t="e">
        <f>EndBalance</f>
        <v>#N/A</v>
      </c>
      <c r="AD80" s="1" t="e">
        <f>IF(Calculations!B80&lt;DesiredRetirementAge,K80,NA())</f>
        <v>#N/A</v>
      </c>
      <c r="AE80" s="1" t="e">
        <f>IF(Calculations!B80&gt;=(DesiredRetirementAge-1),K80,NA())</f>
        <v>#N/A</v>
      </c>
      <c r="AF80" s="1"/>
      <c r="AH80" s="1" t="e">
        <f t="shared" ref="AH80:AH114" si="1">AA80-S80</f>
        <v>#N/A</v>
      </c>
    </row>
    <row r="81" spans="2:34" x14ac:dyDescent="0.2">
      <c r="B81" t="e">
        <f>Age</f>
        <v>#N/A</v>
      </c>
      <c r="C81" s="1" t="e">
        <f>Salary</f>
        <v>#N/A</v>
      </c>
      <c r="D81" s="1"/>
      <c r="E81" s="1"/>
      <c r="F81" s="1" t="e">
        <f>Balance</f>
        <v>#N/A</v>
      </c>
      <c r="G81" s="1" t="e">
        <f>Interest</f>
        <v>#N/A</v>
      </c>
      <c r="H81" s="1" t="e">
        <f>YearlySavings</f>
        <v>#N/A</v>
      </c>
      <c r="I81" s="1" t="e">
        <f>DesiredRetirementIncome</f>
        <v>#N/A</v>
      </c>
      <c r="J81" s="1" t="e">
        <f>PensionIncome</f>
        <v>#N/A</v>
      </c>
      <c r="K81" s="1" t="e">
        <f>EndBalance</f>
        <v>#N/A</v>
      </c>
      <c r="N81" s="1" t="e">
        <f>Balance_Under</f>
        <v>#N/A</v>
      </c>
      <c r="O81" s="1" t="e">
        <f>Interest_Under</f>
        <v>#N/A</v>
      </c>
      <c r="P81" s="1" t="e">
        <f>YearlySavings_Under</f>
        <v>#N/A</v>
      </c>
      <c r="Q81" s="1" t="e">
        <f>DesiredRetirementIncome</f>
        <v>#N/A</v>
      </c>
      <c r="R81" s="1" t="e">
        <f>PensionIncome_Under</f>
        <v>#N/A</v>
      </c>
      <c r="S81" s="1" t="e">
        <f>EndBalance</f>
        <v>#N/A</v>
      </c>
      <c r="V81" s="1" t="e">
        <f>Balance_Over</f>
        <v>#N/A</v>
      </c>
      <c r="W81" s="1" t="e">
        <f>Interest_Over</f>
        <v>#N/A</v>
      </c>
      <c r="X81" s="1" t="e">
        <f>YearlySavings_Over</f>
        <v>#N/A</v>
      </c>
      <c r="Y81" s="1" t="e">
        <f>DesiredRetirementIncome</f>
        <v>#N/A</v>
      </c>
      <c r="Z81" s="1" t="e">
        <f>PensionIncome_Over</f>
        <v>#N/A</v>
      </c>
      <c r="AA81" s="1" t="e">
        <f>EndBalance</f>
        <v>#N/A</v>
      </c>
      <c r="AD81" s="1" t="e">
        <f>IF(Calculations!B81&lt;DesiredRetirementAge,K81,NA())</f>
        <v>#N/A</v>
      </c>
      <c r="AE81" s="1" t="e">
        <f>IF(Calculations!B81&gt;=(DesiredRetirementAge-1),K81,NA())</f>
        <v>#N/A</v>
      </c>
      <c r="AF81" s="1"/>
      <c r="AH81" s="1" t="e">
        <f t="shared" si="1"/>
        <v>#N/A</v>
      </c>
    </row>
    <row r="82" spans="2:34" x14ac:dyDescent="0.2">
      <c r="B82" t="e">
        <f>Age</f>
        <v>#N/A</v>
      </c>
      <c r="C82" s="1" t="e">
        <f>Salary</f>
        <v>#N/A</v>
      </c>
      <c r="D82" s="1"/>
      <c r="E82" s="1"/>
      <c r="F82" s="1" t="e">
        <f>Balance</f>
        <v>#N/A</v>
      </c>
      <c r="G82" s="1" t="e">
        <f>Interest</f>
        <v>#N/A</v>
      </c>
      <c r="H82" s="1" t="e">
        <f>YearlySavings</f>
        <v>#N/A</v>
      </c>
      <c r="I82" s="1" t="e">
        <f>DesiredRetirementIncome</f>
        <v>#N/A</v>
      </c>
      <c r="J82" s="1" t="e">
        <f>PensionIncome</f>
        <v>#N/A</v>
      </c>
      <c r="K82" s="1" t="e">
        <f>EndBalance</f>
        <v>#N/A</v>
      </c>
      <c r="N82" s="1" t="e">
        <f>Balance_Under</f>
        <v>#N/A</v>
      </c>
      <c r="O82" s="1" t="e">
        <f>Interest_Under</f>
        <v>#N/A</v>
      </c>
      <c r="P82" s="1" t="e">
        <f>YearlySavings_Under</f>
        <v>#N/A</v>
      </c>
      <c r="Q82" s="1" t="e">
        <f>DesiredRetirementIncome</f>
        <v>#N/A</v>
      </c>
      <c r="R82" s="1" t="e">
        <f>PensionIncome_Under</f>
        <v>#N/A</v>
      </c>
      <c r="S82" s="1" t="e">
        <f>EndBalance</f>
        <v>#N/A</v>
      </c>
      <c r="V82" s="1" t="e">
        <f>Balance_Over</f>
        <v>#N/A</v>
      </c>
      <c r="W82" s="1" t="e">
        <f>Interest_Over</f>
        <v>#N/A</v>
      </c>
      <c r="X82" s="1" t="e">
        <f>YearlySavings_Over</f>
        <v>#N/A</v>
      </c>
      <c r="Y82" s="1" t="e">
        <f>DesiredRetirementIncome</f>
        <v>#N/A</v>
      </c>
      <c r="Z82" s="1" t="e">
        <f>PensionIncome_Over</f>
        <v>#N/A</v>
      </c>
      <c r="AA82" s="1" t="e">
        <f>EndBalance</f>
        <v>#N/A</v>
      </c>
      <c r="AD82" s="1" t="e">
        <f>IF(Calculations!B82&lt;DesiredRetirementAge,K82,NA())</f>
        <v>#N/A</v>
      </c>
      <c r="AE82" s="1" t="e">
        <f>IF(Calculations!B82&gt;=(DesiredRetirementAge-1),K82,NA())</f>
        <v>#N/A</v>
      </c>
      <c r="AF82" s="1"/>
      <c r="AH82" s="1" t="e">
        <f t="shared" si="1"/>
        <v>#N/A</v>
      </c>
    </row>
    <row r="83" spans="2:34" x14ac:dyDescent="0.2">
      <c r="B83" t="e">
        <f>Age</f>
        <v>#N/A</v>
      </c>
      <c r="C83" s="1" t="e">
        <f>Salary</f>
        <v>#N/A</v>
      </c>
      <c r="D83" s="1"/>
      <c r="E83" s="1"/>
      <c r="F83" s="1" t="e">
        <f>Balance</f>
        <v>#N/A</v>
      </c>
      <c r="G83" s="1" t="e">
        <f>Interest</f>
        <v>#N/A</v>
      </c>
      <c r="H83" s="1" t="e">
        <f>YearlySavings</f>
        <v>#N/A</v>
      </c>
      <c r="I83" s="1" t="e">
        <f>DesiredRetirementIncome</f>
        <v>#N/A</v>
      </c>
      <c r="J83" s="1" t="e">
        <f>PensionIncome</f>
        <v>#N/A</v>
      </c>
      <c r="K83" s="1" t="e">
        <f>EndBalance</f>
        <v>#N/A</v>
      </c>
      <c r="N83" s="1" t="e">
        <f>Balance_Under</f>
        <v>#N/A</v>
      </c>
      <c r="O83" s="1" t="e">
        <f>Interest_Under</f>
        <v>#N/A</v>
      </c>
      <c r="P83" s="1" t="e">
        <f>YearlySavings_Under</f>
        <v>#N/A</v>
      </c>
      <c r="Q83" s="1" t="e">
        <f>DesiredRetirementIncome</f>
        <v>#N/A</v>
      </c>
      <c r="R83" s="1" t="e">
        <f>PensionIncome_Under</f>
        <v>#N/A</v>
      </c>
      <c r="S83" s="1" t="e">
        <f>EndBalance</f>
        <v>#N/A</v>
      </c>
      <c r="V83" s="1" t="e">
        <f>Balance_Over</f>
        <v>#N/A</v>
      </c>
      <c r="W83" s="1" t="e">
        <f>Interest_Over</f>
        <v>#N/A</v>
      </c>
      <c r="X83" s="1" t="e">
        <f>YearlySavings_Over</f>
        <v>#N/A</v>
      </c>
      <c r="Y83" s="1" t="e">
        <f>DesiredRetirementIncome</f>
        <v>#N/A</v>
      </c>
      <c r="Z83" s="1" t="e">
        <f>PensionIncome_Over</f>
        <v>#N/A</v>
      </c>
      <c r="AA83" s="1" t="e">
        <f>EndBalance</f>
        <v>#N/A</v>
      </c>
      <c r="AD83" s="1" t="e">
        <f>IF(Calculations!B83&lt;DesiredRetirementAge,K83,NA())</f>
        <v>#N/A</v>
      </c>
      <c r="AE83" s="1" t="e">
        <f>IF(Calculations!B83&gt;=(DesiredRetirementAge-1),K83,NA())</f>
        <v>#N/A</v>
      </c>
      <c r="AF83" s="1"/>
      <c r="AH83" s="1" t="e">
        <f t="shared" si="1"/>
        <v>#N/A</v>
      </c>
    </row>
    <row r="84" spans="2:34" x14ac:dyDescent="0.2">
      <c r="B84" t="e">
        <f>Age</f>
        <v>#N/A</v>
      </c>
      <c r="C84" s="1" t="e">
        <f>Salary</f>
        <v>#N/A</v>
      </c>
      <c r="D84" s="1"/>
      <c r="E84" s="1"/>
      <c r="F84" s="1" t="e">
        <f>Balance</f>
        <v>#N/A</v>
      </c>
      <c r="G84" s="1" t="e">
        <f>Interest</f>
        <v>#N/A</v>
      </c>
      <c r="H84" s="1" t="e">
        <f>YearlySavings</f>
        <v>#N/A</v>
      </c>
      <c r="I84" s="1" t="e">
        <f>DesiredRetirementIncome</f>
        <v>#N/A</v>
      </c>
      <c r="J84" s="1" t="e">
        <f>PensionIncome</f>
        <v>#N/A</v>
      </c>
      <c r="K84" s="1" t="e">
        <f>EndBalance</f>
        <v>#N/A</v>
      </c>
      <c r="N84" s="1" t="e">
        <f>Balance_Under</f>
        <v>#N/A</v>
      </c>
      <c r="O84" s="1" t="e">
        <f>Interest_Under</f>
        <v>#N/A</v>
      </c>
      <c r="P84" s="1" t="e">
        <f>YearlySavings_Under</f>
        <v>#N/A</v>
      </c>
      <c r="Q84" s="1" t="e">
        <f>DesiredRetirementIncome</f>
        <v>#N/A</v>
      </c>
      <c r="R84" s="1" t="e">
        <f>PensionIncome_Under</f>
        <v>#N/A</v>
      </c>
      <c r="S84" s="1" t="e">
        <f>EndBalance</f>
        <v>#N/A</v>
      </c>
      <c r="V84" s="1" t="e">
        <f>Balance_Over</f>
        <v>#N/A</v>
      </c>
      <c r="W84" s="1" t="e">
        <f>Interest_Over</f>
        <v>#N/A</v>
      </c>
      <c r="X84" s="1" t="e">
        <f>YearlySavings_Over</f>
        <v>#N/A</v>
      </c>
      <c r="Y84" s="1" t="e">
        <f>DesiredRetirementIncome</f>
        <v>#N/A</v>
      </c>
      <c r="Z84" s="1" t="e">
        <f>PensionIncome_Over</f>
        <v>#N/A</v>
      </c>
      <c r="AA84" s="1" t="e">
        <f>EndBalance</f>
        <v>#N/A</v>
      </c>
      <c r="AD84" s="1" t="e">
        <f>IF(Calculations!B84&lt;DesiredRetirementAge,K84,NA())</f>
        <v>#N/A</v>
      </c>
      <c r="AE84" s="1" t="e">
        <f>IF(Calculations!B84&gt;=(DesiredRetirementAge-1),K84,NA())</f>
        <v>#N/A</v>
      </c>
      <c r="AF84" s="1"/>
      <c r="AH84" s="1" t="e">
        <f t="shared" si="1"/>
        <v>#N/A</v>
      </c>
    </row>
    <row r="85" spans="2:34" x14ac:dyDescent="0.2">
      <c r="B85" t="e">
        <f>Age</f>
        <v>#N/A</v>
      </c>
      <c r="C85" s="1" t="e">
        <f>Salary</f>
        <v>#N/A</v>
      </c>
      <c r="D85" s="1"/>
      <c r="E85" s="1"/>
      <c r="F85" s="1" t="e">
        <f>Balance</f>
        <v>#N/A</v>
      </c>
      <c r="G85" s="1" t="e">
        <f>Interest</f>
        <v>#N/A</v>
      </c>
      <c r="H85" s="1" t="e">
        <f>YearlySavings</f>
        <v>#N/A</v>
      </c>
      <c r="I85" s="1" t="e">
        <f>DesiredRetirementIncome</f>
        <v>#N/A</v>
      </c>
      <c r="J85" s="1" t="e">
        <f>PensionIncome</f>
        <v>#N/A</v>
      </c>
      <c r="K85" s="1" t="e">
        <f>EndBalance</f>
        <v>#N/A</v>
      </c>
      <c r="N85" s="1" t="e">
        <f>Balance_Under</f>
        <v>#N/A</v>
      </c>
      <c r="O85" s="1" t="e">
        <f>Interest_Under</f>
        <v>#N/A</v>
      </c>
      <c r="P85" s="1" t="e">
        <f>YearlySavings_Under</f>
        <v>#N/A</v>
      </c>
      <c r="Q85" s="1" t="e">
        <f>DesiredRetirementIncome</f>
        <v>#N/A</v>
      </c>
      <c r="R85" s="1" t="e">
        <f>PensionIncome_Under</f>
        <v>#N/A</v>
      </c>
      <c r="S85" s="1" t="e">
        <f>EndBalance</f>
        <v>#N/A</v>
      </c>
      <c r="V85" s="1" t="e">
        <f>Balance_Over</f>
        <v>#N/A</v>
      </c>
      <c r="W85" s="1" t="e">
        <f>Interest_Over</f>
        <v>#N/A</v>
      </c>
      <c r="X85" s="1" t="e">
        <f>YearlySavings_Over</f>
        <v>#N/A</v>
      </c>
      <c r="Y85" s="1" t="e">
        <f>DesiredRetirementIncome</f>
        <v>#N/A</v>
      </c>
      <c r="Z85" s="1" t="e">
        <f>PensionIncome_Over</f>
        <v>#N/A</v>
      </c>
      <c r="AA85" s="1" t="e">
        <f>EndBalance</f>
        <v>#N/A</v>
      </c>
      <c r="AD85" s="1" t="e">
        <f>IF(Calculations!B85&lt;DesiredRetirementAge,K85,NA())</f>
        <v>#N/A</v>
      </c>
      <c r="AE85" s="1" t="e">
        <f>IF(Calculations!B85&gt;=(DesiredRetirementAge-1),K85,NA())</f>
        <v>#N/A</v>
      </c>
      <c r="AF85" s="1"/>
      <c r="AH85" s="1" t="e">
        <f t="shared" si="1"/>
        <v>#N/A</v>
      </c>
    </row>
    <row r="86" spans="2:34" x14ac:dyDescent="0.2">
      <c r="B86" t="e">
        <f>Age</f>
        <v>#N/A</v>
      </c>
      <c r="C86" s="1" t="e">
        <f>Salary</f>
        <v>#N/A</v>
      </c>
      <c r="D86" s="1"/>
      <c r="E86" s="1"/>
      <c r="F86" s="1" t="e">
        <f>Balance</f>
        <v>#N/A</v>
      </c>
      <c r="G86" s="1" t="e">
        <f>Interest</f>
        <v>#N/A</v>
      </c>
      <c r="H86" s="1" t="e">
        <f>YearlySavings</f>
        <v>#N/A</v>
      </c>
      <c r="I86" s="1" t="e">
        <f>DesiredRetirementIncome</f>
        <v>#N/A</v>
      </c>
      <c r="J86" s="1" t="e">
        <f>PensionIncome</f>
        <v>#N/A</v>
      </c>
      <c r="K86" s="1" t="e">
        <f>EndBalance</f>
        <v>#N/A</v>
      </c>
      <c r="N86" s="1" t="e">
        <f>Balance_Under</f>
        <v>#N/A</v>
      </c>
      <c r="O86" s="1" t="e">
        <f>Interest_Under</f>
        <v>#N/A</v>
      </c>
      <c r="P86" s="1" t="e">
        <f>YearlySavings_Under</f>
        <v>#N/A</v>
      </c>
      <c r="Q86" s="1" t="e">
        <f>DesiredRetirementIncome</f>
        <v>#N/A</v>
      </c>
      <c r="R86" s="1" t="e">
        <f>PensionIncome_Under</f>
        <v>#N/A</v>
      </c>
      <c r="S86" s="1" t="e">
        <f>EndBalance</f>
        <v>#N/A</v>
      </c>
      <c r="V86" s="1" t="e">
        <f>Balance_Over</f>
        <v>#N/A</v>
      </c>
      <c r="W86" s="1" t="e">
        <f>Interest_Over</f>
        <v>#N/A</v>
      </c>
      <c r="X86" s="1" t="e">
        <f>YearlySavings_Over</f>
        <v>#N/A</v>
      </c>
      <c r="Y86" s="1" t="e">
        <f>DesiredRetirementIncome</f>
        <v>#N/A</v>
      </c>
      <c r="Z86" s="1" t="e">
        <f>PensionIncome_Over</f>
        <v>#N/A</v>
      </c>
      <c r="AA86" s="1" t="e">
        <f>EndBalance</f>
        <v>#N/A</v>
      </c>
      <c r="AD86" s="1" t="e">
        <f>IF(Calculations!B86&lt;DesiredRetirementAge,K86,NA())</f>
        <v>#N/A</v>
      </c>
      <c r="AE86" s="1" t="e">
        <f>IF(Calculations!B86&gt;=(DesiredRetirementAge-1),K86,NA())</f>
        <v>#N/A</v>
      </c>
      <c r="AF86" s="1"/>
      <c r="AH86" s="1" t="e">
        <f t="shared" si="1"/>
        <v>#N/A</v>
      </c>
    </row>
    <row r="87" spans="2:34" x14ac:dyDescent="0.2">
      <c r="B87" t="e">
        <f>Age</f>
        <v>#N/A</v>
      </c>
      <c r="C87" s="1" t="e">
        <f>Salary</f>
        <v>#N/A</v>
      </c>
      <c r="D87" s="1"/>
      <c r="E87" s="1"/>
      <c r="F87" s="1" t="e">
        <f>Balance</f>
        <v>#N/A</v>
      </c>
      <c r="G87" s="1" t="e">
        <f>Interest</f>
        <v>#N/A</v>
      </c>
      <c r="H87" s="1" t="e">
        <f>YearlySavings</f>
        <v>#N/A</v>
      </c>
      <c r="I87" s="1" t="e">
        <f>DesiredRetirementIncome</f>
        <v>#N/A</v>
      </c>
      <c r="J87" s="1" t="e">
        <f>PensionIncome</f>
        <v>#N/A</v>
      </c>
      <c r="K87" s="1" t="e">
        <f>EndBalance</f>
        <v>#N/A</v>
      </c>
      <c r="N87" s="1" t="e">
        <f>Balance_Under</f>
        <v>#N/A</v>
      </c>
      <c r="O87" s="1" t="e">
        <f>Interest_Under</f>
        <v>#N/A</v>
      </c>
      <c r="P87" s="1" t="e">
        <f>YearlySavings_Under</f>
        <v>#N/A</v>
      </c>
      <c r="Q87" s="1" t="e">
        <f>DesiredRetirementIncome</f>
        <v>#N/A</v>
      </c>
      <c r="R87" s="1" t="e">
        <f>PensionIncome_Under</f>
        <v>#N/A</v>
      </c>
      <c r="S87" s="1" t="e">
        <f>EndBalance</f>
        <v>#N/A</v>
      </c>
      <c r="V87" s="1" t="e">
        <f>Balance_Over</f>
        <v>#N/A</v>
      </c>
      <c r="W87" s="1" t="e">
        <f>Interest_Over</f>
        <v>#N/A</v>
      </c>
      <c r="X87" s="1" t="e">
        <f>YearlySavings_Over</f>
        <v>#N/A</v>
      </c>
      <c r="Y87" s="1" t="e">
        <f>DesiredRetirementIncome</f>
        <v>#N/A</v>
      </c>
      <c r="Z87" s="1" t="e">
        <f>PensionIncome_Over</f>
        <v>#N/A</v>
      </c>
      <c r="AA87" s="1" t="e">
        <f>EndBalance</f>
        <v>#N/A</v>
      </c>
      <c r="AD87" s="1" t="e">
        <f>IF(Calculations!B87&lt;DesiredRetirementAge,K87,NA())</f>
        <v>#N/A</v>
      </c>
      <c r="AE87" s="1" t="e">
        <f>IF(Calculations!B87&gt;=(DesiredRetirementAge-1),K87,NA())</f>
        <v>#N/A</v>
      </c>
      <c r="AF87" s="1"/>
      <c r="AH87" s="1" t="e">
        <f t="shared" si="1"/>
        <v>#N/A</v>
      </c>
    </row>
    <row r="88" spans="2:34" x14ac:dyDescent="0.2">
      <c r="B88" t="e">
        <f>Age</f>
        <v>#N/A</v>
      </c>
      <c r="C88" s="1" t="e">
        <f>Salary</f>
        <v>#N/A</v>
      </c>
      <c r="D88" s="1"/>
      <c r="E88" s="1"/>
      <c r="F88" s="1" t="e">
        <f>Balance</f>
        <v>#N/A</v>
      </c>
      <c r="G88" s="1" t="e">
        <f>Interest</f>
        <v>#N/A</v>
      </c>
      <c r="H88" s="1" t="e">
        <f>YearlySavings</f>
        <v>#N/A</v>
      </c>
      <c r="I88" s="1" t="e">
        <f>DesiredRetirementIncome</f>
        <v>#N/A</v>
      </c>
      <c r="J88" s="1" t="e">
        <f>PensionIncome</f>
        <v>#N/A</v>
      </c>
      <c r="K88" s="1" t="e">
        <f>EndBalance</f>
        <v>#N/A</v>
      </c>
      <c r="N88" s="1" t="e">
        <f>Balance_Under</f>
        <v>#N/A</v>
      </c>
      <c r="O88" s="1" t="e">
        <f>Interest_Under</f>
        <v>#N/A</v>
      </c>
      <c r="P88" s="1" t="e">
        <f>YearlySavings_Under</f>
        <v>#N/A</v>
      </c>
      <c r="Q88" s="1" t="e">
        <f>DesiredRetirementIncome</f>
        <v>#N/A</v>
      </c>
      <c r="R88" s="1" t="e">
        <f>PensionIncome_Under</f>
        <v>#N/A</v>
      </c>
      <c r="S88" s="1" t="e">
        <f>EndBalance</f>
        <v>#N/A</v>
      </c>
      <c r="V88" s="1" t="e">
        <f>Balance_Over</f>
        <v>#N/A</v>
      </c>
      <c r="W88" s="1" t="e">
        <f>Interest_Over</f>
        <v>#N/A</v>
      </c>
      <c r="X88" s="1" t="e">
        <f>YearlySavings_Over</f>
        <v>#N/A</v>
      </c>
      <c r="Y88" s="1" t="e">
        <f>DesiredRetirementIncome</f>
        <v>#N/A</v>
      </c>
      <c r="Z88" s="1" t="e">
        <f>PensionIncome_Over</f>
        <v>#N/A</v>
      </c>
      <c r="AA88" s="1" t="e">
        <f>EndBalance</f>
        <v>#N/A</v>
      </c>
      <c r="AD88" s="1" t="e">
        <f>IF(Calculations!B88&lt;DesiredRetirementAge,K88,NA())</f>
        <v>#N/A</v>
      </c>
      <c r="AE88" s="1" t="e">
        <f>IF(Calculations!B88&gt;=(DesiredRetirementAge-1),K88,NA())</f>
        <v>#N/A</v>
      </c>
      <c r="AF88" s="1"/>
      <c r="AH88" s="1" t="e">
        <f t="shared" si="1"/>
        <v>#N/A</v>
      </c>
    </row>
    <row r="89" spans="2:34" x14ac:dyDescent="0.2">
      <c r="B89" t="e">
        <f>Age</f>
        <v>#N/A</v>
      </c>
      <c r="C89" s="1" t="e">
        <f>Salary</f>
        <v>#N/A</v>
      </c>
      <c r="D89" s="1"/>
      <c r="E89" s="1"/>
      <c r="F89" s="1" t="e">
        <f>Balance</f>
        <v>#N/A</v>
      </c>
      <c r="G89" s="1" t="e">
        <f>Interest</f>
        <v>#N/A</v>
      </c>
      <c r="H89" s="1" t="e">
        <f>YearlySavings</f>
        <v>#N/A</v>
      </c>
      <c r="I89" s="1" t="e">
        <f>DesiredRetirementIncome</f>
        <v>#N/A</v>
      </c>
      <c r="J89" s="1" t="e">
        <f>PensionIncome</f>
        <v>#N/A</v>
      </c>
      <c r="K89" s="1" t="e">
        <f>EndBalance</f>
        <v>#N/A</v>
      </c>
      <c r="N89" s="1" t="e">
        <f>Balance_Under</f>
        <v>#N/A</v>
      </c>
      <c r="O89" s="1" t="e">
        <f>Interest_Under</f>
        <v>#N/A</v>
      </c>
      <c r="P89" s="1" t="e">
        <f>YearlySavings_Under</f>
        <v>#N/A</v>
      </c>
      <c r="Q89" s="1" t="e">
        <f>DesiredRetirementIncome</f>
        <v>#N/A</v>
      </c>
      <c r="R89" s="1" t="e">
        <f>PensionIncome_Under</f>
        <v>#N/A</v>
      </c>
      <c r="S89" s="1" t="e">
        <f>EndBalance</f>
        <v>#N/A</v>
      </c>
      <c r="V89" s="1" t="e">
        <f>Balance_Over</f>
        <v>#N/A</v>
      </c>
      <c r="W89" s="1" t="e">
        <f>Interest_Over</f>
        <v>#N/A</v>
      </c>
      <c r="X89" s="1" t="e">
        <f>YearlySavings_Over</f>
        <v>#N/A</v>
      </c>
      <c r="Y89" s="1" t="e">
        <f>DesiredRetirementIncome</f>
        <v>#N/A</v>
      </c>
      <c r="Z89" s="1" t="e">
        <f>PensionIncome_Over</f>
        <v>#N/A</v>
      </c>
      <c r="AA89" s="1" t="e">
        <f>EndBalance</f>
        <v>#N/A</v>
      </c>
      <c r="AD89" s="1" t="e">
        <f>IF(Calculations!B89&lt;DesiredRetirementAge,K89,NA())</f>
        <v>#N/A</v>
      </c>
      <c r="AE89" s="1" t="e">
        <f>IF(Calculations!B89&gt;=(DesiredRetirementAge-1),K89,NA())</f>
        <v>#N/A</v>
      </c>
      <c r="AF89" s="1"/>
      <c r="AH89" s="1" t="e">
        <f t="shared" si="1"/>
        <v>#N/A</v>
      </c>
    </row>
    <row r="90" spans="2:34" x14ac:dyDescent="0.2">
      <c r="B90" t="e">
        <f>Age</f>
        <v>#N/A</v>
      </c>
      <c r="C90" s="1" t="e">
        <f>Salary</f>
        <v>#N/A</v>
      </c>
      <c r="D90" s="1"/>
      <c r="E90" s="1"/>
      <c r="F90" s="1" t="e">
        <f>Balance</f>
        <v>#N/A</v>
      </c>
      <c r="G90" s="1" t="e">
        <f>Interest</f>
        <v>#N/A</v>
      </c>
      <c r="H90" s="1" t="e">
        <f>YearlySavings</f>
        <v>#N/A</v>
      </c>
      <c r="I90" s="1" t="e">
        <f>DesiredRetirementIncome</f>
        <v>#N/A</v>
      </c>
      <c r="J90" s="1" t="e">
        <f>PensionIncome</f>
        <v>#N/A</v>
      </c>
      <c r="K90" s="1" t="e">
        <f>EndBalance</f>
        <v>#N/A</v>
      </c>
      <c r="N90" s="1" t="e">
        <f>Balance_Under</f>
        <v>#N/A</v>
      </c>
      <c r="O90" s="1" t="e">
        <f>Interest_Under</f>
        <v>#N/A</v>
      </c>
      <c r="P90" s="1" t="e">
        <f>YearlySavings_Under</f>
        <v>#N/A</v>
      </c>
      <c r="Q90" s="1" t="e">
        <f>DesiredRetirementIncome</f>
        <v>#N/A</v>
      </c>
      <c r="R90" s="1" t="e">
        <f>PensionIncome_Under</f>
        <v>#N/A</v>
      </c>
      <c r="S90" s="1" t="e">
        <f>EndBalance</f>
        <v>#N/A</v>
      </c>
      <c r="V90" s="1" t="e">
        <f>Balance_Over</f>
        <v>#N/A</v>
      </c>
      <c r="W90" s="1" t="e">
        <f>Interest_Over</f>
        <v>#N/A</v>
      </c>
      <c r="X90" s="1" t="e">
        <f>YearlySavings_Over</f>
        <v>#N/A</v>
      </c>
      <c r="Y90" s="1" t="e">
        <f>DesiredRetirementIncome</f>
        <v>#N/A</v>
      </c>
      <c r="Z90" s="1" t="e">
        <f>PensionIncome_Over</f>
        <v>#N/A</v>
      </c>
      <c r="AA90" s="1" t="e">
        <f>EndBalance</f>
        <v>#N/A</v>
      </c>
      <c r="AD90" s="1" t="e">
        <f>IF(Calculations!B90&lt;DesiredRetirementAge,K90,NA())</f>
        <v>#N/A</v>
      </c>
      <c r="AE90" s="1" t="e">
        <f>IF(Calculations!B90&gt;=(DesiredRetirementAge-1),K90,NA())</f>
        <v>#N/A</v>
      </c>
      <c r="AF90" s="1"/>
      <c r="AH90" s="1" t="e">
        <f t="shared" si="1"/>
        <v>#N/A</v>
      </c>
    </row>
    <row r="91" spans="2:34" x14ac:dyDescent="0.2">
      <c r="B91" t="e">
        <f>Age</f>
        <v>#N/A</v>
      </c>
      <c r="C91" s="1" t="e">
        <f>Salary</f>
        <v>#N/A</v>
      </c>
      <c r="D91" s="1"/>
      <c r="E91" s="1"/>
      <c r="F91" s="1" t="e">
        <f>Balance</f>
        <v>#N/A</v>
      </c>
      <c r="G91" s="1" t="e">
        <f>Interest</f>
        <v>#N/A</v>
      </c>
      <c r="H91" s="1" t="e">
        <f>YearlySavings</f>
        <v>#N/A</v>
      </c>
      <c r="I91" s="1" t="e">
        <f>DesiredRetirementIncome</f>
        <v>#N/A</v>
      </c>
      <c r="J91" s="1" t="e">
        <f>PensionIncome</f>
        <v>#N/A</v>
      </c>
      <c r="K91" s="1" t="e">
        <f>EndBalance</f>
        <v>#N/A</v>
      </c>
      <c r="N91" s="1" t="e">
        <f>Balance_Under</f>
        <v>#N/A</v>
      </c>
      <c r="O91" s="1" t="e">
        <f>Interest_Under</f>
        <v>#N/A</v>
      </c>
      <c r="P91" s="1" t="e">
        <f>YearlySavings_Under</f>
        <v>#N/A</v>
      </c>
      <c r="Q91" s="1" t="e">
        <f>DesiredRetirementIncome</f>
        <v>#N/A</v>
      </c>
      <c r="R91" s="1" t="e">
        <f>PensionIncome_Under</f>
        <v>#N/A</v>
      </c>
      <c r="S91" s="1" t="e">
        <f>EndBalance</f>
        <v>#N/A</v>
      </c>
      <c r="V91" s="1" t="e">
        <f>Balance_Over</f>
        <v>#N/A</v>
      </c>
      <c r="W91" s="1" t="e">
        <f>Interest_Over</f>
        <v>#N/A</v>
      </c>
      <c r="X91" s="1" t="e">
        <f>YearlySavings_Over</f>
        <v>#N/A</v>
      </c>
      <c r="Y91" s="1" t="e">
        <f>DesiredRetirementIncome</f>
        <v>#N/A</v>
      </c>
      <c r="Z91" s="1" t="e">
        <f>PensionIncome_Over</f>
        <v>#N/A</v>
      </c>
      <c r="AA91" s="1" t="e">
        <f>EndBalance</f>
        <v>#N/A</v>
      </c>
      <c r="AD91" s="1" t="e">
        <f>IF(Calculations!B91&lt;DesiredRetirementAge,K91,NA())</f>
        <v>#N/A</v>
      </c>
      <c r="AE91" s="1" t="e">
        <f>IF(Calculations!B91&gt;=(DesiredRetirementAge-1),K91,NA())</f>
        <v>#N/A</v>
      </c>
      <c r="AF91" s="1"/>
      <c r="AH91" s="1" t="e">
        <f t="shared" si="1"/>
        <v>#N/A</v>
      </c>
    </row>
    <row r="92" spans="2:34" x14ac:dyDescent="0.2">
      <c r="B92" t="e">
        <f>Age</f>
        <v>#N/A</v>
      </c>
      <c r="C92" s="1" t="e">
        <f>Salary</f>
        <v>#N/A</v>
      </c>
      <c r="D92" s="1"/>
      <c r="E92" s="1"/>
      <c r="F92" s="1" t="e">
        <f>Balance</f>
        <v>#N/A</v>
      </c>
      <c r="G92" s="1" t="e">
        <f>Interest</f>
        <v>#N/A</v>
      </c>
      <c r="H92" s="1" t="e">
        <f>YearlySavings</f>
        <v>#N/A</v>
      </c>
      <c r="I92" s="1" t="e">
        <f>DesiredRetirementIncome</f>
        <v>#N/A</v>
      </c>
      <c r="J92" s="1" t="e">
        <f>PensionIncome</f>
        <v>#N/A</v>
      </c>
      <c r="K92" s="1" t="e">
        <f>EndBalance</f>
        <v>#N/A</v>
      </c>
      <c r="N92" s="1" t="e">
        <f>Balance_Under</f>
        <v>#N/A</v>
      </c>
      <c r="O92" s="1" t="e">
        <f>Interest_Under</f>
        <v>#N/A</v>
      </c>
      <c r="P92" s="1" t="e">
        <f>YearlySavings_Under</f>
        <v>#N/A</v>
      </c>
      <c r="Q92" s="1" t="e">
        <f>DesiredRetirementIncome</f>
        <v>#N/A</v>
      </c>
      <c r="R92" s="1" t="e">
        <f>PensionIncome_Under</f>
        <v>#N/A</v>
      </c>
      <c r="S92" s="1" t="e">
        <f>EndBalance</f>
        <v>#N/A</v>
      </c>
      <c r="V92" s="1" t="e">
        <f>Balance_Over</f>
        <v>#N/A</v>
      </c>
      <c r="W92" s="1" t="e">
        <f>Interest_Over</f>
        <v>#N/A</v>
      </c>
      <c r="X92" s="1" t="e">
        <f>YearlySavings_Over</f>
        <v>#N/A</v>
      </c>
      <c r="Y92" s="1" t="e">
        <f>DesiredRetirementIncome</f>
        <v>#N/A</v>
      </c>
      <c r="Z92" s="1" t="e">
        <f>PensionIncome_Over</f>
        <v>#N/A</v>
      </c>
      <c r="AA92" s="1" t="e">
        <f>EndBalance</f>
        <v>#N/A</v>
      </c>
      <c r="AD92" s="1" t="e">
        <f>IF(Calculations!B92&lt;DesiredRetirementAge,K92,NA())</f>
        <v>#N/A</v>
      </c>
      <c r="AE92" s="1" t="e">
        <f>IF(Calculations!B92&gt;=(DesiredRetirementAge-1),K92,NA())</f>
        <v>#N/A</v>
      </c>
      <c r="AF92" s="1"/>
      <c r="AH92" s="1" t="e">
        <f t="shared" si="1"/>
        <v>#N/A</v>
      </c>
    </row>
    <row r="93" spans="2:34" x14ac:dyDescent="0.2">
      <c r="B93" t="e">
        <f>Age</f>
        <v>#N/A</v>
      </c>
      <c r="C93" s="1" t="e">
        <f>Salary</f>
        <v>#N/A</v>
      </c>
      <c r="D93" s="1"/>
      <c r="E93" s="1"/>
      <c r="F93" s="1" t="e">
        <f>Balance</f>
        <v>#N/A</v>
      </c>
      <c r="G93" s="1" t="e">
        <f>Interest</f>
        <v>#N/A</v>
      </c>
      <c r="H93" s="1" t="e">
        <f>YearlySavings</f>
        <v>#N/A</v>
      </c>
      <c r="I93" s="1" t="e">
        <f>DesiredRetirementIncome</f>
        <v>#N/A</v>
      </c>
      <c r="J93" s="1" t="e">
        <f>PensionIncome</f>
        <v>#N/A</v>
      </c>
      <c r="K93" s="1" t="e">
        <f>EndBalance</f>
        <v>#N/A</v>
      </c>
      <c r="N93" s="1" t="e">
        <f>Balance_Under</f>
        <v>#N/A</v>
      </c>
      <c r="O93" s="1" t="e">
        <f>Interest_Under</f>
        <v>#N/A</v>
      </c>
      <c r="P93" s="1" t="e">
        <f>YearlySavings_Under</f>
        <v>#N/A</v>
      </c>
      <c r="Q93" s="1" t="e">
        <f>DesiredRetirementIncome</f>
        <v>#N/A</v>
      </c>
      <c r="R93" s="1" t="e">
        <f>PensionIncome_Under</f>
        <v>#N/A</v>
      </c>
      <c r="S93" s="1" t="e">
        <f>EndBalance</f>
        <v>#N/A</v>
      </c>
      <c r="V93" s="1" t="e">
        <f>Balance_Over</f>
        <v>#N/A</v>
      </c>
      <c r="W93" s="1" t="e">
        <f>Interest_Over</f>
        <v>#N/A</v>
      </c>
      <c r="X93" s="1" t="e">
        <f>YearlySavings_Over</f>
        <v>#N/A</v>
      </c>
      <c r="Y93" s="1" t="e">
        <f>DesiredRetirementIncome</f>
        <v>#N/A</v>
      </c>
      <c r="Z93" s="1" t="e">
        <f>PensionIncome_Over</f>
        <v>#N/A</v>
      </c>
      <c r="AA93" s="1" t="e">
        <f>EndBalance</f>
        <v>#N/A</v>
      </c>
      <c r="AD93" s="1" t="e">
        <f>IF(Calculations!B93&lt;DesiredRetirementAge,K93,NA())</f>
        <v>#N/A</v>
      </c>
      <c r="AE93" s="1" t="e">
        <f>IF(Calculations!B93&gt;=(DesiredRetirementAge-1),K93,NA())</f>
        <v>#N/A</v>
      </c>
      <c r="AF93" s="1"/>
      <c r="AH93" s="1" t="e">
        <f t="shared" si="1"/>
        <v>#N/A</v>
      </c>
    </row>
    <row r="94" spans="2:34" x14ac:dyDescent="0.2">
      <c r="B94" t="e">
        <f>Age</f>
        <v>#N/A</v>
      </c>
      <c r="C94" s="1" t="e">
        <f>Salary</f>
        <v>#N/A</v>
      </c>
      <c r="D94" s="1"/>
      <c r="E94" s="1"/>
      <c r="F94" s="1" t="e">
        <f>Balance</f>
        <v>#N/A</v>
      </c>
      <c r="G94" s="1" t="e">
        <f>Interest</f>
        <v>#N/A</v>
      </c>
      <c r="H94" s="1" t="e">
        <f>YearlySavings</f>
        <v>#N/A</v>
      </c>
      <c r="I94" s="1" t="e">
        <f>DesiredRetirementIncome</f>
        <v>#N/A</v>
      </c>
      <c r="J94" s="1" t="e">
        <f>PensionIncome</f>
        <v>#N/A</v>
      </c>
      <c r="K94" s="1" t="e">
        <f>EndBalance</f>
        <v>#N/A</v>
      </c>
      <c r="N94" s="1" t="e">
        <f>Balance_Under</f>
        <v>#N/A</v>
      </c>
      <c r="O94" s="1" t="e">
        <f>Interest_Under</f>
        <v>#N/A</v>
      </c>
      <c r="P94" s="1" t="e">
        <f>YearlySavings_Under</f>
        <v>#N/A</v>
      </c>
      <c r="Q94" s="1" t="e">
        <f>DesiredRetirementIncome</f>
        <v>#N/A</v>
      </c>
      <c r="R94" s="1" t="e">
        <f>PensionIncome_Under</f>
        <v>#N/A</v>
      </c>
      <c r="S94" s="1" t="e">
        <f>EndBalance</f>
        <v>#N/A</v>
      </c>
      <c r="V94" s="1" t="e">
        <f>Balance_Over</f>
        <v>#N/A</v>
      </c>
      <c r="W94" s="1" t="e">
        <f>Interest_Over</f>
        <v>#N/A</v>
      </c>
      <c r="X94" s="1" t="e">
        <f>YearlySavings_Over</f>
        <v>#N/A</v>
      </c>
      <c r="Y94" s="1" t="e">
        <f>DesiredRetirementIncome</f>
        <v>#N/A</v>
      </c>
      <c r="Z94" s="1" t="e">
        <f>PensionIncome_Over</f>
        <v>#N/A</v>
      </c>
      <c r="AA94" s="1" t="e">
        <f>EndBalance</f>
        <v>#N/A</v>
      </c>
      <c r="AD94" s="1" t="e">
        <f>IF(Calculations!B94&lt;DesiredRetirementAge,K94,NA())</f>
        <v>#N/A</v>
      </c>
      <c r="AE94" s="1" t="e">
        <f>IF(Calculations!B94&gt;=(DesiredRetirementAge-1),K94,NA())</f>
        <v>#N/A</v>
      </c>
      <c r="AF94" s="1"/>
      <c r="AH94" s="1" t="e">
        <f t="shared" si="1"/>
        <v>#N/A</v>
      </c>
    </row>
    <row r="95" spans="2:34" x14ac:dyDescent="0.2">
      <c r="B95" t="e">
        <f>Age</f>
        <v>#N/A</v>
      </c>
      <c r="C95" s="1" t="e">
        <f>Salary</f>
        <v>#N/A</v>
      </c>
      <c r="D95" s="1"/>
      <c r="E95" s="1"/>
      <c r="F95" s="1" t="e">
        <f>Balance</f>
        <v>#N/A</v>
      </c>
      <c r="G95" s="1" t="e">
        <f>Interest</f>
        <v>#N/A</v>
      </c>
      <c r="H95" s="1" t="e">
        <f>YearlySavings</f>
        <v>#N/A</v>
      </c>
      <c r="I95" s="1" t="e">
        <f>DesiredRetirementIncome</f>
        <v>#N/A</v>
      </c>
      <c r="J95" s="1" t="e">
        <f>PensionIncome</f>
        <v>#N/A</v>
      </c>
      <c r="K95" s="1" t="e">
        <f>EndBalance</f>
        <v>#N/A</v>
      </c>
      <c r="N95" s="1" t="e">
        <f>Balance_Under</f>
        <v>#N/A</v>
      </c>
      <c r="O95" s="1" t="e">
        <f>Interest_Under</f>
        <v>#N/A</v>
      </c>
      <c r="P95" s="1" t="e">
        <f>YearlySavings_Under</f>
        <v>#N/A</v>
      </c>
      <c r="Q95" s="1" t="e">
        <f>DesiredRetirementIncome</f>
        <v>#N/A</v>
      </c>
      <c r="R95" s="1" t="e">
        <f>PensionIncome_Under</f>
        <v>#N/A</v>
      </c>
      <c r="S95" s="1" t="e">
        <f>EndBalance</f>
        <v>#N/A</v>
      </c>
      <c r="V95" s="1" t="e">
        <f>Balance_Over</f>
        <v>#N/A</v>
      </c>
      <c r="W95" s="1" t="e">
        <f>Interest_Over</f>
        <v>#N/A</v>
      </c>
      <c r="X95" s="1" t="e">
        <f>YearlySavings_Over</f>
        <v>#N/A</v>
      </c>
      <c r="Y95" s="1" t="e">
        <f>DesiredRetirementIncome</f>
        <v>#N/A</v>
      </c>
      <c r="Z95" s="1" t="e">
        <f>PensionIncome_Over</f>
        <v>#N/A</v>
      </c>
      <c r="AA95" s="1" t="e">
        <f>EndBalance</f>
        <v>#N/A</v>
      </c>
      <c r="AD95" s="1" t="e">
        <f>IF(Calculations!B95&lt;DesiredRetirementAge,K95,NA())</f>
        <v>#N/A</v>
      </c>
      <c r="AE95" s="1" t="e">
        <f>IF(Calculations!B95&gt;=(DesiredRetirementAge-1),K95,NA())</f>
        <v>#N/A</v>
      </c>
      <c r="AF95" s="1"/>
      <c r="AH95" s="1" t="e">
        <f t="shared" si="1"/>
        <v>#N/A</v>
      </c>
    </row>
    <row r="96" spans="2:34" x14ac:dyDescent="0.2">
      <c r="B96" t="e">
        <f>Age</f>
        <v>#N/A</v>
      </c>
      <c r="C96" s="1" t="e">
        <f>Salary</f>
        <v>#N/A</v>
      </c>
      <c r="D96" s="1"/>
      <c r="E96" s="1"/>
      <c r="F96" s="1" t="e">
        <f>Balance</f>
        <v>#N/A</v>
      </c>
      <c r="G96" s="1" t="e">
        <f>Interest</f>
        <v>#N/A</v>
      </c>
      <c r="H96" s="1" t="e">
        <f>YearlySavings</f>
        <v>#N/A</v>
      </c>
      <c r="I96" s="1" t="e">
        <f>DesiredRetirementIncome</f>
        <v>#N/A</v>
      </c>
      <c r="J96" s="1" t="e">
        <f>PensionIncome</f>
        <v>#N/A</v>
      </c>
      <c r="K96" s="1" t="e">
        <f>EndBalance</f>
        <v>#N/A</v>
      </c>
      <c r="N96" s="1" t="e">
        <f>Balance_Under</f>
        <v>#N/A</v>
      </c>
      <c r="O96" s="1" t="e">
        <f>Interest_Under</f>
        <v>#N/A</v>
      </c>
      <c r="P96" s="1" t="e">
        <f>YearlySavings_Under</f>
        <v>#N/A</v>
      </c>
      <c r="Q96" s="1" t="e">
        <f>DesiredRetirementIncome</f>
        <v>#N/A</v>
      </c>
      <c r="R96" s="1" t="e">
        <f>PensionIncome_Under</f>
        <v>#N/A</v>
      </c>
      <c r="S96" s="1" t="e">
        <f>EndBalance</f>
        <v>#N/A</v>
      </c>
      <c r="V96" s="1" t="e">
        <f>Balance_Over</f>
        <v>#N/A</v>
      </c>
      <c r="W96" s="1" t="e">
        <f>Interest_Over</f>
        <v>#N/A</v>
      </c>
      <c r="X96" s="1" t="e">
        <f>YearlySavings_Over</f>
        <v>#N/A</v>
      </c>
      <c r="Y96" s="1" t="e">
        <f>DesiredRetirementIncome</f>
        <v>#N/A</v>
      </c>
      <c r="Z96" s="1" t="e">
        <f>PensionIncome_Over</f>
        <v>#N/A</v>
      </c>
      <c r="AA96" s="1" t="e">
        <f>EndBalance</f>
        <v>#N/A</v>
      </c>
      <c r="AD96" s="1" t="e">
        <f>IF(Calculations!B96&lt;DesiredRetirementAge,K96,NA())</f>
        <v>#N/A</v>
      </c>
      <c r="AE96" s="1" t="e">
        <f>IF(Calculations!B96&gt;=(DesiredRetirementAge-1),K96,NA())</f>
        <v>#N/A</v>
      </c>
      <c r="AF96" s="1"/>
      <c r="AH96" s="1" t="e">
        <f t="shared" si="1"/>
        <v>#N/A</v>
      </c>
    </row>
    <row r="97" spans="2:34" x14ac:dyDescent="0.2">
      <c r="B97" t="e">
        <f>Age</f>
        <v>#N/A</v>
      </c>
      <c r="C97" s="1" t="e">
        <f>Salary</f>
        <v>#N/A</v>
      </c>
      <c r="D97" s="1"/>
      <c r="E97" s="1"/>
      <c r="F97" s="1" t="e">
        <f>Balance</f>
        <v>#N/A</v>
      </c>
      <c r="G97" s="1" t="e">
        <f>Interest</f>
        <v>#N/A</v>
      </c>
      <c r="H97" s="1" t="e">
        <f>YearlySavings</f>
        <v>#N/A</v>
      </c>
      <c r="I97" s="1" t="e">
        <f>DesiredRetirementIncome</f>
        <v>#N/A</v>
      </c>
      <c r="J97" s="1" t="e">
        <f>PensionIncome</f>
        <v>#N/A</v>
      </c>
      <c r="K97" s="1" t="e">
        <f>EndBalance</f>
        <v>#N/A</v>
      </c>
      <c r="N97" s="1" t="e">
        <f>Balance_Under</f>
        <v>#N/A</v>
      </c>
      <c r="O97" s="1" t="e">
        <f>Interest_Under</f>
        <v>#N/A</v>
      </c>
      <c r="P97" s="1" t="e">
        <f>YearlySavings_Under</f>
        <v>#N/A</v>
      </c>
      <c r="Q97" s="1" t="e">
        <f>DesiredRetirementIncome</f>
        <v>#N/A</v>
      </c>
      <c r="R97" s="1" t="e">
        <f>PensionIncome_Under</f>
        <v>#N/A</v>
      </c>
      <c r="S97" s="1" t="e">
        <f>EndBalance</f>
        <v>#N/A</v>
      </c>
      <c r="V97" s="1" t="e">
        <f>Balance_Over</f>
        <v>#N/A</v>
      </c>
      <c r="W97" s="1" t="e">
        <f>Interest_Over</f>
        <v>#N/A</v>
      </c>
      <c r="X97" s="1" t="e">
        <f>YearlySavings_Over</f>
        <v>#N/A</v>
      </c>
      <c r="Y97" s="1" t="e">
        <f>DesiredRetirementIncome</f>
        <v>#N/A</v>
      </c>
      <c r="Z97" s="1" t="e">
        <f>PensionIncome_Over</f>
        <v>#N/A</v>
      </c>
      <c r="AA97" s="1" t="e">
        <f>EndBalance</f>
        <v>#N/A</v>
      </c>
      <c r="AD97" s="1" t="e">
        <f>IF(Calculations!B97&lt;DesiredRetirementAge,K97,NA())</f>
        <v>#N/A</v>
      </c>
      <c r="AE97" s="1" t="e">
        <f>IF(Calculations!B97&gt;=(DesiredRetirementAge-1),K97,NA())</f>
        <v>#N/A</v>
      </c>
      <c r="AF97" s="1"/>
      <c r="AH97" s="1" t="e">
        <f t="shared" si="1"/>
        <v>#N/A</v>
      </c>
    </row>
    <row r="98" spans="2:34" x14ac:dyDescent="0.2">
      <c r="B98" t="e">
        <f>Age</f>
        <v>#N/A</v>
      </c>
      <c r="C98" s="1" t="e">
        <f>Salary</f>
        <v>#N/A</v>
      </c>
      <c r="D98" s="1"/>
      <c r="E98" s="1"/>
      <c r="F98" s="1" t="e">
        <f>Balance</f>
        <v>#N/A</v>
      </c>
      <c r="G98" s="1" t="e">
        <f>Interest</f>
        <v>#N/A</v>
      </c>
      <c r="H98" s="1" t="e">
        <f>YearlySavings</f>
        <v>#N/A</v>
      </c>
      <c r="I98" s="1" t="e">
        <f>DesiredRetirementIncome</f>
        <v>#N/A</v>
      </c>
      <c r="J98" s="1" t="e">
        <f>PensionIncome</f>
        <v>#N/A</v>
      </c>
      <c r="K98" s="1" t="e">
        <f>EndBalance</f>
        <v>#N/A</v>
      </c>
      <c r="N98" s="1" t="e">
        <f>Balance_Under</f>
        <v>#N/A</v>
      </c>
      <c r="O98" s="1" t="e">
        <f>Interest_Under</f>
        <v>#N/A</v>
      </c>
      <c r="P98" s="1" t="e">
        <f>YearlySavings_Under</f>
        <v>#N/A</v>
      </c>
      <c r="Q98" s="1" t="e">
        <f>DesiredRetirementIncome</f>
        <v>#N/A</v>
      </c>
      <c r="R98" s="1" t="e">
        <f>PensionIncome_Under</f>
        <v>#N/A</v>
      </c>
      <c r="S98" s="1" t="e">
        <f>EndBalance</f>
        <v>#N/A</v>
      </c>
      <c r="V98" s="1" t="e">
        <f>Balance_Over</f>
        <v>#N/A</v>
      </c>
      <c r="W98" s="1" t="e">
        <f>Interest_Over</f>
        <v>#N/A</v>
      </c>
      <c r="X98" s="1" t="e">
        <f>YearlySavings_Over</f>
        <v>#N/A</v>
      </c>
      <c r="Y98" s="1" t="e">
        <f>DesiredRetirementIncome</f>
        <v>#N/A</v>
      </c>
      <c r="Z98" s="1" t="e">
        <f>PensionIncome_Over</f>
        <v>#N/A</v>
      </c>
      <c r="AA98" s="1" t="e">
        <f>EndBalance</f>
        <v>#N/A</v>
      </c>
      <c r="AD98" s="1" t="e">
        <f>IF(Calculations!B98&lt;DesiredRetirementAge,K98,NA())</f>
        <v>#N/A</v>
      </c>
      <c r="AE98" s="1" t="e">
        <f>IF(Calculations!B98&gt;=(DesiredRetirementAge-1),K98,NA())</f>
        <v>#N/A</v>
      </c>
      <c r="AF98" s="1"/>
      <c r="AH98" s="1" t="e">
        <f t="shared" si="1"/>
        <v>#N/A</v>
      </c>
    </row>
    <row r="99" spans="2:34" x14ac:dyDescent="0.2">
      <c r="B99" t="e">
        <f>Age</f>
        <v>#N/A</v>
      </c>
      <c r="C99" s="1" t="e">
        <f>Salary</f>
        <v>#N/A</v>
      </c>
      <c r="D99" s="1"/>
      <c r="E99" s="1"/>
      <c r="F99" s="1" t="e">
        <f>Balance</f>
        <v>#N/A</v>
      </c>
      <c r="G99" s="1" t="e">
        <f>Interest</f>
        <v>#N/A</v>
      </c>
      <c r="H99" s="1" t="e">
        <f>YearlySavings</f>
        <v>#N/A</v>
      </c>
      <c r="I99" s="1" t="e">
        <f>DesiredRetirementIncome</f>
        <v>#N/A</v>
      </c>
      <c r="J99" s="1" t="e">
        <f>PensionIncome</f>
        <v>#N/A</v>
      </c>
      <c r="K99" s="1" t="e">
        <f>EndBalance</f>
        <v>#N/A</v>
      </c>
      <c r="N99" s="1" t="e">
        <f>Balance_Under</f>
        <v>#N/A</v>
      </c>
      <c r="O99" s="1" t="e">
        <f>Interest_Under</f>
        <v>#N/A</v>
      </c>
      <c r="P99" s="1" t="e">
        <f>YearlySavings_Under</f>
        <v>#N/A</v>
      </c>
      <c r="Q99" s="1" t="e">
        <f>DesiredRetirementIncome</f>
        <v>#N/A</v>
      </c>
      <c r="R99" s="1" t="e">
        <f>PensionIncome_Under</f>
        <v>#N/A</v>
      </c>
      <c r="S99" s="1" t="e">
        <f>EndBalance</f>
        <v>#N/A</v>
      </c>
      <c r="V99" s="1" t="e">
        <f>Balance_Over</f>
        <v>#N/A</v>
      </c>
      <c r="W99" s="1" t="e">
        <f>Interest_Over</f>
        <v>#N/A</v>
      </c>
      <c r="X99" s="1" t="e">
        <f>YearlySavings_Over</f>
        <v>#N/A</v>
      </c>
      <c r="Y99" s="1" t="e">
        <f>DesiredRetirementIncome</f>
        <v>#N/A</v>
      </c>
      <c r="Z99" s="1" t="e">
        <f>PensionIncome_Over</f>
        <v>#N/A</v>
      </c>
      <c r="AA99" s="1" t="e">
        <f>EndBalance</f>
        <v>#N/A</v>
      </c>
      <c r="AD99" s="1" t="e">
        <f>IF(Calculations!B99&lt;DesiredRetirementAge,K99,NA())</f>
        <v>#N/A</v>
      </c>
      <c r="AE99" s="1" t="e">
        <f>IF(Calculations!B99&gt;=(DesiredRetirementAge-1),K99,NA())</f>
        <v>#N/A</v>
      </c>
      <c r="AF99" s="1"/>
      <c r="AH99" s="1" t="e">
        <f t="shared" si="1"/>
        <v>#N/A</v>
      </c>
    </row>
    <row r="100" spans="2:34" x14ac:dyDescent="0.2">
      <c r="B100" t="e">
        <f>Age</f>
        <v>#N/A</v>
      </c>
      <c r="C100" s="1" t="e">
        <f>Salary</f>
        <v>#N/A</v>
      </c>
      <c r="D100" s="1"/>
      <c r="E100" s="1"/>
      <c r="F100" s="1" t="e">
        <f>Balance</f>
        <v>#N/A</v>
      </c>
      <c r="G100" s="1" t="e">
        <f>Interest</f>
        <v>#N/A</v>
      </c>
      <c r="H100" s="1" t="e">
        <f>YearlySavings</f>
        <v>#N/A</v>
      </c>
      <c r="I100" s="1" t="e">
        <f>DesiredRetirementIncome</f>
        <v>#N/A</v>
      </c>
      <c r="J100" s="1" t="e">
        <f>PensionIncome</f>
        <v>#N/A</v>
      </c>
      <c r="K100" s="1" t="e">
        <f>EndBalance</f>
        <v>#N/A</v>
      </c>
      <c r="N100" s="1" t="e">
        <f>Balance_Under</f>
        <v>#N/A</v>
      </c>
      <c r="O100" s="1" t="e">
        <f>Interest_Under</f>
        <v>#N/A</v>
      </c>
      <c r="P100" s="1" t="e">
        <f>YearlySavings_Under</f>
        <v>#N/A</v>
      </c>
      <c r="Q100" s="1" t="e">
        <f>DesiredRetirementIncome</f>
        <v>#N/A</v>
      </c>
      <c r="R100" s="1" t="e">
        <f>PensionIncome_Under</f>
        <v>#N/A</v>
      </c>
      <c r="S100" s="1" t="e">
        <f>EndBalance</f>
        <v>#N/A</v>
      </c>
      <c r="V100" s="1" t="e">
        <f>Balance_Over</f>
        <v>#N/A</v>
      </c>
      <c r="W100" s="1" t="e">
        <f>Interest_Over</f>
        <v>#N/A</v>
      </c>
      <c r="X100" s="1" t="e">
        <f>YearlySavings_Over</f>
        <v>#N/A</v>
      </c>
      <c r="Y100" s="1" t="e">
        <f>DesiredRetirementIncome</f>
        <v>#N/A</v>
      </c>
      <c r="Z100" s="1" t="e">
        <f>PensionIncome_Over</f>
        <v>#N/A</v>
      </c>
      <c r="AA100" s="1" t="e">
        <f>EndBalance</f>
        <v>#N/A</v>
      </c>
      <c r="AD100" s="1" t="e">
        <f>IF(Calculations!B100&lt;DesiredRetirementAge,K100,NA())</f>
        <v>#N/A</v>
      </c>
      <c r="AE100" s="1" t="e">
        <f>IF(Calculations!B100&gt;=(DesiredRetirementAge-1),K100,NA())</f>
        <v>#N/A</v>
      </c>
      <c r="AF100" s="1"/>
      <c r="AH100" s="1" t="e">
        <f t="shared" si="1"/>
        <v>#N/A</v>
      </c>
    </row>
    <row r="101" spans="2:34" x14ac:dyDescent="0.2">
      <c r="B101" t="e">
        <f>Age</f>
        <v>#N/A</v>
      </c>
      <c r="C101" s="1" t="e">
        <f>Salary</f>
        <v>#N/A</v>
      </c>
      <c r="D101" s="1"/>
      <c r="E101" s="1"/>
      <c r="F101" s="1" t="e">
        <f>Balance</f>
        <v>#N/A</v>
      </c>
      <c r="G101" s="1" t="e">
        <f>Interest</f>
        <v>#N/A</v>
      </c>
      <c r="H101" s="1" t="e">
        <f>YearlySavings</f>
        <v>#N/A</v>
      </c>
      <c r="I101" s="1" t="e">
        <f>DesiredRetirementIncome</f>
        <v>#N/A</v>
      </c>
      <c r="J101" s="1" t="e">
        <f>PensionIncome</f>
        <v>#N/A</v>
      </c>
      <c r="K101" s="1" t="e">
        <f>EndBalance</f>
        <v>#N/A</v>
      </c>
      <c r="N101" s="1" t="e">
        <f>Balance_Under</f>
        <v>#N/A</v>
      </c>
      <c r="O101" s="1" t="e">
        <f>Interest_Under</f>
        <v>#N/A</v>
      </c>
      <c r="P101" s="1" t="e">
        <f>YearlySavings_Under</f>
        <v>#N/A</v>
      </c>
      <c r="Q101" s="1" t="e">
        <f>DesiredRetirementIncome</f>
        <v>#N/A</v>
      </c>
      <c r="R101" s="1" t="e">
        <f>PensionIncome_Under</f>
        <v>#N/A</v>
      </c>
      <c r="S101" s="1" t="e">
        <f>EndBalance</f>
        <v>#N/A</v>
      </c>
      <c r="V101" s="1" t="e">
        <f>Balance_Over</f>
        <v>#N/A</v>
      </c>
      <c r="W101" s="1" t="e">
        <f>Interest_Over</f>
        <v>#N/A</v>
      </c>
      <c r="X101" s="1" t="e">
        <f>YearlySavings_Over</f>
        <v>#N/A</v>
      </c>
      <c r="Y101" s="1" t="e">
        <f>DesiredRetirementIncome</f>
        <v>#N/A</v>
      </c>
      <c r="Z101" s="1" t="e">
        <f>PensionIncome_Over</f>
        <v>#N/A</v>
      </c>
      <c r="AA101" s="1" t="e">
        <f>EndBalance</f>
        <v>#N/A</v>
      </c>
      <c r="AD101" s="1" t="e">
        <f>IF(Calculations!B101&lt;DesiredRetirementAge,K101,NA())</f>
        <v>#N/A</v>
      </c>
      <c r="AE101" s="1" t="e">
        <f>IF(Calculations!B101&gt;=(DesiredRetirementAge-1),K101,NA())</f>
        <v>#N/A</v>
      </c>
      <c r="AF101" s="1"/>
      <c r="AH101" s="1" t="e">
        <f t="shared" si="1"/>
        <v>#N/A</v>
      </c>
    </row>
    <row r="102" spans="2:34" x14ac:dyDescent="0.2">
      <c r="B102" t="e">
        <f>Age</f>
        <v>#N/A</v>
      </c>
      <c r="C102" s="1" t="e">
        <f>Salary</f>
        <v>#N/A</v>
      </c>
      <c r="D102" s="1"/>
      <c r="E102" s="1"/>
      <c r="F102" s="1" t="e">
        <f>Balance</f>
        <v>#N/A</v>
      </c>
      <c r="G102" s="1" t="e">
        <f>Interest</f>
        <v>#N/A</v>
      </c>
      <c r="H102" s="1" t="e">
        <f>YearlySavings</f>
        <v>#N/A</v>
      </c>
      <c r="I102" s="1" t="e">
        <f>DesiredRetirementIncome</f>
        <v>#N/A</v>
      </c>
      <c r="J102" s="1" t="e">
        <f>PensionIncome</f>
        <v>#N/A</v>
      </c>
      <c r="K102" s="1" t="e">
        <f>EndBalance</f>
        <v>#N/A</v>
      </c>
      <c r="N102" s="1" t="e">
        <f>Balance_Under</f>
        <v>#N/A</v>
      </c>
      <c r="O102" s="1" t="e">
        <f>Interest_Under</f>
        <v>#N/A</v>
      </c>
      <c r="P102" s="1" t="e">
        <f>YearlySavings_Under</f>
        <v>#N/A</v>
      </c>
      <c r="Q102" s="1" t="e">
        <f>DesiredRetirementIncome</f>
        <v>#N/A</v>
      </c>
      <c r="R102" s="1" t="e">
        <f>PensionIncome_Under</f>
        <v>#N/A</v>
      </c>
      <c r="S102" s="1" t="e">
        <f>EndBalance</f>
        <v>#N/A</v>
      </c>
      <c r="V102" s="1" t="e">
        <f>Balance_Over</f>
        <v>#N/A</v>
      </c>
      <c r="W102" s="1" t="e">
        <f>Interest_Over</f>
        <v>#N/A</v>
      </c>
      <c r="X102" s="1" t="e">
        <f>YearlySavings_Over</f>
        <v>#N/A</v>
      </c>
      <c r="Y102" s="1" t="e">
        <f>DesiredRetirementIncome</f>
        <v>#N/A</v>
      </c>
      <c r="Z102" s="1" t="e">
        <f>PensionIncome_Over</f>
        <v>#N/A</v>
      </c>
      <c r="AA102" s="1" t="e">
        <f>EndBalance</f>
        <v>#N/A</v>
      </c>
      <c r="AD102" s="1" t="e">
        <f>IF(Calculations!B102&lt;DesiredRetirementAge,K102,NA())</f>
        <v>#N/A</v>
      </c>
      <c r="AE102" s="1" t="e">
        <f>IF(Calculations!B102&gt;=(DesiredRetirementAge-1),K102,NA())</f>
        <v>#N/A</v>
      </c>
      <c r="AF102" s="1"/>
      <c r="AH102" s="1" t="e">
        <f t="shared" si="1"/>
        <v>#N/A</v>
      </c>
    </row>
    <row r="103" spans="2:34" x14ac:dyDescent="0.2">
      <c r="B103" t="e">
        <f>Age</f>
        <v>#N/A</v>
      </c>
      <c r="C103" s="1" t="e">
        <f>Salary</f>
        <v>#N/A</v>
      </c>
      <c r="D103" s="1"/>
      <c r="E103" s="1"/>
      <c r="F103" s="1" t="e">
        <f>Balance</f>
        <v>#N/A</v>
      </c>
      <c r="G103" s="1" t="e">
        <f>Interest</f>
        <v>#N/A</v>
      </c>
      <c r="H103" s="1" t="e">
        <f>YearlySavings</f>
        <v>#N/A</v>
      </c>
      <c r="I103" s="1" t="e">
        <f>DesiredRetirementIncome</f>
        <v>#N/A</v>
      </c>
      <c r="J103" s="1" t="e">
        <f>PensionIncome</f>
        <v>#N/A</v>
      </c>
      <c r="K103" s="1" t="e">
        <f>EndBalance</f>
        <v>#N/A</v>
      </c>
      <c r="N103" s="1" t="e">
        <f>Balance_Under</f>
        <v>#N/A</v>
      </c>
      <c r="O103" s="1" t="e">
        <f>Interest_Under</f>
        <v>#N/A</v>
      </c>
      <c r="P103" s="1" t="e">
        <f>YearlySavings_Under</f>
        <v>#N/A</v>
      </c>
      <c r="Q103" s="1" t="e">
        <f>DesiredRetirementIncome</f>
        <v>#N/A</v>
      </c>
      <c r="R103" s="1" t="e">
        <f>PensionIncome_Under</f>
        <v>#N/A</v>
      </c>
      <c r="S103" s="1" t="e">
        <f>EndBalance</f>
        <v>#N/A</v>
      </c>
      <c r="V103" s="1" t="e">
        <f>Balance_Over</f>
        <v>#N/A</v>
      </c>
      <c r="W103" s="1" t="e">
        <f>Interest_Over</f>
        <v>#N/A</v>
      </c>
      <c r="X103" s="1" t="e">
        <f>YearlySavings_Over</f>
        <v>#N/A</v>
      </c>
      <c r="Y103" s="1" t="e">
        <f>DesiredRetirementIncome</f>
        <v>#N/A</v>
      </c>
      <c r="Z103" s="1" t="e">
        <f>PensionIncome_Over</f>
        <v>#N/A</v>
      </c>
      <c r="AA103" s="1" t="e">
        <f>EndBalance</f>
        <v>#N/A</v>
      </c>
      <c r="AD103" s="1" t="e">
        <f>IF(Calculations!B103&lt;DesiredRetirementAge,K103,NA())</f>
        <v>#N/A</v>
      </c>
      <c r="AE103" s="1" t="e">
        <f>IF(Calculations!B103&gt;=(DesiredRetirementAge-1),K103,NA())</f>
        <v>#N/A</v>
      </c>
      <c r="AF103" s="1"/>
      <c r="AH103" s="1" t="e">
        <f t="shared" si="1"/>
        <v>#N/A</v>
      </c>
    </row>
    <row r="104" spans="2:34" x14ac:dyDescent="0.2">
      <c r="B104" t="e">
        <f>Age</f>
        <v>#N/A</v>
      </c>
      <c r="C104" s="1" t="e">
        <f>Salary</f>
        <v>#N/A</v>
      </c>
      <c r="D104" s="1"/>
      <c r="E104" s="1"/>
      <c r="F104" s="1" t="e">
        <f>Balance</f>
        <v>#N/A</v>
      </c>
      <c r="G104" s="1" t="e">
        <f>Interest</f>
        <v>#N/A</v>
      </c>
      <c r="H104" s="1" t="e">
        <f>YearlySavings</f>
        <v>#N/A</v>
      </c>
      <c r="I104" s="1" t="e">
        <f>DesiredRetirementIncome</f>
        <v>#N/A</v>
      </c>
      <c r="J104" s="1" t="e">
        <f>PensionIncome</f>
        <v>#N/A</v>
      </c>
      <c r="K104" s="1" t="e">
        <f>EndBalance</f>
        <v>#N/A</v>
      </c>
      <c r="N104" s="1" t="e">
        <f>Balance_Under</f>
        <v>#N/A</v>
      </c>
      <c r="O104" s="1" t="e">
        <f>Interest_Under</f>
        <v>#N/A</v>
      </c>
      <c r="P104" s="1" t="e">
        <f>YearlySavings_Under</f>
        <v>#N/A</v>
      </c>
      <c r="Q104" s="1" t="e">
        <f>DesiredRetirementIncome</f>
        <v>#N/A</v>
      </c>
      <c r="R104" s="1" t="e">
        <f>PensionIncome_Under</f>
        <v>#N/A</v>
      </c>
      <c r="S104" s="1" t="e">
        <f>EndBalance</f>
        <v>#N/A</v>
      </c>
      <c r="V104" s="1" t="e">
        <f>Balance_Over</f>
        <v>#N/A</v>
      </c>
      <c r="W104" s="1" t="e">
        <f>Interest_Over</f>
        <v>#N/A</v>
      </c>
      <c r="X104" s="1" t="e">
        <f>YearlySavings_Over</f>
        <v>#N/A</v>
      </c>
      <c r="Y104" s="1" t="e">
        <f>DesiredRetirementIncome</f>
        <v>#N/A</v>
      </c>
      <c r="Z104" s="1" t="e">
        <f>PensionIncome_Over</f>
        <v>#N/A</v>
      </c>
      <c r="AA104" s="1" t="e">
        <f>EndBalance</f>
        <v>#N/A</v>
      </c>
      <c r="AD104" s="1" t="e">
        <f>IF(Calculations!B104&lt;DesiredRetirementAge,K104,NA())</f>
        <v>#N/A</v>
      </c>
      <c r="AE104" s="1" t="e">
        <f>IF(Calculations!B104&gt;=(DesiredRetirementAge-1),K104,NA())</f>
        <v>#N/A</v>
      </c>
      <c r="AF104" s="1"/>
      <c r="AH104" s="1" t="e">
        <f t="shared" si="1"/>
        <v>#N/A</v>
      </c>
    </row>
    <row r="105" spans="2:34" x14ac:dyDescent="0.2">
      <c r="B105" t="e">
        <f>Age</f>
        <v>#N/A</v>
      </c>
      <c r="C105" s="1" t="e">
        <f>Salary</f>
        <v>#N/A</v>
      </c>
      <c r="D105" s="1"/>
      <c r="E105" s="1"/>
      <c r="F105" s="1" t="e">
        <f>Balance</f>
        <v>#N/A</v>
      </c>
      <c r="G105" s="1" t="e">
        <f>Interest</f>
        <v>#N/A</v>
      </c>
      <c r="H105" s="1" t="e">
        <f>YearlySavings</f>
        <v>#N/A</v>
      </c>
      <c r="I105" s="1" t="e">
        <f>DesiredRetirementIncome</f>
        <v>#N/A</v>
      </c>
      <c r="J105" s="1" t="e">
        <f>PensionIncome</f>
        <v>#N/A</v>
      </c>
      <c r="K105" s="1" t="e">
        <f>EndBalance</f>
        <v>#N/A</v>
      </c>
      <c r="N105" s="1" t="e">
        <f>Balance_Under</f>
        <v>#N/A</v>
      </c>
      <c r="O105" s="1" t="e">
        <f>Interest_Under</f>
        <v>#N/A</v>
      </c>
      <c r="P105" s="1" t="e">
        <f>YearlySavings_Under</f>
        <v>#N/A</v>
      </c>
      <c r="Q105" s="1" t="e">
        <f>DesiredRetirementIncome</f>
        <v>#N/A</v>
      </c>
      <c r="R105" s="1" t="e">
        <f>PensionIncome_Under</f>
        <v>#N/A</v>
      </c>
      <c r="S105" s="1" t="e">
        <f>EndBalance</f>
        <v>#N/A</v>
      </c>
      <c r="V105" s="1" t="e">
        <f>Balance_Over</f>
        <v>#N/A</v>
      </c>
      <c r="W105" s="1" t="e">
        <f>Interest_Over</f>
        <v>#N/A</v>
      </c>
      <c r="X105" s="1" t="e">
        <f>YearlySavings_Over</f>
        <v>#N/A</v>
      </c>
      <c r="Y105" s="1" t="e">
        <f>DesiredRetirementIncome</f>
        <v>#N/A</v>
      </c>
      <c r="Z105" s="1" t="e">
        <f>PensionIncome_Over</f>
        <v>#N/A</v>
      </c>
      <c r="AA105" s="1" t="e">
        <f>EndBalance</f>
        <v>#N/A</v>
      </c>
      <c r="AD105" s="1" t="e">
        <f>IF(Calculations!B105&lt;DesiredRetirementAge,K105,NA())</f>
        <v>#N/A</v>
      </c>
      <c r="AE105" s="1" t="e">
        <f>IF(Calculations!B105&gt;=(DesiredRetirementAge-1),K105,NA())</f>
        <v>#N/A</v>
      </c>
      <c r="AF105" s="1"/>
      <c r="AH105" s="1" t="e">
        <f t="shared" si="1"/>
        <v>#N/A</v>
      </c>
    </row>
    <row r="106" spans="2:34" x14ac:dyDescent="0.2">
      <c r="B106" t="e">
        <f>Age</f>
        <v>#N/A</v>
      </c>
      <c r="C106" s="1" t="e">
        <f>Salary</f>
        <v>#N/A</v>
      </c>
      <c r="D106" s="1"/>
      <c r="E106" s="1"/>
      <c r="F106" s="1" t="e">
        <f>Balance</f>
        <v>#N/A</v>
      </c>
      <c r="G106" s="1" t="e">
        <f>Interest</f>
        <v>#N/A</v>
      </c>
      <c r="H106" s="1" t="e">
        <f>YearlySavings</f>
        <v>#N/A</v>
      </c>
      <c r="I106" s="1" t="e">
        <f>DesiredRetirementIncome</f>
        <v>#N/A</v>
      </c>
      <c r="J106" s="1" t="e">
        <f>PensionIncome</f>
        <v>#N/A</v>
      </c>
      <c r="K106" s="1" t="e">
        <f>EndBalance</f>
        <v>#N/A</v>
      </c>
      <c r="N106" s="1" t="e">
        <f>Balance_Under</f>
        <v>#N/A</v>
      </c>
      <c r="O106" s="1" t="e">
        <f>Interest_Under</f>
        <v>#N/A</v>
      </c>
      <c r="P106" s="1" t="e">
        <f>YearlySavings_Under</f>
        <v>#N/A</v>
      </c>
      <c r="Q106" s="1" t="e">
        <f>DesiredRetirementIncome</f>
        <v>#N/A</v>
      </c>
      <c r="R106" s="1" t="e">
        <f>PensionIncome_Under</f>
        <v>#N/A</v>
      </c>
      <c r="S106" s="1" t="e">
        <f>EndBalance</f>
        <v>#N/A</v>
      </c>
      <c r="V106" s="1" t="e">
        <f>Balance_Over</f>
        <v>#N/A</v>
      </c>
      <c r="W106" s="1" t="e">
        <f>Interest_Over</f>
        <v>#N/A</v>
      </c>
      <c r="X106" s="1" t="e">
        <f>YearlySavings_Over</f>
        <v>#N/A</v>
      </c>
      <c r="Y106" s="1" t="e">
        <f>DesiredRetirementIncome</f>
        <v>#N/A</v>
      </c>
      <c r="Z106" s="1" t="e">
        <f>PensionIncome_Over</f>
        <v>#N/A</v>
      </c>
      <c r="AA106" s="1" t="e">
        <f>EndBalance</f>
        <v>#N/A</v>
      </c>
      <c r="AD106" s="1" t="e">
        <f>IF(Calculations!B106&lt;DesiredRetirementAge,K106,NA())</f>
        <v>#N/A</v>
      </c>
      <c r="AE106" s="1" t="e">
        <f>IF(Calculations!B106&gt;=(DesiredRetirementAge-1),K106,NA())</f>
        <v>#N/A</v>
      </c>
      <c r="AF106" s="1"/>
      <c r="AH106" s="1" t="e">
        <f t="shared" si="1"/>
        <v>#N/A</v>
      </c>
    </row>
    <row r="107" spans="2:34" x14ac:dyDescent="0.2">
      <c r="B107" t="e">
        <f>Age</f>
        <v>#N/A</v>
      </c>
      <c r="C107" s="1" t="e">
        <f>Salary</f>
        <v>#N/A</v>
      </c>
      <c r="D107" s="1"/>
      <c r="E107" s="1"/>
      <c r="F107" s="1" t="e">
        <f>Balance</f>
        <v>#N/A</v>
      </c>
      <c r="G107" s="1" t="e">
        <f>Interest</f>
        <v>#N/A</v>
      </c>
      <c r="H107" s="1" t="e">
        <f>YearlySavings</f>
        <v>#N/A</v>
      </c>
      <c r="I107" s="1" t="e">
        <f>DesiredRetirementIncome</f>
        <v>#N/A</v>
      </c>
      <c r="J107" s="1" t="e">
        <f>PensionIncome</f>
        <v>#N/A</v>
      </c>
      <c r="K107" s="1" t="e">
        <f>EndBalance</f>
        <v>#N/A</v>
      </c>
      <c r="N107" s="1" t="e">
        <f>Balance_Under</f>
        <v>#N/A</v>
      </c>
      <c r="O107" s="1" t="e">
        <f>Interest_Under</f>
        <v>#N/A</v>
      </c>
      <c r="P107" s="1" t="e">
        <f>YearlySavings_Under</f>
        <v>#N/A</v>
      </c>
      <c r="Q107" s="1" t="e">
        <f>DesiredRetirementIncome</f>
        <v>#N/A</v>
      </c>
      <c r="R107" s="1" t="e">
        <f>PensionIncome_Under</f>
        <v>#N/A</v>
      </c>
      <c r="S107" s="1" t="e">
        <f>EndBalance</f>
        <v>#N/A</v>
      </c>
      <c r="V107" s="1" t="e">
        <f>Balance_Over</f>
        <v>#N/A</v>
      </c>
      <c r="W107" s="1" t="e">
        <f>Interest_Over</f>
        <v>#N/A</v>
      </c>
      <c r="X107" s="1" t="e">
        <f>YearlySavings_Over</f>
        <v>#N/A</v>
      </c>
      <c r="Y107" s="1" t="e">
        <f>DesiredRetirementIncome</f>
        <v>#N/A</v>
      </c>
      <c r="Z107" s="1" t="e">
        <f>PensionIncome_Over</f>
        <v>#N/A</v>
      </c>
      <c r="AA107" s="1" t="e">
        <f>EndBalance</f>
        <v>#N/A</v>
      </c>
      <c r="AD107" s="1" t="e">
        <f>IF(Calculations!B107&lt;DesiredRetirementAge,K107,NA())</f>
        <v>#N/A</v>
      </c>
      <c r="AE107" s="1" t="e">
        <f>IF(Calculations!B107&gt;=(DesiredRetirementAge-1),K107,NA())</f>
        <v>#N/A</v>
      </c>
      <c r="AF107" s="1"/>
      <c r="AH107" s="1" t="e">
        <f t="shared" si="1"/>
        <v>#N/A</v>
      </c>
    </row>
    <row r="108" spans="2:34" x14ac:dyDescent="0.2">
      <c r="B108" t="e">
        <f>Age</f>
        <v>#N/A</v>
      </c>
      <c r="C108" s="1" t="e">
        <f>Salary</f>
        <v>#N/A</v>
      </c>
      <c r="D108" s="1"/>
      <c r="E108" s="1"/>
      <c r="F108" s="1" t="e">
        <f>Balance</f>
        <v>#N/A</v>
      </c>
      <c r="G108" s="1" t="e">
        <f>Interest</f>
        <v>#N/A</v>
      </c>
      <c r="H108" s="1" t="e">
        <f>YearlySavings</f>
        <v>#N/A</v>
      </c>
      <c r="I108" s="1" t="e">
        <f>DesiredRetirementIncome</f>
        <v>#N/A</v>
      </c>
      <c r="J108" s="1" t="e">
        <f>PensionIncome</f>
        <v>#N/A</v>
      </c>
      <c r="K108" s="1" t="e">
        <f>EndBalance</f>
        <v>#N/A</v>
      </c>
      <c r="N108" s="1" t="e">
        <f>Balance_Under</f>
        <v>#N/A</v>
      </c>
      <c r="O108" s="1" t="e">
        <f>Interest_Under</f>
        <v>#N/A</v>
      </c>
      <c r="P108" s="1" t="e">
        <f>YearlySavings_Under</f>
        <v>#N/A</v>
      </c>
      <c r="Q108" s="1" t="e">
        <f>DesiredRetirementIncome</f>
        <v>#N/A</v>
      </c>
      <c r="R108" s="1" t="e">
        <f>PensionIncome_Under</f>
        <v>#N/A</v>
      </c>
      <c r="S108" s="1" t="e">
        <f>EndBalance</f>
        <v>#N/A</v>
      </c>
      <c r="V108" s="1" t="e">
        <f>Balance_Over</f>
        <v>#N/A</v>
      </c>
      <c r="W108" s="1" t="e">
        <f>Interest_Over</f>
        <v>#N/A</v>
      </c>
      <c r="X108" s="1" t="e">
        <f>YearlySavings_Over</f>
        <v>#N/A</v>
      </c>
      <c r="Y108" s="1" t="e">
        <f>DesiredRetirementIncome</f>
        <v>#N/A</v>
      </c>
      <c r="Z108" s="1" t="e">
        <f>PensionIncome_Over</f>
        <v>#N/A</v>
      </c>
      <c r="AA108" s="1" t="e">
        <f>EndBalance</f>
        <v>#N/A</v>
      </c>
      <c r="AD108" s="1" t="e">
        <f>IF(Calculations!B108&lt;DesiredRetirementAge,K108,NA())</f>
        <v>#N/A</v>
      </c>
      <c r="AE108" s="1" t="e">
        <f>IF(Calculations!B108&gt;=(DesiredRetirementAge-1),K108,NA())</f>
        <v>#N/A</v>
      </c>
      <c r="AF108" s="1"/>
      <c r="AH108" s="1" t="e">
        <f t="shared" si="1"/>
        <v>#N/A</v>
      </c>
    </row>
    <row r="109" spans="2:34" x14ac:dyDescent="0.2">
      <c r="B109" t="e">
        <f>Age</f>
        <v>#N/A</v>
      </c>
      <c r="C109" s="1" t="e">
        <f>Salary</f>
        <v>#N/A</v>
      </c>
      <c r="D109" s="1"/>
      <c r="E109" s="1"/>
      <c r="F109" s="1" t="e">
        <f>Balance</f>
        <v>#N/A</v>
      </c>
      <c r="G109" s="1" t="e">
        <f>Interest</f>
        <v>#N/A</v>
      </c>
      <c r="H109" s="1" t="e">
        <f>YearlySavings</f>
        <v>#N/A</v>
      </c>
      <c r="I109" s="1" t="e">
        <f>DesiredRetirementIncome</f>
        <v>#N/A</v>
      </c>
      <c r="J109" s="1" t="e">
        <f>PensionIncome</f>
        <v>#N/A</v>
      </c>
      <c r="K109" s="1" t="e">
        <f>EndBalance</f>
        <v>#N/A</v>
      </c>
      <c r="N109" s="1" t="e">
        <f>Balance_Under</f>
        <v>#N/A</v>
      </c>
      <c r="O109" s="1" t="e">
        <f>Interest_Under</f>
        <v>#N/A</v>
      </c>
      <c r="P109" s="1" t="e">
        <f>YearlySavings_Under</f>
        <v>#N/A</v>
      </c>
      <c r="Q109" s="1" t="e">
        <f>DesiredRetirementIncome</f>
        <v>#N/A</v>
      </c>
      <c r="R109" s="1" t="e">
        <f>PensionIncome_Under</f>
        <v>#N/A</v>
      </c>
      <c r="S109" s="1" t="e">
        <f>EndBalance</f>
        <v>#N/A</v>
      </c>
      <c r="V109" s="1" t="e">
        <f>Balance_Over</f>
        <v>#N/A</v>
      </c>
      <c r="W109" s="1" t="e">
        <f>Interest_Over</f>
        <v>#N/A</v>
      </c>
      <c r="X109" s="1" t="e">
        <f>YearlySavings_Over</f>
        <v>#N/A</v>
      </c>
      <c r="Y109" s="1" t="e">
        <f>DesiredRetirementIncome</f>
        <v>#N/A</v>
      </c>
      <c r="Z109" s="1" t="e">
        <f>PensionIncome_Over</f>
        <v>#N/A</v>
      </c>
      <c r="AA109" s="1" t="e">
        <f>EndBalance</f>
        <v>#N/A</v>
      </c>
      <c r="AD109" s="1" t="e">
        <f>IF(Calculations!B109&lt;DesiredRetirementAge,K109,NA())</f>
        <v>#N/A</v>
      </c>
      <c r="AE109" s="1" t="e">
        <f>IF(Calculations!B109&gt;=(DesiredRetirementAge-1),K109,NA())</f>
        <v>#N/A</v>
      </c>
      <c r="AF109" s="1"/>
      <c r="AH109" s="1" t="e">
        <f t="shared" si="1"/>
        <v>#N/A</v>
      </c>
    </row>
    <row r="110" spans="2:34" x14ac:dyDescent="0.2">
      <c r="B110" t="e">
        <f>Age</f>
        <v>#N/A</v>
      </c>
      <c r="C110" s="1" t="e">
        <f>Salary</f>
        <v>#N/A</v>
      </c>
      <c r="D110" s="1"/>
      <c r="E110" s="1"/>
      <c r="F110" s="1" t="e">
        <f>Balance</f>
        <v>#N/A</v>
      </c>
      <c r="G110" s="1" t="e">
        <f>Interest</f>
        <v>#N/A</v>
      </c>
      <c r="H110" s="1" t="e">
        <f>YearlySavings</f>
        <v>#N/A</v>
      </c>
      <c r="I110" s="1" t="e">
        <f>DesiredRetirementIncome</f>
        <v>#N/A</v>
      </c>
      <c r="J110" s="1" t="e">
        <f>PensionIncome</f>
        <v>#N/A</v>
      </c>
      <c r="K110" s="1" t="e">
        <f>EndBalance</f>
        <v>#N/A</v>
      </c>
      <c r="N110" s="1" t="e">
        <f>Balance_Under</f>
        <v>#N/A</v>
      </c>
      <c r="O110" s="1" t="e">
        <f>Interest_Under</f>
        <v>#N/A</v>
      </c>
      <c r="P110" s="1" t="e">
        <f>YearlySavings_Under</f>
        <v>#N/A</v>
      </c>
      <c r="Q110" s="1" t="e">
        <f>DesiredRetirementIncome</f>
        <v>#N/A</v>
      </c>
      <c r="R110" s="1" t="e">
        <f>PensionIncome_Under</f>
        <v>#N/A</v>
      </c>
      <c r="S110" s="1" t="e">
        <f>EndBalance</f>
        <v>#N/A</v>
      </c>
      <c r="V110" s="1" t="e">
        <f>Balance_Over</f>
        <v>#N/A</v>
      </c>
      <c r="W110" s="1" t="e">
        <f>Interest_Over</f>
        <v>#N/A</v>
      </c>
      <c r="X110" s="1" t="e">
        <f>YearlySavings_Over</f>
        <v>#N/A</v>
      </c>
      <c r="Y110" s="1" t="e">
        <f>DesiredRetirementIncome</f>
        <v>#N/A</v>
      </c>
      <c r="Z110" s="1" t="e">
        <f>PensionIncome_Over</f>
        <v>#N/A</v>
      </c>
      <c r="AA110" s="1" t="e">
        <f>EndBalance</f>
        <v>#N/A</v>
      </c>
      <c r="AD110" s="1" t="e">
        <f>IF(Calculations!B110&lt;DesiredRetirementAge,K110,NA())</f>
        <v>#N/A</v>
      </c>
      <c r="AE110" s="1" t="e">
        <f>IF(Calculations!B110&gt;=(DesiredRetirementAge-1),K110,NA())</f>
        <v>#N/A</v>
      </c>
      <c r="AF110" s="1"/>
      <c r="AH110" s="1" t="e">
        <f t="shared" si="1"/>
        <v>#N/A</v>
      </c>
    </row>
    <row r="111" spans="2:34" x14ac:dyDescent="0.2">
      <c r="B111" t="e">
        <f>Age</f>
        <v>#N/A</v>
      </c>
      <c r="C111" s="1" t="e">
        <f>Salary</f>
        <v>#N/A</v>
      </c>
      <c r="D111" s="1"/>
      <c r="E111" s="1"/>
      <c r="F111" s="1" t="e">
        <f>Balance</f>
        <v>#N/A</v>
      </c>
      <c r="G111" s="1" t="e">
        <f>Interest</f>
        <v>#N/A</v>
      </c>
      <c r="H111" s="1" t="e">
        <f>YearlySavings</f>
        <v>#N/A</v>
      </c>
      <c r="I111" s="1" t="e">
        <f>DesiredRetirementIncome</f>
        <v>#N/A</v>
      </c>
      <c r="J111" s="1" t="e">
        <f>PensionIncome</f>
        <v>#N/A</v>
      </c>
      <c r="K111" s="1" t="e">
        <f>EndBalance</f>
        <v>#N/A</v>
      </c>
      <c r="N111" s="1" t="e">
        <f>Balance_Under</f>
        <v>#N/A</v>
      </c>
      <c r="O111" s="1" t="e">
        <f>Interest_Under</f>
        <v>#N/A</v>
      </c>
      <c r="P111" s="1" t="e">
        <f>YearlySavings_Under</f>
        <v>#N/A</v>
      </c>
      <c r="Q111" s="1" t="e">
        <f>DesiredRetirementIncome</f>
        <v>#N/A</v>
      </c>
      <c r="R111" s="1" t="e">
        <f>PensionIncome_Under</f>
        <v>#N/A</v>
      </c>
      <c r="S111" s="1" t="e">
        <f>EndBalance</f>
        <v>#N/A</v>
      </c>
      <c r="V111" s="1" t="e">
        <f>Balance_Over</f>
        <v>#N/A</v>
      </c>
      <c r="W111" s="1" t="e">
        <f>Interest_Over</f>
        <v>#N/A</v>
      </c>
      <c r="X111" s="1" t="e">
        <f>YearlySavings_Over</f>
        <v>#N/A</v>
      </c>
      <c r="Y111" s="1" t="e">
        <f>DesiredRetirementIncome</f>
        <v>#N/A</v>
      </c>
      <c r="Z111" s="1" t="e">
        <f>PensionIncome_Over</f>
        <v>#N/A</v>
      </c>
      <c r="AA111" s="1" t="e">
        <f>EndBalance</f>
        <v>#N/A</v>
      </c>
      <c r="AD111" s="1" t="e">
        <f>IF(Calculations!B111&lt;DesiredRetirementAge,K111,NA())</f>
        <v>#N/A</v>
      </c>
      <c r="AE111" s="1" t="e">
        <f>IF(Calculations!B111&gt;=(DesiredRetirementAge-1),K111,NA())</f>
        <v>#N/A</v>
      </c>
      <c r="AF111" s="1"/>
      <c r="AH111" s="1" t="e">
        <f t="shared" si="1"/>
        <v>#N/A</v>
      </c>
    </row>
    <row r="112" spans="2:34" x14ac:dyDescent="0.2">
      <c r="B112" t="e">
        <f>Age</f>
        <v>#N/A</v>
      </c>
      <c r="C112" s="1" t="e">
        <f>Salary</f>
        <v>#N/A</v>
      </c>
      <c r="D112" s="1"/>
      <c r="E112" s="1"/>
      <c r="F112" s="1" t="e">
        <f>Balance</f>
        <v>#N/A</v>
      </c>
      <c r="G112" s="1" t="e">
        <f>Interest</f>
        <v>#N/A</v>
      </c>
      <c r="H112" s="1" t="e">
        <f>YearlySavings</f>
        <v>#N/A</v>
      </c>
      <c r="I112" s="1" t="e">
        <f>DesiredRetirementIncome</f>
        <v>#N/A</v>
      </c>
      <c r="J112" s="1" t="e">
        <f>PensionIncome</f>
        <v>#N/A</v>
      </c>
      <c r="K112" s="1" t="e">
        <f>EndBalance</f>
        <v>#N/A</v>
      </c>
      <c r="N112" s="1" t="e">
        <f>Balance_Under</f>
        <v>#N/A</v>
      </c>
      <c r="O112" s="1" t="e">
        <f>Interest_Under</f>
        <v>#N/A</v>
      </c>
      <c r="P112" s="1" t="e">
        <f>YearlySavings_Under</f>
        <v>#N/A</v>
      </c>
      <c r="Q112" s="1" t="e">
        <f>DesiredRetirementIncome</f>
        <v>#N/A</v>
      </c>
      <c r="R112" s="1" t="e">
        <f>PensionIncome_Under</f>
        <v>#N/A</v>
      </c>
      <c r="S112" s="1" t="e">
        <f>EndBalance</f>
        <v>#N/A</v>
      </c>
      <c r="V112" s="1" t="e">
        <f>Balance_Over</f>
        <v>#N/A</v>
      </c>
      <c r="W112" s="1" t="e">
        <f>Interest_Over</f>
        <v>#N/A</v>
      </c>
      <c r="X112" s="1" t="e">
        <f>YearlySavings_Over</f>
        <v>#N/A</v>
      </c>
      <c r="Y112" s="1" t="e">
        <f>DesiredRetirementIncome</f>
        <v>#N/A</v>
      </c>
      <c r="Z112" s="1" t="e">
        <f>PensionIncome_Over</f>
        <v>#N/A</v>
      </c>
      <c r="AA112" s="1" t="e">
        <f>EndBalance</f>
        <v>#N/A</v>
      </c>
      <c r="AD112" s="1" t="e">
        <f>IF(Calculations!B112&lt;DesiredRetirementAge,K112,NA())</f>
        <v>#N/A</v>
      </c>
      <c r="AE112" s="1" t="e">
        <f>IF(Calculations!B112&gt;=(DesiredRetirementAge-1),K112,NA())</f>
        <v>#N/A</v>
      </c>
      <c r="AF112" s="1"/>
      <c r="AH112" s="1" t="e">
        <f t="shared" si="1"/>
        <v>#N/A</v>
      </c>
    </row>
    <row r="113" spans="2:34" x14ac:dyDescent="0.2">
      <c r="B113" t="e">
        <f>Age</f>
        <v>#N/A</v>
      </c>
      <c r="C113" s="1" t="e">
        <f>Salary</f>
        <v>#N/A</v>
      </c>
      <c r="D113" s="1"/>
      <c r="E113" s="1"/>
      <c r="F113" s="1" t="e">
        <f>Balance</f>
        <v>#N/A</v>
      </c>
      <c r="G113" s="1" t="e">
        <f>Interest</f>
        <v>#N/A</v>
      </c>
      <c r="H113" s="1" t="e">
        <f>YearlySavings</f>
        <v>#N/A</v>
      </c>
      <c r="I113" s="1" t="e">
        <f>DesiredRetirementIncome</f>
        <v>#N/A</v>
      </c>
      <c r="J113" s="1" t="e">
        <f>PensionIncome</f>
        <v>#N/A</v>
      </c>
      <c r="K113" s="1" t="e">
        <f>EndBalance</f>
        <v>#N/A</v>
      </c>
      <c r="N113" s="1" t="e">
        <f>Balance_Under</f>
        <v>#N/A</v>
      </c>
      <c r="O113" s="1" t="e">
        <f>Interest_Under</f>
        <v>#N/A</v>
      </c>
      <c r="P113" s="1" t="e">
        <f>YearlySavings_Under</f>
        <v>#N/A</v>
      </c>
      <c r="Q113" s="1" t="e">
        <f>DesiredRetirementIncome</f>
        <v>#N/A</v>
      </c>
      <c r="R113" s="1" t="e">
        <f>PensionIncome_Under</f>
        <v>#N/A</v>
      </c>
      <c r="S113" s="1" t="e">
        <f>EndBalance</f>
        <v>#N/A</v>
      </c>
      <c r="V113" s="1" t="e">
        <f>Balance_Over</f>
        <v>#N/A</v>
      </c>
      <c r="W113" s="1" t="e">
        <f>Interest_Over</f>
        <v>#N/A</v>
      </c>
      <c r="X113" s="1" t="e">
        <f>YearlySavings_Over</f>
        <v>#N/A</v>
      </c>
      <c r="Y113" s="1" t="e">
        <f>DesiredRetirementIncome</f>
        <v>#N/A</v>
      </c>
      <c r="Z113" s="1" t="e">
        <f>PensionIncome_Over</f>
        <v>#N/A</v>
      </c>
      <c r="AA113" s="1" t="e">
        <f>EndBalance</f>
        <v>#N/A</v>
      </c>
      <c r="AD113" s="1" t="e">
        <f>IF(Calculations!B113&lt;DesiredRetirementAge,K113,NA())</f>
        <v>#N/A</v>
      </c>
      <c r="AE113" s="1" t="e">
        <f>IF(Calculations!B113&gt;=(DesiredRetirementAge-1),K113,NA())</f>
        <v>#N/A</v>
      </c>
      <c r="AF113" s="1"/>
      <c r="AH113" s="1" t="e">
        <f t="shared" si="1"/>
        <v>#N/A</v>
      </c>
    </row>
    <row r="114" spans="2:34" x14ac:dyDescent="0.2">
      <c r="B114" t="e">
        <f>Age</f>
        <v>#N/A</v>
      </c>
      <c r="C114" s="1" t="e">
        <f>Salary</f>
        <v>#N/A</v>
      </c>
      <c r="D114" s="1"/>
      <c r="E114" s="1"/>
      <c r="F114" s="1" t="e">
        <f>Balance</f>
        <v>#N/A</v>
      </c>
      <c r="G114" s="1" t="e">
        <f>Interest</f>
        <v>#N/A</v>
      </c>
      <c r="H114" s="1" t="e">
        <f>YearlySavings</f>
        <v>#N/A</v>
      </c>
      <c r="I114" s="1" t="e">
        <f>DesiredRetirementIncome</f>
        <v>#N/A</v>
      </c>
      <c r="J114" s="1" t="e">
        <f>PensionIncome</f>
        <v>#N/A</v>
      </c>
      <c r="K114" s="1" t="e">
        <f>EndBalance</f>
        <v>#N/A</v>
      </c>
      <c r="N114" s="1" t="e">
        <f>Balance_Under</f>
        <v>#N/A</v>
      </c>
      <c r="O114" s="1" t="e">
        <f>Interest_Under</f>
        <v>#N/A</v>
      </c>
      <c r="P114" s="1" t="e">
        <f>YearlySavings_Under</f>
        <v>#N/A</v>
      </c>
      <c r="Q114" s="1" t="e">
        <f>DesiredRetirementIncome</f>
        <v>#N/A</v>
      </c>
      <c r="R114" s="1" t="e">
        <f>PensionIncome_Under</f>
        <v>#N/A</v>
      </c>
      <c r="S114" s="1" t="e">
        <f>EndBalance</f>
        <v>#N/A</v>
      </c>
      <c r="V114" s="1" t="e">
        <f>Balance_Over</f>
        <v>#N/A</v>
      </c>
      <c r="W114" s="1" t="e">
        <f>Interest_Over</f>
        <v>#N/A</v>
      </c>
      <c r="X114" s="1" t="e">
        <f>YearlySavings_Over</f>
        <v>#N/A</v>
      </c>
      <c r="Y114" s="1" t="e">
        <f>DesiredRetirementIncome</f>
        <v>#N/A</v>
      </c>
      <c r="Z114" s="1" t="e">
        <f>PensionIncome_Over</f>
        <v>#N/A</v>
      </c>
      <c r="AA114" s="1" t="e">
        <f>EndBalance</f>
        <v>#N/A</v>
      </c>
      <c r="AD114" s="1" t="e">
        <f>IF(Calculations!B114&lt;DesiredRetirementAge,K114,NA())</f>
        <v>#N/A</v>
      </c>
      <c r="AE114" s="1" t="e">
        <f>IF(Calculations!B114&gt;=(DesiredRetirementAge-1),K114,NA())</f>
        <v>#N/A</v>
      </c>
      <c r="AF114" s="1"/>
      <c r="AH114" s="1" t="e">
        <f t="shared" si="1"/>
        <v>#N/A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35</vt:i4>
      </vt:variant>
    </vt:vector>
  </HeadingPairs>
  <TitlesOfParts>
    <vt:vector size="37" baseType="lpstr">
      <vt:lpstr>Retirement Planner</vt:lpstr>
      <vt:lpstr>Calculations</vt:lpstr>
      <vt:lpstr>AnnualPenionsBenefitsAtRetirement</vt:lpstr>
      <vt:lpstr>AnnualPensionBenefitAfterRetirementIncreasesPercentage</vt:lpstr>
      <vt:lpstr>AnnualPensionBenefitAmountUncertaintyPercentage</vt:lpstr>
      <vt:lpstr>AnnualPensionCenefitIncreasesUncertaintyPercentage</vt:lpstr>
      <vt:lpstr>AnnualSavingsAmountUncertaintyPercentage</vt:lpstr>
      <vt:lpstr>AnnualSavingsIncreasesUncertaintyPercentage</vt:lpstr>
      <vt:lpstr>ColumnTitleRegion1..I114.1</vt:lpstr>
      <vt:lpstr>CurrentAnnualIncome</vt:lpstr>
      <vt:lpstr>CurrentAnnualIncomeIncreasesPercentage</vt:lpstr>
      <vt:lpstr>CurrentAnnualSavingsAmount</vt:lpstr>
      <vt:lpstr>CurrentAnnualSavingsIncreasesPercentage</vt:lpstr>
      <vt:lpstr>CurrentRetirementSavingsBalance</vt:lpstr>
      <vt:lpstr>DesiredRetirementAge</vt:lpstr>
      <vt:lpstr>IncomeReplacementAtRetirementPercentage</vt:lpstr>
      <vt:lpstr>InvestmentReturnPostRetirementPercentage</vt:lpstr>
      <vt:lpstr>InvestmentReturnPreRetirementPercentage</vt:lpstr>
      <vt:lpstr>InvestmentReturnUncertaintyPercentage</vt:lpstr>
      <vt:lpstr>'Retirement Planner'!Print_Titles</vt:lpstr>
      <vt:lpstr>ResultsDisplay_Failure</vt:lpstr>
      <vt:lpstr>ResultsDisplay_Failure_1</vt:lpstr>
      <vt:lpstr>ResultsDisplay_Failure_2</vt:lpstr>
      <vt:lpstr>ResultsDisplay_Failure_3</vt:lpstr>
      <vt:lpstr>ResultsDisplay_Failure_4</vt:lpstr>
      <vt:lpstr>ResultsDisplay_Success</vt:lpstr>
      <vt:lpstr>ResultsDisplay_Success_1</vt:lpstr>
      <vt:lpstr>ResultsDisplay_Success_2</vt:lpstr>
      <vt:lpstr>ResultsDisplay_Success_3</vt:lpstr>
      <vt:lpstr>ResultsDisplay_Success_4</vt:lpstr>
      <vt:lpstr>ResultsDisplay_Success_5</vt:lpstr>
      <vt:lpstr>RowTitleRegion1..D12</vt:lpstr>
      <vt:lpstr>RowTitleRegion2..G11</vt:lpstr>
      <vt:lpstr>RowTitleRegion3..J10</vt:lpstr>
      <vt:lpstr>Success</vt:lpstr>
      <vt:lpstr>YearsOfRetirementIncome</vt:lpstr>
      <vt:lpstr>YourCurrentAge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test</dc:creator>
  <cp:lastModifiedBy>T</cp:lastModifiedBy>
  <dcterms:created xsi:type="dcterms:W3CDTF">2017-08-09T17:48:33Z</dcterms:created>
  <dcterms:modified xsi:type="dcterms:W3CDTF">2018-07-24T16:55:36Z</dcterms:modified>
</cp:coreProperties>
</file>