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Nov 2001" sheetId="1" state="visible" r:id="rId3"/>
    <sheet name="Dec 2001" sheetId="2" state="visible" r:id="rId4"/>
    <sheet name="Jan 2002" sheetId="3" state="visible" r:id="rId5"/>
    <sheet name="Feb 2002" sheetId="4" state="visible" r:id="rId6"/>
    <sheet name="Mar 2002" sheetId="5" state="visible" r:id="rId7"/>
  </sheets>
  <definedNames>
    <definedName function="false" hidden="false" localSheetId="1" name="_xlnm.Print_Area" vbProcedure="false">'Dec 2001'!$A$1:$M$338</definedName>
    <definedName function="false" hidden="false" localSheetId="3" name="_xlnm.Print_Area" vbProcedure="false">'Feb 2002'!$A$2:$M$322</definedName>
    <definedName function="false" hidden="false" localSheetId="2" name="_xlnm.Print_Area" vbProcedure="false">'Jan 2002'!$A$3:$O$323</definedName>
    <definedName function="false" hidden="false" localSheetId="4" name="_xlnm.Print_Area" vbProcedure="false">'Mar 2002'!$A$2:$J$322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2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F2" authorId="0">
      <text>
        <r>
          <rPr>
            <b val="true"/>
            <sz val="8"/>
            <color rgb="FF000000"/>
            <rFont val="Tahoma"/>
            <family val="0"/>
          </rPr>
          <t xml:space="preserve">Richard Ellis:
</t>
        </r>
        <r>
          <rPr>
            <sz val="8"/>
            <color rgb="FF000000"/>
            <rFont val="Tahoma"/>
            <family val="0"/>
          </rPr>
          <t xml:space="preserve">cross check of totals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25</xdr:colOff>
                <xdr:row>0</xdr:row>
                <xdr:rowOff>14</xdr:rowOff>
              </xdr:from>
              <xdr:to>
                <xdr:col>6</xdr:col>
                <xdr:colOff>51</xdr:colOff>
                <xdr:row>4</xdr:row>
                <xdr:rowOff>10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<sst xmlns="http://schemas.openxmlformats.org/spreadsheetml/2006/main" count="569" uniqueCount="83">
  <si>
    <t xml:space="preserve"># of Turbine which have operated &gt; 90 days as of</t>
  </si>
  <si>
    <t xml:space="preserve">Weighted Average Enron Availability MTD</t>
  </si>
  <si>
    <t xml:space="preserve">MONTFORT - 20</t>
  </si>
  <si>
    <t xml:space="preserve">EXHIBIT K</t>
  </si>
  <si>
    <t xml:space="preserve">TURBINE NO.</t>
  </si>
  <si>
    <t xml:space="preserve">ACCEPTANCE</t>
  </si>
  <si>
    <t xml:space="preserve">90 Days </t>
  </si>
  <si>
    <t xml:space="preserve">Days in Mo. &gt; 90 Days from Commissioning</t>
  </si>
  <si>
    <t xml:space="preserve">MTD Avail for &gt; 90 days from Commissioning</t>
  </si>
  <si>
    <t xml:space="preserve">Turbines Included</t>
  </si>
  <si>
    <t xml:space="preserve">Monthly Totals</t>
  </si>
  <si>
    <t xml:space="preserve">May</t>
  </si>
  <si>
    <t xml:space="preserve">June</t>
  </si>
  <si>
    <t xml:space="preserve">July</t>
  </si>
  <si>
    <t xml:space="preserve">Project Total to date</t>
  </si>
  <si>
    <t xml:space="preserve">Commissioning completed</t>
  </si>
  <si>
    <t xml:space="preserve">Remaining</t>
  </si>
  <si>
    <t xml:space="preserve">Average</t>
  </si>
  <si>
    <t xml:space="preserve">Weighted Average</t>
  </si>
  <si>
    <t xml:space="preserve">Trent Mesa - 100</t>
  </si>
  <si>
    <t xml:space="preserve">EXHIBIT I-2</t>
  </si>
  <si>
    <t xml:space="preserve">August </t>
  </si>
  <si>
    <t xml:space="preserve">September</t>
  </si>
  <si>
    <t xml:space="preserve">October</t>
  </si>
  <si>
    <t xml:space="preserve">November</t>
  </si>
  <si>
    <t xml:space="preserve">B-5</t>
  </si>
  <si>
    <t xml:space="preserve">B-6</t>
  </si>
  <si>
    <t xml:space="preserve">B-7</t>
  </si>
  <si>
    <t xml:space="preserve">B-8</t>
  </si>
  <si>
    <t xml:space="preserve">B-9</t>
  </si>
  <si>
    <t xml:space="preserve">Mill Run - 10 WTG</t>
  </si>
  <si>
    <t xml:space="preserve">EXHIBIT P</t>
  </si>
  <si>
    <t xml:space="preserve">Special note:</t>
  </si>
  <si>
    <t xml:space="preserve">Turbines 1, 3 &amp; 4 Previously commissioned on 9/26</t>
  </si>
  <si>
    <t xml:space="preserve">Turbines 6, 7 &amp; 8 Previously commissioned on 9/27</t>
  </si>
  <si>
    <t xml:space="preserve">Fenner - 20 WTG</t>
  </si>
  <si>
    <t xml:space="preserve">December</t>
  </si>
  <si>
    <t xml:space="preserve">Somerset - 6 WTG</t>
  </si>
  <si>
    <t xml:space="preserve">Klondike - 16 WTG</t>
  </si>
  <si>
    <t xml:space="preserve">EXHIBIT K-2</t>
  </si>
  <si>
    <t xml:space="preserve">IM - I - 17 WTG</t>
  </si>
  <si>
    <t xml:space="preserve">EXHIBIT O-1</t>
  </si>
  <si>
    <t xml:space="preserve">IM - II - 90 WTG</t>
  </si>
  <si>
    <t xml:space="preserve">EWCC Totals</t>
  </si>
  <si>
    <t xml:space="preserve">EWCC Commissioned Totals: 2001</t>
  </si>
  <si>
    <t xml:space="preserve">EWCC Commissioned Totals per month:</t>
  </si>
  <si>
    <t xml:space="preserve">2001 Projects</t>
  </si>
  <si>
    <t xml:space="preserve"># of WTGs</t>
  </si>
  <si>
    <t xml:space="preserve">Type</t>
  </si>
  <si>
    <t xml:space="preserve">Montfrot - WI</t>
  </si>
  <si>
    <t xml:space="preserve">1.5 mW</t>
  </si>
  <si>
    <t xml:space="preserve">complete</t>
  </si>
  <si>
    <t xml:space="preserve">January</t>
  </si>
  <si>
    <t xml:space="preserve">Trent Mesa - TX</t>
  </si>
  <si>
    <t xml:space="preserve">February</t>
  </si>
  <si>
    <t xml:space="preserve">Indian Mesa I - TX</t>
  </si>
  <si>
    <t xml:space="preserve">March</t>
  </si>
  <si>
    <t xml:space="preserve">Clear Sky (Indian Mesa II) - TX</t>
  </si>
  <si>
    <t xml:space="preserve">April</t>
  </si>
  <si>
    <t xml:space="preserve">Mill Run - PA</t>
  </si>
  <si>
    <t xml:space="preserve">Fenner - NY</t>
  </si>
  <si>
    <t xml:space="preserve">Somerset - PA</t>
  </si>
  <si>
    <t xml:space="preserve">Klondike - WA</t>
  </si>
  <si>
    <t xml:space="preserve">August</t>
  </si>
  <si>
    <t xml:space="preserve">Total for year</t>
  </si>
  <si>
    <t xml:space="preserve">mW</t>
  </si>
  <si>
    <t xml:space="preserve">Total for 2001</t>
  </si>
  <si>
    <t xml:space="preserve">90 Days</t>
  </si>
  <si>
    <t xml:space="preserve">Modified to deduct the 15 tower problems at Trent Mesa</t>
  </si>
  <si>
    <t xml:space="preserve">Comments</t>
  </si>
  <si>
    <t xml:space="preserve">Tower Fdn (25.5% EA)</t>
  </si>
  <si>
    <t xml:space="preserve">Tower Fdn (9.6% EA)</t>
  </si>
  <si>
    <t xml:space="preserve">Tower Fdn (23.4% EA)</t>
  </si>
  <si>
    <t xml:space="preserve">Tower Fdn (14.8% EA)</t>
  </si>
  <si>
    <t xml:space="preserve">Tower Fdn (27.3% EA)</t>
  </si>
  <si>
    <t xml:space="preserve">Tower Fdn (2.5% EA)</t>
  </si>
  <si>
    <t xml:space="preserve">Tower Fdn (3.1% EA)</t>
  </si>
  <si>
    <t xml:space="preserve">Tower Fdn (EA unavailable)</t>
  </si>
  <si>
    <t xml:space="preserve">Tower Fdn (11.7% EA)</t>
  </si>
  <si>
    <t xml:space="preserve">Tower Fdn (78% EA)</t>
  </si>
  <si>
    <t xml:space="preserve">Tower Fdn (.9% EA)</t>
  </si>
  <si>
    <t xml:space="preserve">Tower Fdn (18.3% EA)</t>
  </si>
  <si>
    <t xml:space="preserve">Tower Fdn (2.6% EA)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</si>
</sst>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[$-409]m/d/yyyy"/>
    <numFmt numFmtId="166" formatCode="_(* #,##0_);_(* \(#,##0\);_(* \-??_);_(@_)"/>
    <numFmt numFmtId="167" formatCode="0%"/>
    <numFmt numFmtId="168" formatCode="0.0%"/>
    <numFmt numFmtId="169" formatCode="0"/>
    <numFmt numFmtId="170" formatCode="_(* #,##0.00_);_(* \(#,##0.00\);_(* \-??_);_(@_)"/>
    <numFmt numFmtId="171" formatCode="0.00%"/>
    <numFmt numFmtId="172" formatCode="mm/dd/yy"/>
  </numFmts>
  <fonts count="2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sz val="14"/>
      <name val="Arial"/>
      <family val="2"/>
    </font>
    <font>
      <b val="true"/>
      <sz val="10"/>
      <color rgb="FF3366FF"/>
      <name val="Arial"/>
      <family val="2"/>
    </font>
    <font>
      <sz val="10"/>
      <color rgb="FF0000FF"/>
      <name val="Arial"/>
      <family val="2"/>
    </font>
    <font>
      <sz val="10"/>
      <name val="Arial"/>
      <family val="2"/>
    </font>
    <font>
      <b val="true"/>
      <sz val="10"/>
      <name val="Arial"/>
      <family val="0"/>
    </font>
    <font>
      <b val="true"/>
      <i val="true"/>
      <sz val="10"/>
      <name val="Arial"/>
      <family val="0"/>
    </font>
    <font>
      <i val="true"/>
      <sz val="10"/>
      <name val="Arial"/>
      <family val="0"/>
    </font>
    <font>
      <b val="true"/>
      <i val="true"/>
      <sz val="10"/>
      <name val="Arial"/>
      <family val="2"/>
    </font>
    <font>
      <sz val="10"/>
      <color rgb="FF3366FF"/>
      <name val="Arial"/>
      <family val="2"/>
    </font>
    <font>
      <i val="true"/>
      <sz val="10"/>
      <name val="Arial"/>
      <family val="2"/>
    </font>
    <font>
      <i val="true"/>
      <sz val="10"/>
      <color rgb="FFFFFFFF"/>
      <name val="Arial"/>
      <family val="2"/>
    </font>
    <font>
      <sz val="10"/>
      <color rgb="FFFFFFFF"/>
      <name val="Arial"/>
      <family val="2"/>
    </font>
    <font>
      <b val="true"/>
      <sz val="12"/>
      <name val="Arial"/>
      <family val="0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</fonts>
  <fills count="16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CC99"/>
        <bgColor rgb="FFC0C0C0"/>
      </patternFill>
    </fill>
    <fill>
      <patternFill patternType="solid">
        <fgColor rgb="FFFF99CC"/>
        <bgColor rgb="FFFF8080"/>
      </patternFill>
    </fill>
    <fill>
      <patternFill patternType="solid">
        <fgColor rgb="FFCCFFFF"/>
        <bgColor rgb="FFCCFFFF"/>
      </patternFill>
    </fill>
    <fill>
      <patternFill patternType="solid">
        <fgColor rgb="FF99CCFF"/>
        <bgColor rgb="FFCCCCFF"/>
      </patternFill>
    </fill>
    <fill>
      <patternFill patternType="solid">
        <fgColor rgb="FFFFFF00"/>
        <bgColor rgb="FFFFFF00"/>
      </patternFill>
    </fill>
    <fill>
      <patternFill patternType="solid">
        <fgColor rgb="FF00FF00"/>
        <bgColor rgb="FF33CCCC"/>
      </patternFill>
    </fill>
    <fill>
      <patternFill patternType="solid">
        <fgColor rgb="FFFF00FF"/>
        <bgColor rgb="FFFF00FF"/>
      </patternFill>
    </fill>
    <fill>
      <patternFill patternType="solid">
        <fgColor rgb="FFFFCC00"/>
        <bgColor rgb="FFFFFF00"/>
      </patternFill>
    </fill>
    <fill>
      <patternFill patternType="solid">
        <fgColor rgb="FF00FFFF"/>
        <bgColor rgb="FF00FF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</fills>
  <borders count="26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/>
      <bottom style="double"/>
      <diagonal/>
    </border>
    <border diagonalUp="false" diagonalDown="false">
      <left style="medium"/>
      <right/>
      <top/>
      <bottom style="double"/>
      <diagonal/>
    </border>
    <border diagonalUp="false" diagonalDown="false">
      <left/>
      <right/>
      <top style="thin"/>
      <bottom style="double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/>
      <top/>
      <bottom style="double"/>
      <diagonal/>
    </border>
    <border diagonalUp="false" diagonalDown="false">
      <left style="thin"/>
      <right/>
      <top/>
      <bottom style="medium"/>
      <diagonal/>
    </border>
    <border diagonalUp="false" diagonalDown="false">
      <left/>
      <right style="medium"/>
      <top/>
      <bottom style="double"/>
      <diagonal/>
    </border>
    <border diagonalUp="false" diagonalDown="false">
      <left style="medium"/>
      <right/>
      <top style="double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7" fontId="0" fillId="0" borderId="0" applyFont="true" applyBorder="false" applyAlignment="false" applyProtection="false"/>
  </cellStyleXfs>
  <cellXfs count="17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3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8" fillId="0" borderId="0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1" fontId="8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4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5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5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8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9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9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7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6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9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7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8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13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5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1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9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1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1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0" fillId="1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0" fillId="9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0" fillId="9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3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9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1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14" xfId="0" applyFont="true" applyBorder="true" applyAlignment="true" applyProtection="false">
      <alignment horizontal="general" vertical="bottom" textRotation="0" wrapText="false" indent="0" shrinkToFit="true"/>
      <protection locked="true" hidden="false"/>
    </xf>
    <xf numFmtId="164" fontId="17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1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3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3" borderId="1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3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1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1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1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2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3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2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12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2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3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3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3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4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4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4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2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8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8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8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9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9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0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25" xfId="0" applyFont="true" applyBorder="true" applyAlignment="true" applyProtection="false">
      <alignment horizontal="center" vertical="bottom" textRotation="0" wrapText="false" indent="0" shrinkToFit="true"/>
      <protection locked="true" hidden="false"/>
    </xf>
    <xf numFmtId="164" fontId="17" fillId="3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center" vertical="bottom" textRotation="0" wrapText="false" indent="0" shrinkToFit="true"/>
      <protection locked="true" hidden="false"/>
    </xf>
    <xf numFmtId="164" fontId="17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3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8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3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13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3" fillId="1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3" fillId="0" borderId="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13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13" fillId="0" borderId="0" xfId="19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8" fillId="0" borderId="0" xfId="19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0" borderId="0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2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0">
    <dxf>
      <font>
        <name val="Arial"/>
        <family val="0"/>
        <color rgb="00FFFFFF"/>
      </font>
      <fill>
        <patternFill>
          <bgColor rgb="FFC0C0C0"/>
        </patternFill>
      </fill>
    </dxf>
    <dxf>
      <font>
        <name val="Arial"/>
        <family val="0"/>
        <color rgb="00FFFFFF"/>
      </font>
      <fill>
        <patternFill>
          <bgColor rgb="FFC0C0C0"/>
        </patternFill>
      </fill>
    </dxf>
    <dxf>
      <font>
        <name val="Arial"/>
        <family val="0"/>
        <color rgb="00FFFFFF"/>
      </font>
      <fill>
        <patternFill>
          <bgColor rgb="FFC0C0C0"/>
        </patternFill>
      </fill>
    </dxf>
    <dxf>
      <font>
        <name val="Arial"/>
        <family val="0"/>
        <color rgb="00FFFFFF"/>
      </font>
      <fill>
        <patternFill>
          <bgColor rgb="FFC0C0C0"/>
        </patternFill>
      </fill>
    </dxf>
    <dxf>
      <font>
        <name val="Arial"/>
        <family val="0"/>
        <color rgb="00FFFFFF"/>
      </font>
      <fill>
        <patternFill>
          <bgColor rgb="FFC0C0C0"/>
        </patternFill>
      </fill>
    </dxf>
    <dxf>
      <font>
        <name val="Arial"/>
        <family val="0"/>
        <color rgb="00FFFFFF"/>
      </font>
      <fill>
        <patternFill>
          <bgColor rgb="FFC0C0C0"/>
        </patternFill>
      </fill>
    </dxf>
    <dxf>
      <font>
        <name val="Arial"/>
        <family val="0"/>
        <color rgb="00FFFFFF"/>
      </font>
      <fill>
        <patternFill>
          <bgColor rgb="FFC0C0C0"/>
        </patternFill>
      </fill>
    </dxf>
    <dxf>
      <font>
        <name val="Arial"/>
        <family val="0"/>
        <color rgb="00FFFFFF"/>
      </font>
      <fill>
        <patternFill>
          <bgColor rgb="FFC0C0C0"/>
        </patternFill>
      </fill>
    </dxf>
    <dxf>
      <font>
        <name val="Arial"/>
        <family val="0"/>
        <color rgb="00FFFFFF"/>
      </font>
      <fill>
        <patternFill>
          <bgColor rgb="FFC0C0C0"/>
        </patternFill>
      </fill>
    </dxf>
    <dxf>
      <font>
        <name val="Arial"/>
        <family val="0"/>
        <color rgb="00FFFFFF"/>
      </font>
      <fill>
        <patternFill>
          <bgColor rgb="FFC0C0C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R32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13"/>
    <col collapsed="false" customWidth="true" hidden="false" outlineLevel="0" max="2" min="2" style="1" width="18.28"/>
    <col collapsed="false" customWidth="true" hidden="false" outlineLevel="0" max="3" min="3" style="0" width="21.99"/>
    <col collapsed="false" customWidth="true" hidden="false" outlineLevel="0" max="4" min="4" style="0" width="13.41"/>
    <col collapsed="false" customWidth="true" hidden="false" outlineLevel="0" max="5" min="5" style="0" width="15.99"/>
    <col collapsed="false" customWidth="true" hidden="false" outlineLevel="0" max="6" min="6" style="0" width="14.85"/>
    <col collapsed="false" customWidth="true" hidden="true" outlineLevel="0" max="9" min="7" style="0" width="14.85"/>
  </cols>
  <sheetData>
    <row r="3" customFormat="false" ht="12.75" hidden="false" customHeight="false" outlineLevel="0" collapsed="false">
      <c r="B3" s="2" t="s">
        <v>0</v>
      </c>
      <c r="C3" s="2"/>
      <c r="D3" s="2"/>
      <c r="E3" s="3" t="n">
        <f aca="false">A10</f>
        <v>37225</v>
      </c>
      <c r="F3" s="4" t="n">
        <f aca="false">I30+I135+I150+I175+I186+I207+I229+I324</f>
        <v>67</v>
      </c>
      <c r="G3" s="5"/>
      <c r="H3" s="5"/>
    </row>
    <row r="4" customFormat="false" ht="12.75" hidden="false" customHeight="false" outlineLevel="0" collapsed="false">
      <c r="B4" s="2" t="s">
        <v>1</v>
      </c>
      <c r="C4" s="2"/>
      <c r="D4" s="2"/>
      <c r="E4" s="3" t="n">
        <f aca="false">A10</f>
        <v>37225</v>
      </c>
      <c r="F4" s="6" t="n">
        <f aca="false">(IF(ISERROR(F31),0,F31)*I30+IF(ISERROR(F136),0,F136)*I135+IF(ISERROR(F151),0,F151)*I150+IF(ISERROR(F176),0,F176)*I175+IF(ISERROR(F187),0,F187)*I186+IF(ISERROR(F208),0,F208)*I207+IF(ISERROR(F230),0,F230)*I229+IF(ISERROR(F325),0,F325)*I324)/F3</f>
        <v>0.873729834215111</v>
      </c>
      <c r="G4" s="7"/>
      <c r="H4" s="7"/>
    </row>
    <row r="5" customFormat="false" ht="12.75" hidden="false" customHeight="false" outlineLevel="0" collapsed="false">
      <c r="G5" s="8"/>
      <c r="H5" s="8"/>
    </row>
    <row r="6" customFormat="false" ht="18" hidden="false" customHeight="false" outlineLevel="0" collapsed="false">
      <c r="A6" s="9"/>
      <c r="B6" s="10" t="s">
        <v>2</v>
      </c>
      <c r="C6" s="10"/>
      <c r="D6" s="11"/>
      <c r="E6" s="11"/>
      <c r="F6" s="11"/>
      <c r="G6" s="12"/>
      <c r="H6" s="12"/>
    </row>
    <row r="7" customFormat="false" ht="43.5" hidden="false" customHeight="true" outlineLevel="0" collapsed="false">
      <c r="B7" s="13"/>
      <c r="C7" s="13" t="s">
        <v>3</v>
      </c>
      <c r="D7" s="13"/>
      <c r="E7" s="13"/>
      <c r="F7" s="13"/>
      <c r="G7" s="13"/>
      <c r="H7" s="13"/>
      <c r="I7" s="13"/>
      <c r="J7" s="13"/>
    </row>
    <row r="8" customFormat="false" ht="38.25" hidden="false" customHeight="false" outlineLevel="0" collapsed="false">
      <c r="B8" s="14" t="s">
        <v>4</v>
      </c>
      <c r="C8" s="14" t="s">
        <v>5</v>
      </c>
      <c r="D8" s="14" t="s">
        <v>6</v>
      </c>
      <c r="E8" s="15" t="s">
        <v>7</v>
      </c>
      <c r="F8" s="15" t="s">
        <v>8</v>
      </c>
      <c r="G8" s="16"/>
      <c r="H8" s="16"/>
      <c r="I8" s="16" t="s">
        <v>9</v>
      </c>
      <c r="J8" s="13"/>
      <c r="K8" s="17" t="s">
        <v>10</v>
      </c>
    </row>
    <row r="9" customFormat="false" ht="12.75" hidden="false" customHeight="false" outlineLevel="0" collapsed="false">
      <c r="A9" s="18" t="n">
        <v>37196</v>
      </c>
      <c r="D9" s="8"/>
      <c r="E9" s="8"/>
      <c r="F9" s="8"/>
      <c r="G9" s="8"/>
      <c r="H9" s="8"/>
      <c r="I9" s="8"/>
      <c r="J9" s="8"/>
    </row>
    <row r="10" customFormat="false" ht="12.75" hidden="false" customHeight="false" outlineLevel="0" collapsed="false">
      <c r="A10" s="18" t="n">
        <v>37225</v>
      </c>
      <c r="B10" s="1" t="n">
        <v>1</v>
      </c>
      <c r="C10" s="19" t="n">
        <v>37018</v>
      </c>
      <c r="D10" s="20" t="n">
        <f aca="false">C10+90</f>
        <v>37108</v>
      </c>
      <c r="E10" s="21" t="n">
        <f aca="false">IF($A$10&gt;=D10,(IF($A$10-D10&gt;31,$A$10-$A$9+1,$A$10-D10+1)),0)</f>
        <v>30</v>
      </c>
      <c r="F10" s="22" t="n">
        <v>0.9931</v>
      </c>
      <c r="G10" s="23" t="n">
        <f aca="false">IF(F10&lt;&gt;"",E10,0)</f>
        <v>30</v>
      </c>
      <c r="H10" s="24" t="n">
        <f aca="false">IF(F10&lt;&gt;"",F10,0)</f>
        <v>0.9931</v>
      </c>
      <c r="I10" s="23" t="n">
        <f aca="false">IF(E10&gt;0,1,0)</f>
        <v>1</v>
      </c>
      <c r="J10" s="20"/>
      <c r="K10" s="25" t="s">
        <v>11</v>
      </c>
      <c r="L10" s="25" t="n">
        <v>2</v>
      </c>
    </row>
    <row r="11" customFormat="false" ht="12.75" hidden="false" customHeight="false" outlineLevel="0" collapsed="false">
      <c r="B11" s="1" t="n">
        <v>2</v>
      </c>
      <c r="C11" s="26" t="n">
        <v>37069</v>
      </c>
      <c r="D11" s="20" t="n">
        <f aca="false">C11+90</f>
        <v>37159</v>
      </c>
      <c r="E11" s="21" t="n">
        <f aca="false">IF($A$10&gt;=D11,(IF($A$10-D11&gt;31,$A$10-$A$9+1,$A$10-D11+1)),0)</f>
        <v>30</v>
      </c>
      <c r="F11" s="22" t="n">
        <v>0.9993</v>
      </c>
      <c r="G11" s="23" t="n">
        <f aca="false">IF(F11&lt;&gt;"",E11,0)</f>
        <v>30</v>
      </c>
      <c r="H11" s="24" t="n">
        <f aca="false">IF(F11&lt;&gt;"",F11,0)</f>
        <v>0.9993</v>
      </c>
      <c r="I11" s="23" t="n">
        <f aca="false">IF(E11&gt;0,1,0)</f>
        <v>1</v>
      </c>
      <c r="J11" s="20"/>
      <c r="K11" s="27" t="s">
        <v>12</v>
      </c>
      <c r="L11" s="27" t="n">
        <v>16</v>
      </c>
    </row>
    <row r="12" customFormat="false" ht="13.5" hidden="false" customHeight="false" outlineLevel="0" collapsed="false">
      <c r="B12" s="1" t="n">
        <v>3</v>
      </c>
      <c r="C12" s="19" t="n">
        <v>37028</v>
      </c>
      <c r="D12" s="20" t="n">
        <f aca="false">C12+90</f>
        <v>37118</v>
      </c>
      <c r="E12" s="21" t="n">
        <f aca="false">IF($A$10&gt;=D12,(IF($A$10-D12&gt;31,$A$10-$A$9+1,$A$10-D12+1)),0)</f>
        <v>30</v>
      </c>
      <c r="F12" s="22" t="n">
        <v>0.9956</v>
      </c>
      <c r="G12" s="23" t="n">
        <f aca="false">IF(F12&lt;&gt;"",E12,0)</f>
        <v>30</v>
      </c>
      <c r="H12" s="24" t="n">
        <f aca="false">IF(F12&lt;&gt;"",F12,0)</f>
        <v>0.9956</v>
      </c>
      <c r="I12" s="23" t="n">
        <f aca="false">IF(E12&gt;0,1,0)</f>
        <v>1</v>
      </c>
      <c r="J12" s="20"/>
      <c r="K12" s="28" t="s">
        <v>13</v>
      </c>
      <c r="L12" s="28" t="n">
        <v>2</v>
      </c>
      <c r="M12" s="29" t="s">
        <v>14</v>
      </c>
      <c r="P12" s="30" t="s">
        <v>15</v>
      </c>
      <c r="Q12" s="31"/>
      <c r="R12" s="31"/>
    </row>
    <row r="13" customFormat="false" ht="13.5" hidden="false" customHeight="false" outlineLevel="0" collapsed="false">
      <c r="B13" s="1" t="n">
        <v>4</v>
      </c>
      <c r="C13" s="26" t="n">
        <v>37069</v>
      </c>
      <c r="D13" s="20" t="n">
        <f aca="false">C13+90</f>
        <v>37159</v>
      </c>
      <c r="E13" s="21" t="n">
        <f aca="false">IF($A$10&gt;=D13,(IF($A$10-D13&gt;31,$A$10-$A$9+1,$A$10-D13+1)),0)</f>
        <v>30</v>
      </c>
      <c r="F13" s="22" t="n">
        <v>0.8617</v>
      </c>
      <c r="G13" s="23" t="n">
        <f aca="false">IF(F13&lt;&gt;"",E13,0)</f>
        <v>30</v>
      </c>
      <c r="H13" s="24" t="n">
        <f aca="false">IF(F13&lt;&gt;"",F13,0)</f>
        <v>0.8617</v>
      </c>
      <c r="I13" s="23" t="n">
        <f aca="false">IF(E13&gt;0,1,0)</f>
        <v>1</v>
      </c>
      <c r="J13" s="20"/>
      <c r="L13" s="29" t="n">
        <f aca="false">SUM(L10:L12)</f>
        <v>20</v>
      </c>
      <c r="M13" s="29" t="s">
        <v>16</v>
      </c>
      <c r="P13" s="32"/>
    </row>
    <row r="14" customFormat="false" ht="12.75" hidden="false" customHeight="false" outlineLevel="0" collapsed="false">
      <c r="B14" s="1" t="n">
        <v>5</v>
      </c>
      <c r="C14" s="26" t="n">
        <v>37069</v>
      </c>
      <c r="D14" s="20" t="n">
        <f aca="false">C14+90</f>
        <v>37159</v>
      </c>
      <c r="E14" s="21" t="n">
        <f aca="false">IF($A$10&gt;=D14,(IF($A$10-D14&gt;31,$A$10-$A$9+1,$A$10-D14+1)),0)</f>
        <v>30</v>
      </c>
      <c r="F14" s="22" t="n">
        <v>0.9873</v>
      </c>
      <c r="G14" s="23" t="n">
        <f aca="false">IF(F14&lt;&gt;"",E14,0)</f>
        <v>30</v>
      </c>
      <c r="H14" s="24" t="n">
        <f aca="false">IF(F14&lt;&gt;"",F14,0)</f>
        <v>0.9873</v>
      </c>
      <c r="I14" s="23" t="n">
        <f aca="false">IF(E14&gt;0,1,0)</f>
        <v>1</v>
      </c>
      <c r="J14" s="20"/>
      <c r="L14" s="0" t="n">
        <v>0</v>
      </c>
    </row>
    <row r="15" customFormat="false" ht="12.75" hidden="false" customHeight="false" outlineLevel="0" collapsed="false">
      <c r="B15" s="1" t="n">
        <v>6</v>
      </c>
      <c r="C15" s="26" t="n">
        <v>37043</v>
      </c>
      <c r="D15" s="20" t="n">
        <f aca="false">C15+90</f>
        <v>37133</v>
      </c>
      <c r="E15" s="21" t="n">
        <f aca="false">IF($A$10&gt;=D15,(IF($A$10-D15&gt;31,$A$10-$A$9+1,$A$10-D15+1)),0)</f>
        <v>30</v>
      </c>
      <c r="F15" s="22" t="n">
        <v>0.9874</v>
      </c>
      <c r="G15" s="23" t="n">
        <f aca="false">IF(F15&lt;&gt;"",E15,0)</f>
        <v>30</v>
      </c>
      <c r="H15" s="24" t="n">
        <f aca="false">IF(F15&lt;&gt;"",F15,0)</f>
        <v>0.9874</v>
      </c>
      <c r="I15" s="23" t="n">
        <f aca="false">IF(E15&gt;0,1,0)</f>
        <v>1</v>
      </c>
      <c r="J15" s="20"/>
    </row>
    <row r="16" customFormat="false" ht="12.75" hidden="false" customHeight="false" outlineLevel="0" collapsed="false">
      <c r="B16" s="1" t="n">
        <v>7</v>
      </c>
      <c r="C16" s="26" t="n">
        <v>37069</v>
      </c>
      <c r="D16" s="20" t="n">
        <f aca="false">C16+90</f>
        <v>37159</v>
      </c>
      <c r="E16" s="21" t="n">
        <f aca="false">IF($A$10&gt;=D16,(IF($A$10-D16&gt;31,$A$10-$A$9+1,$A$10-D16+1)),0)</f>
        <v>30</v>
      </c>
      <c r="F16" s="22" t="n">
        <v>0.9946</v>
      </c>
      <c r="G16" s="23" t="n">
        <f aca="false">IF(F16&lt;&gt;"",E16,0)</f>
        <v>30</v>
      </c>
      <c r="H16" s="24" t="n">
        <f aca="false">IF(F16&lt;&gt;"",F16,0)</f>
        <v>0.9946</v>
      </c>
      <c r="I16" s="23" t="n">
        <f aca="false">IF(E16&gt;0,1,0)</f>
        <v>1</v>
      </c>
      <c r="J16" s="20"/>
    </row>
    <row r="17" customFormat="false" ht="12.75" hidden="false" customHeight="false" outlineLevel="0" collapsed="false">
      <c r="B17" s="1" t="n">
        <v>8</v>
      </c>
      <c r="C17" s="26" t="n">
        <v>37053</v>
      </c>
      <c r="D17" s="20" t="n">
        <f aca="false">C17+90</f>
        <v>37143</v>
      </c>
      <c r="E17" s="21" t="n">
        <f aca="false">IF($A$10&gt;=D17,(IF($A$10-D17&gt;31,$A$10-$A$9+1,$A$10-D17+1)),0)</f>
        <v>30</v>
      </c>
      <c r="F17" s="22" t="n">
        <v>0.9901</v>
      </c>
      <c r="G17" s="23" t="n">
        <f aca="false">IF(F17&lt;&gt;"",E17,0)</f>
        <v>30</v>
      </c>
      <c r="H17" s="24" t="n">
        <f aca="false">IF(F17&lt;&gt;"",F17,0)</f>
        <v>0.9901</v>
      </c>
      <c r="I17" s="23" t="n">
        <f aca="false">IF(E17&gt;0,1,0)</f>
        <v>1</v>
      </c>
      <c r="J17" s="20"/>
    </row>
    <row r="18" customFormat="false" ht="12.75" hidden="false" customHeight="false" outlineLevel="0" collapsed="false">
      <c r="B18" s="1" t="n">
        <v>9</v>
      </c>
      <c r="C18" s="26" t="n">
        <v>37053</v>
      </c>
      <c r="D18" s="20" t="n">
        <f aca="false">C18+90</f>
        <v>37143</v>
      </c>
      <c r="E18" s="21" t="n">
        <f aca="false">IF($A$10&gt;=D18,(IF($A$10-D18&gt;31,$A$10-$A$9+1,$A$10-D18+1)),0)</f>
        <v>30</v>
      </c>
      <c r="F18" s="22" t="n">
        <v>0.9885</v>
      </c>
      <c r="G18" s="23" t="n">
        <f aca="false">IF(F18&lt;&gt;"",E18,0)</f>
        <v>30</v>
      </c>
      <c r="H18" s="24" t="n">
        <f aca="false">IF(F18&lt;&gt;"",F18,0)</f>
        <v>0.9885</v>
      </c>
      <c r="I18" s="23" t="n">
        <f aca="false">IF(E18&gt;0,1,0)</f>
        <v>1</v>
      </c>
      <c r="J18" s="20"/>
    </row>
    <row r="19" customFormat="false" ht="12.75" hidden="false" customHeight="false" outlineLevel="0" collapsed="false">
      <c r="B19" s="1" t="n">
        <v>10</v>
      </c>
      <c r="C19" s="26" t="n">
        <v>37070</v>
      </c>
      <c r="D19" s="20" t="n">
        <f aca="false">C19+90</f>
        <v>37160</v>
      </c>
      <c r="E19" s="21" t="n">
        <f aca="false">IF($A$10&gt;=D19,(IF($A$10-D19&gt;31,$A$10-$A$9+1,$A$10-D19+1)),0)</f>
        <v>30</v>
      </c>
      <c r="F19" s="22" t="n">
        <v>0.9678</v>
      </c>
      <c r="G19" s="23" t="n">
        <f aca="false">IF(F19&lt;&gt;"",E19,0)</f>
        <v>30</v>
      </c>
      <c r="H19" s="24" t="n">
        <f aca="false">IF(F19&lt;&gt;"",F19,0)</f>
        <v>0.9678</v>
      </c>
      <c r="I19" s="23" t="n">
        <f aca="false">IF(E19&gt;0,1,0)</f>
        <v>1</v>
      </c>
      <c r="J19" s="20"/>
    </row>
    <row r="20" customFormat="false" ht="12.75" hidden="false" customHeight="false" outlineLevel="0" collapsed="false">
      <c r="B20" s="1" t="n">
        <v>11</v>
      </c>
      <c r="C20" s="26" t="n">
        <v>37070</v>
      </c>
      <c r="D20" s="20" t="n">
        <f aca="false">C20+90</f>
        <v>37160</v>
      </c>
      <c r="E20" s="21" t="n">
        <f aca="false">IF($A$10&gt;=D20,(IF($A$10-D20&gt;31,$A$10-$A$9+1,$A$10-D20+1)),0)</f>
        <v>30</v>
      </c>
      <c r="F20" s="22" t="n">
        <v>0.9494</v>
      </c>
      <c r="G20" s="23" t="n">
        <f aca="false">IF(F20&lt;&gt;"",E20,0)</f>
        <v>30</v>
      </c>
      <c r="H20" s="24" t="n">
        <f aca="false">IF(F20&lt;&gt;"",F20,0)</f>
        <v>0.9494</v>
      </c>
      <c r="I20" s="23" t="n">
        <f aca="false">IF(E20&gt;0,1,0)</f>
        <v>1</v>
      </c>
      <c r="J20" s="20"/>
    </row>
    <row r="21" customFormat="false" ht="12.75" hidden="false" customHeight="false" outlineLevel="0" collapsed="false">
      <c r="B21" s="1" t="n">
        <v>12</v>
      </c>
      <c r="C21" s="26" t="n">
        <v>37063</v>
      </c>
      <c r="D21" s="20" t="n">
        <f aca="false">C21+90</f>
        <v>37153</v>
      </c>
      <c r="E21" s="21" t="n">
        <f aca="false">IF($A$10&gt;=D21,(IF($A$10-D21&gt;31,$A$10-$A$9+1,$A$10-D21+1)),0)</f>
        <v>30</v>
      </c>
      <c r="F21" s="22" t="n">
        <v>0.9889</v>
      </c>
      <c r="G21" s="23" t="n">
        <f aca="false">IF(F21&lt;&gt;"",E21,0)</f>
        <v>30</v>
      </c>
      <c r="H21" s="24" t="n">
        <f aca="false">IF(F21&lt;&gt;"",F21,0)</f>
        <v>0.9889</v>
      </c>
      <c r="I21" s="23" t="n">
        <f aca="false">IF(E21&gt;0,1,0)</f>
        <v>1</v>
      </c>
      <c r="J21" s="20"/>
    </row>
    <row r="22" customFormat="false" ht="12.75" hidden="false" customHeight="false" outlineLevel="0" collapsed="false">
      <c r="B22" s="1" t="n">
        <v>13</v>
      </c>
      <c r="C22" s="26" t="n">
        <v>37070</v>
      </c>
      <c r="D22" s="20" t="n">
        <f aca="false">C22+90</f>
        <v>37160</v>
      </c>
      <c r="E22" s="21" t="n">
        <f aca="false">IF($A$10&gt;=D22,(IF($A$10-D22&gt;31,$A$10-$A$9+1,$A$10-D22+1)),0)</f>
        <v>30</v>
      </c>
      <c r="F22" s="22" t="n">
        <v>0.9865</v>
      </c>
      <c r="G22" s="23" t="n">
        <f aca="false">IF(F22&lt;&gt;"",E22,0)</f>
        <v>30</v>
      </c>
      <c r="H22" s="24" t="n">
        <f aca="false">IF(F22&lt;&gt;"",F22,0)</f>
        <v>0.9865</v>
      </c>
      <c r="I22" s="23" t="n">
        <f aca="false">IF(E22&gt;0,1,0)</f>
        <v>1</v>
      </c>
      <c r="J22" s="20"/>
    </row>
    <row r="23" customFormat="false" ht="12.75" hidden="false" customHeight="false" outlineLevel="0" collapsed="false">
      <c r="B23" s="1" t="n">
        <v>14</v>
      </c>
      <c r="C23" s="26" t="n">
        <v>37070</v>
      </c>
      <c r="D23" s="20" t="n">
        <f aca="false">C23+90</f>
        <v>37160</v>
      </c>
      <c r="E23" s="21" t="n">
        <f aca="false">IF($A$10&gt;=D23,(IF($A$10-D23&gt;31,$A$10-$A$9+1,$A$10-D23+1)),0)</f>
        <v>30</v>
      </c>
      <c r="F23" s="22" t="n">
        <v>0.9694</v>
      </c>
      <c r="G23" s="23" t="n">
        <f aca="false">IF(F23&lt;&gt;"",E23,0)</f>
        <v>30</v>
      </c>
      <c r="H23" s="24" t="n">
        <f aca="false">IF(F23&lt;&gt;"",F23,0)</f>
        <v>0.9694</v>
      </c>
      <c r="I23" s="23" t="n">
        <f aca="false">IF(E23&gt;0,1,0)</f>
        <v>1</v>
      </c>
      <c r="J23" s="20"/>
    </row>
    <row r="24" customFormat="false" ht="12.75" hidden="false" customHeight="false" outlineLevel="0" collapsed="false">
      <c r="B24" s="1" t="n">
        <v>15</v>
      </c>
      <c r="C24" s="26" t="n">
        <v>37070</v>
      </c>
      <c r="D24" s="20" t="n">
        <f aca="false">C24+90</f>
        <v>37160</v>
      </c>
      <c r="E24" s="21" t="n">
        <f aca="false">IF($A$10&gt;=D24,(IF($A$10-D24&gt;31,$A$10-$A$9+1,$A$10-D24+1)),0)</f>
        <v>30</v>
      </c>
      <c r="F24" s="22" t="n">
        <v>0.9344</v>
      </c>
      <c r="G24" s="23" t="n">
        <f aca="false">IF(F24&lt;&gt;"",E24,0)</f>
        <v>30</v>
      </c>
      <c r="H24" s="24" t="n">
        <f aca="false">IF(F24&lt;&gt;"",F24,0)</f>
        <v>0.9344</v>
      </c>
      <c r="I24" s="23" t="n">
        <f aca="false">IF(E24&gt;0,1,0)</f>
        <v>1</v>
      </c>
      <c r="J24" s="20"/>
    </row>
    <row r="25" customFormat="false" ht="12.75" hidden="false" customHeight="false" outlineLevel="0" collapsed="false">
      <c r="B25" s="1" t="n">
        <v>16</v>
      </c>
      <c r="C25" s="26" t="n">
        <v>37070</v>
      </c>
      <c r="D25" s="20" t="n">
        <f aca="false">C25+90</f>
        <v>37160</v>
      </c>
      <c r="E25" s="21" t="n">
        <f aca="false">IF($A$10&gt;=D25,(IF($A$10-D25&gt;31,$A$10-$A$9+1,$A$10-D25+1)),0)</f>
        <v>30</v>
      </c>
      <c r="F25" s="22" t="n">
        <v>0.9696</v>
      </c>
      <c r="G25" s="23" t="n">
        <f aca="false">IF(F25&lt;&gt;"",E25,0)</f>
        <v>30</v>
      </c>
      <c r="H25" s="24" t="n">
        <f aca="false">IF(F25&lt;&gt;"",F25,0)</f>
        <v>0.9696</v>
      </c>
      <c r="I25" s="23" t="n">
        <f aca="false">IF(E25&gt;0,1,0)</f>
        <v>1</v>
      </c>
      <c r="J25" s="20"/>
    </row>
    <row r="26" customFormat="false" ht="12.75" hidden="false" customHeight="false" outlineLevel="0" collapsed="false">
      <c r="B26" s="1" t="n">
        <v>17</v>
      </c>
      <c r="C26" s="26" t="n">
        <v>37072</v>
      </c>
      <c r="D26" s="20" t="n">
        <f aca="false">C26+90</f>
        <v>37162</v>
      </c>
      <c r="E26" s="21" t="n">
        <f aca="false">IF($A$10&gt;=D26,(IF($A$10-D26&gt;31,$A$10-$A$9+1,$A$10-D26+1)),0)</f>
        <v>30</v>
      </c>
      <c r="F26" s="22" t="n">
        <v>0.9848</v>
      </c>
      <c r="G26" s="23" t="n">
        <f aca="false">IF(F26&lt;&gt;"",E26,0)</f>
        <v>30</v>
      </c>
      <c r="H26" s="24" t="n">
        <f aca="false">IF(F26&lt;&gt;"",F26,0)</f>
        <v>0.9848</v>
      </c>
      <c r="I26" s="23" t="n">
        <f aca="false">IF(E26&gt;0,1,0)</f>
        <v>1</v>
      </c>
      <c r="J26" s="20"/>
    </row>
    <row r="27" customFormat="false" ht="12.75" hidden="false" customHeight="false" outlineLevel="0" collapsed="false">
      <c r="B27" s="1" t="n">
        <v>18</v>
      </c>
      <c r="C27" s="33" t="n">
        <v>37074</v>
      </c>
      <c r="D27" s="20" t="n">
        <f aca="false">C27+90</f>
        <v>37164</v>
      </c>
      <c r="E27" s="21" t="n">
        <f aca="false">IF($A$10&gt;=D27,(IF($A$10-D27&gt;31,$A$10-$A$9+1,$A$10-D27+1)),0)</f>
        <v>30</v>
      </c>
      <c r="F27" s="22" t="n">
        <v>0.708</v>
      </c>
      <c r="G27" s="23" t="n">
        <f aca="false">IF(F27&lt;&gt;"",E27,0)</f>
        <v>30</v>
      </c>
      <c r="H27" s="24" t="n">
        <f aca="false">IF(F27&lt;&gt;"",F27,0)</f>
        <v>0.708</v>
      </c>
      <c r="I27" s="23" t="n">
        <f aca="false">IF(E27&gt;0,1,0)</f>
        <v>1</v>
      </c>
      <c r="J27" s="20"/>
    </row>
    <row r="28" customFormat="false" ht="12.75" hidden="false" customHeight="false" outlineLevel="0" collapsed="false">
      <c r="B28" s="1" t="n">
        <v>19</v>
      </c>
      <c r="C28" s="33" t="n">
        <v>37074</v>
      </c>
      <c r="D28" s="20" t="n">
        <f aca="false">C28+90</f>
        <v>37164</v>
      </c>
      <c r="E28" s="21" t="n">
        <f aca="false">IF($A$10&gt;=D28,(IF($A$10-D28&gt;31,$A$10-$A$9+1,$A$10-D28+1)),0)</f>
        <v>30</v>
      </c>
      <c r="F28" s="22" t="n">
        <v>0.9543</v>
      </c>
      <c r="G28" s="23" t="n">
        <f aca="false">IF(F28&lt;&gt;"",E28,0)</f>
        <v>30</v>
      </c>
      <c r="H28" s="24" t="n">
        <f aca="false">IF(F28&lt;&gt;"",F28,0)</f>
        <v>0.9543</v>
      </c>
      <c r="I28" s="23" t="n">
        <f aca="false">IF(E28&gt;0,1,0)</f>
        <v>1</v>
      </c>
      <c r="J28" s="20"/>
    </row>
    <row r="29" customFormat="false" ht="12.75" hidden="false" customHeight="false" outlineLevel="0" collapsed="false">
      <c r="B29" s="1" t="n">
        <v>20</v>
      </c>
      <c r="C29" s="26" t="n">
        <v>37072</v>
      </c>
      <c r="D29" s="20" t="n">
        <f aca="false">C29+90</f>
        <v>37162</v>
      </c>
      <c r="E29" s="21" t="n">
        <f aca="false">IF($A$10&gt;=D29,(IF($A$10-D29&gt;31,$A$10-$A$9+1,$A$10-D29+1)),0)</f>
        <v>30</v>
      </c>
      <c r="F29" s="22" t="n">
        <v>0.989</v>
      </c>
      <c r="G29" s="23" t="n">
        <f aca="false">IF(F29&lt;&gt;"",E29,0)</f>
        <v>30</v>
      </c>
      <c r="H29" s="24" t="n">
        <f aca="false">IF(F29&lt;&gt;"",F29,0)</f>
        <v>0.989</v>
      </c>
      <c r="I29" s="23" t="n">
        <f aca="false">IF(E29&gt;0,1,0)</f>
        <v>1</v>
      </c>
      <c r="J29" s="20"/>
    </row>
    <row r="30" customFormat="false" ht="12.75" hidden="false" customHeight="false" outlineLevel="0" collapsed="false">
      <c r="C30" s="20"/>
      <c r="D30" s="20"/>
      <c r="E30" s="34" t="s">
        <v>17</v>
      </c>
      <c r="F30" s="35" t="n">
        <f aca="false">AVERAGE(F10:F29)</f>
        <v>0.959985</v>
      </c>
      <c r="G30" s="35"/>
      <c r="H30" s="35"/>
      <c r="I30" s="36" t="n">
        <f aca="false">SUM(I10:I29)</f>
        <v>20</v>
      </c>
      <c r="J30" s="20"/>
    </row>
    <row r="31" customFormat="false" ht="12.75" hidden="false" customHeight="false" outlineLevel="0" collapsed="false">
      <c r="C31" s="1"/>
      <c r="D31" s="37"/>
      <c r="E31" s="37" t="s">
        <v>18</v>
      </c>
      <c r="F31" s="38" t="n">
        <f aca="false">(G10*H10+G11*H11+G12*H12+G13*H13+G14*H14+G15*H15+G16*H16+G17*H17+G18*H18+G19*H19+G20*H20+G21*H21+G22*H22+G23*H23+G24*H24+G25*H25+G26*H26+G27*H27+G28*H28+G29*H29)/SUM(G10:G29)</f>
        <v>0.959985</v>
      </c>
      <c r="G31" s="38"/>
      <c r="H31" s="38"/>
      <c r="I31" s="38"/>
      <c r="J31" s="37"/>
    </row>
    <row r="32" customFormat="false" ht="18" hidden="false" customHeight="false" outlineLevel="0" collapsed="false">
      <c r="A32" s="9"/>
      <c r="B32" s="39" t="s">
        <v>19</v>
      </c>
      <c r="C32" s="39"/>
      <c r="D32" s="12"/>
      <c r="E32" s="12"/>
      <c r="F32" s="12"/>
      <c r="G32" s="12"/>
      <c r="H32" s="12"/>
      <c r="I32" s="12"/>
      <c r="J32" s="12"/>
    </row>
    <row r="33" customFormat="false" ht="12.75" hidden="false" customHeight="false" outlineLevel="0" collapsed="false">
      <c r="B33" s="13"/>
      <c r="C33" s="13" t="s">
        <v>20</v>
      </c>
      <c r="D33" s="40"/>
      <c r="E33" s="40"/>
      <c r="F33" s="40"/>
      <c r="G33" s="40"/>
      <c r="H33" s="40"/>
      <c r="I33" s="40"/>
      <c r="J33" s="40"/>
    </row>
    <row r="34" customFormat="false" ht="38.25" hidden="false" customHeight="false" outlineLevel="0" collapsed="false">
      <c r="B34" s="13" t="str">
        <f aca="false">B8</f>
        <v>TURBINE NO.</v>
      </c>
      <c r="C34" s="13" t="str">
        <f aca="false">C8</f>
        <v>ACCEPTANCE</v>
      </c>
      <c r="D34" s="13" t="str">
        <f aca="false">D8</f>
        <v>90 Days </v>
      </c>
      <c r="E34" s="16" t="str">
        <f aca="false">E8</f>
        <v>Days in Mo. &gt; 90 Days from Commissioning</v>
      </c>
      <c r="F34" s="16" t="str">
        <f aca="false">F8</f>
        <v>MTD Avail for &gt; 90 days from Commissioning</v>
      </c>
      <c r="G34" s="16"/>
      <c r="H34" s="16"/>
      <c r="I34" s="16" t="s">
        <v>9</v>
      </c>
      <c r="J34" s="13"/>
      <c r="K34" s="17" t="s">
        <v>10</v>
      </c>
    </row>
    <row r="35" customFormat="false" ht="12.75" hidden="false" customHeight="false" outlineLevel="0" collapsed="false">
      <c r="A35" s="8"/>
      <c r="B35" s="41" t="n">
        <v>1</v>
      </c>
      <c r="C35" s="42" t="n">
        <v>37116</v>
      </c>
      <c r="D35" s="20" t="n">
        <f aca="false">C35+90</f>
        <v>37206</v>
      </c>
      <c r="E35" s="21" t="n">
        <f aca="false">IF($A$10&gt;=D35,(IF($A$10-D35&gt;31,$A$10-$A$9+1,$A$10-D35+1)),0)</f>
        <v>20</v>
      </c>
      <c r="F35" s="22" t="n">
        <v>0.8539</v>
      </c>
      <c r="G35" s="23" t="n">
        <f aca="false">IF(F35&lt;&gt;"",E35,0)</f>
        <v>20</v>
      </c>
      <c r="H35" s="24" t="n">
        <f aca="false">IF(F35&lt;&gt;"",F35,0)</f>
        <v>0.8539</v>
      </c>
      <c r="I35" s="23" t="n">
        <f aca="false">IF(E35&gt;0,1,0)</f>
        <v>1</v>
      </c>
      <c r="J35" s="20"/>
      <c r="K35" s="43" t="s">
        <v>13</v>
      </c>
      <c r="L35" s="43" t="n">
        <v>22</v>
      </c>
    </row>
    <row r="36" customFormat="false" ht="12.75" hidden="false" customHeight="false" outlineLevel="0" collapsed="false">
      <c r="A36" s="8"/>
      <c r="B36" s="41" t="n">
        <v>2</v>
      </c>
      <c r="C36" s="42" t="n">
        <v>37116</v>
      </c>
      <c r="D36" s="20" t="n">
        <f aca="false">C36+90</f>
        <v>37206</v>
      </c>
      <c r="E36" s="21" t="n">
        <f aca="false">IF($A$10&gt;=D36,(IF($A$10-D36&gt;31,$A$10-$A$9+1,$A$10-D36+1)),0)</f>
        <v>20</v>
      </c>
      <c r="F36" s="22" t="n">
        <v>0.659495398265462</v>
      </c>
      <c r="G36" s="23" t="n">
        <f aca="false">IF(F36&lt;&gt;"",E36,0)</f>
        <v>20</v>
      </c>
      <c r="H36" s="24" t="n">
        <f aca="false">IF(F36&lt;&gt;"",F36,0)</f>
        <v>0.659495398265462</v>
      </c>
      <c r="I36" s="23" t="n">
        <f aca="false">IF(E36&gt;0,1,0)</f>
        <v>1</v>
      </c>
      <c r="J36" s="20"/>
      <c r="K36" s="44" t="s">
        <v>21</v>
      </c>
      <c r="L36" s="44" t="n">
        <v>23</v>
      </c>
    </row>
    <row r="37" customFormat="false" ht="12.75" hidden="false" customHeight="false" outlineLevel="0" collapsed="false">
      <c r="A37" s="8"/>
      <c r="B37" s="41" t="n">
        <v>3</v>
      </c>
      <c r="C37" s="42" t="n">
        <v>37116</v>
      </c>
      <c r="D37" s="20" t="n">
        <f aca="false">C37+90</f>
        <v>37206</v>
      </c>
      <c r="E37" s="21" t="n">
        <f aca="false">IF($A$10&gt;=D37,(IF($A$10-D37&gt;31,$A$10-$A$9+1,$A$10-D37+1)),0)</f>
        <v>20</v>
      </c>
      <c r="F37" s="22" t="n">
        <v>0.8659</v>
      </c>
      <c r="G37" s="23" t="n">
        <f aca="false">IF(F37&lt;&gt;"",E37,0)</f>
        <v>20</v>
      </c>
      <c r="H37" s="24" t="n">
        <f aca="false">IF(F37&lt;&gt;"",F37,0)</f>
        <v>0.8659</v>
      </c>
      <c r="I37" s="23" t="n">
        <f aca="false">IF(E37&gt;0,1,0)</f>
        <v>1</v>
      </c>
      <c r="J37" s="20"/>
      <c r="K37" s="45" t="s">
        <v>22</v>
      </c>
      <c r="L37" s="45" t="n">
        <v>42</v>
      </c>
    </row>
    <row r="38" customFormat="false" ht="12.75" hidden="false" customHeight="false" outlineLevel="0" collapsed="false">
      <c r="A38" s="8"/>
      <c r="B38" s="41" t="n">
        <v>4</v>
      </c>
      <c r="C38" s="42" t="n">
        <v>37125</v>
      </c>
      <c r="D38" s="20" t="n">
        <f aca="false">C38+90</f>
        <v>37215</v>
      </c>
      <c r="E38" s="21" t="n">
        <f aca="false">IF($A$10&gt;=D38,(IF($A$10-D38&gt;31,$A$10-$A$9+1,$A$10-D38+1)),0)</f>
        <v>11</v>
      </c>
      <c r="F38" s="22" t="n">
        <v>0.9906</v>
      </c>
      <c r="G38" s="23" t="n">
        <f aca="false">IF(F38&lt;&gt;"",E38,0)</f>
        <v>11</v>
      </c>
      <c r="H38" s="24" t="n">
        <f aca="false">IF(F38&lt;&gt;"",F38,0)</f>
        <v>0.9906</v>
      </c>
      <c r="I38" s="23" t="n">
        <f aca="false">IF(E38&gt;0,1,0)</f>
        <v>1</v>
      </c>
      <c r="J38" s="20"/>
      <c r="K38" s="46" t="s">
        <v>23</v>
      </c>
      <c r="L38" s="46" t="n">
        <v>7</v>
      </c>
    </row>
    <row r="39" customFormat="false" ht="13.5" hidden="false" customHeight="false" outlineLevel="0" collapsed="false">
      <c r="A39" s="8"/>
      <c r="B39" s="41" t="n">
        <v>5</v>
      </c>
      <c r="C39" s="42" t="n">
        <v>37125</v>
      </c>
      <c r="D39" s="20" t="n">
        <f aca="false">C39+90</f>
        <v>37215</v>
      </c>
      <c r="E39" s="21" t="n">
        <f aca="false">IF($A$10&gt;=D39,(IF($A$10-D39&gt;31,$A$10-$A$9+1,$A$10-D39+1)),0)</f>
        <v>11</v>
      </c>
      <c r="F39" s="22" t="n">
        <v>0.97</v>
      </c>
      <c r="G39" s="23" t="n">
        <f aca="false">IF(F39&lt;&gt;"",E39,0)</f>
        <v>11</v>
      </c>
      <c r="H39" s="24" t="n">
        <f aca="false">IF(F39&lt;&gt;"",F39,0)</f>
        <v>0.97</v>
      </c>
      <c r="I39" s="23" t="n">
        <f aca="false">IF(E39&gt;0,1,0)</f>
        <v>1</v>
      </c>
      <c r="J39" s="20"/>
      <c r="K39" s="47" t="s">
        <v>24</v>
      </c>
      <c r="L39" s="48" t="n">
        <v>6</v>
      </c>
      <c r="M39" s="29" t="s">
        <v>14</v>
      </c>
      <c r="P39" s="49" t="s">
        <v>15</v>
      </c>
      <c r="Q39" s="31"/>
      <c r="R39" s="31"/>
    </row>
    <row r="40" customFormat="false" ht="13.5" hidden="false" customHeight="false" outlineLevel="0" collapsed="false">
      <c r="A40" s="8"/>
      <c r="B40" s="41" t="n">
        <v>6</v>
      </c>
      <c r="C40" s="42" t="n">
        <v>37125</v>
      </c>
      <c r="D40" s="20" t="n">
        <f aca="false">C40+90</f>
        <v>37215</v>
      </c>
      <c r="E40" s="21" t="n">
        <f aca="false">IF($A$10&gt;=D40,(IF($A$10-D40&gt;31,$A$10-$A$9+1,$A$10-D40+1)),0)</f>
        <v>11</v>
      </c>
      <c r="F40" s="22" t="n">
        <v>0.9933</v>
      </c>
      <c r="G40" s="23" t="n">
        <f aca="false">IF(F40&lt;&gt;"",E40,0)</f>
        <v>11</v>
      </c>
      <c r="H40" s="24" t="n">
        <f aca="false">IF(F40&lt;&gt;"",F40,0)</f>
        <v>0.9933</v>
      </c>
      <c r="I40" s="23" t="n">
        <f aca="false">IF(E40&gt;0,1,0)</f>
        <v>1</v>
      </c>
      <c r="J40" s="20"/>
      <c r="L40" s="29" t="n">
        <f aca="false">L35+L36+L37+L38+L39</f>
        <v>100</v>
      </c>
      <c r="M40" s="29" t="s">
        <v>16</v>
      </c>
      <c r="P40" s="32"/>
    </row>
    <row r="41" customFormat="false" ht="12.75" hidden="false" customHeight="false" outlineLevel="0" collapsed="false">
      <c r="A41" s="8"/>
      <c r="B41" s="41" t="n">
        <v>7</v>
      </c>
      <c r="C41" s="50" t="n">
        <v>37124</v>
      </c>
      <c r="D41" s="20" t="n">
        <f aca="false">C41+90</f>
        <v>37214</v>
      </c>
      <c r="E41" s="21" t="n">
        <f aca="false">IF($A$10&gt;=D41,(IF($A$10-D41&gt;31,$A$10-$A$9+1,$A$10-D41+1)),0)</f>
        <v>12</v>
      </c>
      <c r="F41" s="22" t="n">
        <v>0.8902</v>
      </c>
      <c r="G41" s="23" t="n">
        <f aca="false">IF(F41&lt;&gt;"",E41,0)</f>
        <v>12</v>
      </c>
      <c r="H41" s="24" t="n">
        <f aca="false">IF(F41&lt;&gt;"",F41,0)</f>
        <v>0.8902</v>
      </c>
      <c r="I41" s="23" t="n">
        <f aca="false">IF(E41&gt;0,1,0)</f>
        <v>1</v>
      </c>
      <c r="J41" s="20"/>
      <c r="L41" s="0" t="n">
        <f aca="false">100-L40</f>
        <v>0</v>
      </c>
    </row>
    <row r="42" customFormat="false" ht="12.75" hidden="false" customHeight="false" outlineLevel="0" collapsed="false">
      <c r="A42" s="8"/>
      <c r="B42" s="41" t="n">
        <v>8</v>
      </c>
      <c r="C42" s="42" t="n">
        <v>37131</v>
      </c>
      <c r="D42" s="20" t="n">
        <f aca="false">C42+90</f>
        <v>37221</v>
      </c>
      <c r="E42" s="21" t="n">
        <f aca="false">IF($A$10&gt;=D42,(IF($A$10-D42&gt;31,$A$10-$A$9+1,$A$10-D42+1)),0)</f>
        <v>5</v>
      </c>
      <c r="F42" s="22" t="n">
        <f aca="false">F74</f>
        <v>0.9231</v>
      </c>
      <c r="G42" s="23" t="n">
        <f aca="false">IF(F42&lt;&gt;"",E42,0)</f>
        <v>5</v>
      </c>
      <c r="H42" s="24" t="n">
        <f aca="false">IF(F42&lt;&gt;"",F42,0)</f>
        <v>0.9231</v>
      </c>
      <c r="I42" s="23" t="n">
        <f aca="false">IF(E42&gt;0,1,0)</f>
        <v>1</v>
      </c>
      <c r="J42" s="20"/>
    </row>
    <row r="43" customFormat="false" ht="12.75" hidden="false" customHeight="false" outlineLevel="0" collapsed="false">
      <c r="A43" s="8"/>
      <c r="B43" s="41" t="n">
        <v>9</v>
      </c>
      <c r="C43" s="42" t="n">
        <v>37125</v>
      </c>
      <c r="D43" s="20" t="n">
        <f aca="false">C43+90</f>
        <v>37215</v>
      </c>
      <c r="E43" s="21" t="n">
        <f aca="false">IF($A$10&gt;=D43,(IF($A$10-D43&gt;31,$A$10-$A$9+1,$A$10-D43+1)),0)</f>
        <v>11</v>
      </c>
      <c r="F43" s="22" t="n">
        <v>0.7824</v>
      </c>
      <c r="G43" s="23" t="n">
        <f aca="false">IF(F43&lt;&gt;"",E43,0)</f>
        <v>11</v>
      </c>
      <c r="H43" s="24" t="n">
        <f aca="false">IF(F43&lt;&gt;"",F43,0)</f>
        <v>0.7824</v>
      </c>
      <c r="I43" s="23" t="n">
        <f aca="false">IF(E43&gt;0,1,0)</f>
        <v>1</v>
      </c>
      <c r="J43" s="20"/>
    </row>
    <row r="44" customFormat="false" ht="12.75" hidden="false" customHeight="false" outlineLevel="0" collapsed="false">
      <c r="A44" s="8"/>
      <c r="B44" s="41" t="n">
        <v>10</v>
      </c>
      <c r="C44" s="42" t="n">
        <v>37125</v>
      </c>
      <c r="D44" s="20" t="n">
        <f aca="false">C44+90</f>
        <v>37215</v>
      </c>
      <c r="E44" s="21" t="n">
        <f aca="false">IF($A$10&gt;=D44,(IF($A$10-D44&gt;31,$A$10-$A$9+1,$A$10-D44+1)),0)</f>
        <v>11</v>
      </c>
      <c r="F44" s="22" t="n">
        <v>0.8514</v>
      </c>
      <c r="G44" s="23" t="n">
        <f aca="false">IF(F44&lt;&gt;"",E44,0)</f>
        <v>11</v>
      </c>
      <c r="H44" s="24" t="n">
        <f aca="false">IF(F44&lt;&gt;"",F44,0)</f>
        <v>0.8514</v>
      </c>
      <c r="I44" s="23" t="n">
        <f aca="false">IF(E44&gt;0,1,0)</f>
        <v>1</v>
      </c>
      <c r="J44" s="20"/>
    </row>
    <row r="45" customFormat="false" ht="12.75" hidden="false" customHeight="false" outlineLevel="0" collapsed="false">
      <c r="A45" s="8"/>
      <c r="B45" s="41" t="n">
        <v>11</v>
      </c>
      <c r="C45" s="50" t="n">
        <v>37120</v>
      </c>
      <c r="D45" s="20" t="n">
        <f aca="false">C45+90</f>
        <v>37210</v>
      </c>
      <c r="E45" s="21" t="n">
        <f aca="false">IF($A$10&gt;=D45,(IF($A$10-D45&gt;31,$A$10-$A$9+1,$A$10-D45+1)),0)</f>
        <v>16</v>
      </c>
      <c r="F45" s="22" t="n">
        <v>0.8444</v>
      </c>
      <c r="G45" s="23" t="n">
        <f aca="false">IF(F45&lt;&gt;"",E45,0)</f>
        <v>16</v>
      </c>
      <c r="H45" s="24" t="n">
        <f aca="false">IF(F45&lt;&gt;"",F45,0)</f>
        <v>0.8444</v>
      </c>
      <c r="I45" s="23" t="n">
        <f aca="false">IF(E45&gt;0,1,0)</f>
        <v>1</v>
      </c>
      <c r="J45" s="20"/>
    </row>
    <row r="46" customFormat="false" ht="12.75" hidden="false" customHeight="false" outlineLevel="0" collapsed="false">
      <c r="A46" s="8"/>
      <c r="B46" s="41" t="n">
        <v>12</v>
      </c>
      <c r="C46" s="42" t="n">
        <v>37116</v>
      </c>
      <c r="D46" s="20" t="n">
        <f aca="false">C46+90</f>
        <v>37206</v>
      </c>
      <c r="E46" s="21" t="n">
        <f aca="false">IF($A$10&gt;=D46,(IF($A$10-D46&gt;31,$A$10-$A$9+1,$A$10-D46+1)),0)</f>
        <v>20</v>
      </c>
      <c r="F46" s="22" t="n">
        <v>0.9969</v>
      </c>
      <c r="G46" s="23" t="n">
        <f aca="false">IF(F46&lt;&gt;"",E46,0)</f>
        <v>20</v>
      </c>
      <c r="H46" s="24" t="n">
        <f aca="false">IF(F46&lt;&gt;"",F46,0)</f>
        <v>0.9969</v>
      </c>
      <c r="I46" s="23" t="n">
        <f aca="false">IF(E46&gt;0,1,0)</f>
        <v>1</v>
      </c>
      <c r="J46" s="20"/>
    </row>
    <row r="47" customFormat="false" ht="12.75" hidden="false" customHeight="false" outlineLevel="0" collapsed="false">
      <c r="A47" s="8"/>
      <c r="B47" s="41" t="n">
        <v>13</v>
      </c>
      <c r="C47" s="42" t="n">
        <v>37125</v>
      </c>
      <c r="D47" s="20" t="n">
        <f aca="false">C47+90</f>
        <v>37215</v>
      </c>
      <c r="E47" s="21" t="n">
        <f aca="false">IF($A$10&gt;=D47,(IF($A$10-D47&gt;31,$A$10-$A$9+1,$A$10-D47+1)),0)</f>
        <v>11</v>
      </c>
      <c r="F47" s="22" t="n">
        <v>0.696430282451667</v>
      </c>
      <c r="G47" s="23" t="n">
        <f aca="false">IF(F47&lt;&gt;"",E47,0)</f>
        <v>11</v>
      </c>
      <c r="H47" s="24" t="n">
        <f aca="false">IF(F47&lt;&gt;"",F47,0)</f>
        <v>0.696430282451667</v>
      </c>
      <c r="I47" s="23" t="n">
        <f aca="false">IF(E47&gt;0,1,0)</f>
        <v>1</v>
      </c>
      <c r="J47" s="20"/>
    </row>
    <row r="48" customFormat="false" ht="12.75" hidden="false" customHeight="false" outlineLevel="0" collapsed="false">
      <c r="A48" s="8"/>
      <c r="B48" s="41" t="n">
        <v>14</v>
      </c>
      <c r="C48" s="42" t="n">
        <v>37116</v>
      </c>
      <c r="D48" s="20" t="n">
        <f aca="false">C48+90</f>
        <v>37206</v>
      </c>
      <c r="E48" s="21" t="n">
        <f aca="false">IF($A$10&gt;=D48,(IF($A$10-D48&gt;31,$A$10-$A$9+1,$A$10-D48+1)),0)</f>
        <v>20</v>
      </c>
      <c r="F48" s="22" t="n">
        <v>0.882</v>
      </c>
      <c r="G48" s="23" t="n">
        <f aca="false">IF(F48&lt;&gt;"",E48,0)</f>
        <v>20</v>
      </c>
      <c r="H48" s="24" t="n">
        <f aca="false">IF(F48&lt;&gt;"",F48,0)</f>
        <v>0.882</v>
      </c>
      <c r="I48" s="23" t="n">
        <f aca="false">IF(E48&gt;0,1,0)</f>
        <v>1</v>
      </c>
      <c r="J48" s="20"/>
    </row>
    <row r="49" customFormat="false" ht="12.75" hidden="false" customHeight="false" outlineLevel="0" collapsed="false">
      <c r="A49" s="8"/>
      <c r="B49" s="41" t="n">
        <v>15</v>
      </c>
      <c r="C49" s="42" t="n">
        <v>37125</v>
      </c>
      <c r="D49" s="20" t="n">
        <f aca="false">C49+90</f>
        <v>37215</v>
      </c>
      <c r="E49" s="21" t="n">
        <f aca="false">IF($A$10&gt;=D49,(IF($A$10-D49&gt;31,$A$10-$A$9+1,$A$10-D49+1)),0)</f>
        <v>11</v>
      </c>
      <c r="F49" s="22" t="n">
        <v>0.9878</v>
      </c>
      <c r="G49" s="23" t="n">
        <f aca="false">IF(F49&lt;&gt;"",E49,0)</f>
        <v>11</v>
      </c>
      <c r="H49" s="24" t="n">
        <f aca="false">IF(F49&lt;&gt;"",F49,0)</f>
        <v>0.9878</v>
      </c>
      <c r="I49" s="23" t="n">
        <f aca="false">IF(E49&gt;0,1,0)</f>
        <v>1</v>
      </c>
      <c r="J49" s="20"/>
    </row>
    <row r="50" customFormat="false" ht="12.75" hidden="false" customHeight="false" outlineLevel="0" collapsed="false">
      <c r="A50" s="8"/>
      <c r="B50" s="41" t="n">
        <v>16</v>
      </c>
      <c r="C50" s="42" t="n">
        <v>37131</v>
      </c>
      <c r="D50" s="20" t="n">
        <f aca="false">C50+90</f>
        <v>37221</v>
      </c>
      <c r="E50" s="21" t="n">
        <f aca="false">IF($A$10&gt;=D50,(IF($A$10-D50&gt;31,$A$10-$A$9+1,$A$10-D50+1)),0)</f>
        <v>5</v>
      </c>
      <c r="F50" s="22" t="n">
        <v>0.8185</v>
      </c>
      <c r="G50" s="23" t="n">
        <f aca="false">IF(F50&lt;&gt;"",E50,0)</f>
        <v>5</v>
      </c>
      <c r="H50" s="24" t="n">
        <f aca="false">IF(F50&lt;&gt;"",F50,0)</f>
        <v>0.8185</v>
      </c>
      <c r="I50" s="23" t="n">
        <f aca="false">IF(E50&gt;0,1,0)</f>
        <v>1</v>
      </c>
      <c r="J50" s="20"/>
    </row>
    <row r="51" customFormat="false" ht="12.75" hidden="false" customHeight="false" outlineLevel="0" collapsed="false">
      <c r="A51" s="8"/>
      <c r="B51" s="41" t="n">
        <v>17</v>
      </c>
      <c r="C51" s="42" t="n">
        <v>37131</v>
      </c>
      <c r="D51" s="20" t="n">
        <f aca="false">C51+90</f>
        <v>37221</v>
      </c>
      <c r="E51" s="21" t="n">
        <f aca="false">IF($A$10&gt;=D51,(IF($A$10-D51&gt;31,$A$10-$A$9+1,$A$10-D51+1)),0)</f>
        <v>5</v>
      </c>
      <c r="F51" s="22" t="n">
        <v>0.8683</v>
      </c>
      <c r="G51" s="23" t="n">
        <f aca="false">IF(F51&lt;&gt;"",E51,0)</f>
        <v>5</v>
      </c>
      <c r="H51" s="24" t="n">
        <f aca="false">IF(F51&lt;&gt;"",F51,0)</f>
        <v>0.8683</v>
      </c>
      <c r="I51" s="23" t="n">
        <f aca="false">IF(E51&gt;0,1,0)</f>
        <v>1</v>
      </c>
      <c r="J51" s="20"/>
    </row>
    <row r="52" customFormat="false" ht="12.75" hidden="false" customHeight="false" outlineLevel="0" collapsed="false">
      <c r="A52" s="8"/>
      <c r="B52" s="41" t="n">
        <v>18</v>
      </c>
      <c r="C52" s="42" t="n">
        <v>37131</v>
      </c>
      <c r="D52" s="20" t="n">
        <f aca="false">C52+90</f>
        <v>37221</v>
      </c>
      <c r="E52" s="21" t="n">
        <f aca="false">IF($A$10&gt;=D52,(IF($A$10-D52&gt;31,$A$10-$A$9+1,$A$10-D52+1)),0)</f>
        <v>5</v>
      </c>
      <c r="F52" s="22" t="n">
        <v>0.9726</v>
      </c>
      <c r="G52" s="23" t="n">
        <f aca="false">IF(F52&lt;&gt;"",E52,0)</f>
        <v>5</v>
      </c>
      <c r="H52" s="24" t="n">
        <f aca="false">IF(F52&lt;&gt;"",F52,0)</f>
        <v>0.9726</v>
      </c>
      <c r="I52" s="23" t="n">
        <f aca="false">IF(E52&gt;0,1,0)</f>
        <v>1</v>
      </c>
      <c r="J52" s="20"/>
    </row>
    <row r="53" customFormat="false" ht="12.75" hidden="false" customHeight="false" outlineLevel="0" collapsed="false">
      <c r="A53" s="8"/>
      <c r="B53" s="41" t="n">
        <v>19</v>
      </c>
      <c r="C53" s="42" t="n">
        <v>37125</v>
      </c>
      <c r="D53" s="20" t="n">
        <f aca="false">C53+90</f>
        <v>37215</v>
      </c>
      <c r="E53" s="21" t="n">
        <f aca="false">IF($A$10&gt;=D53,(IF($A$10-D53&gt;31,$A$10-$A$9+1,$A$10-D53+1)),0)</f>
        <v>11</v>
      </c>
      <c r="F53" s="22" t="n">
        <v>0.972</v>
      </c>
      <c r="G53" s="23" t="n">
        <f aca="false">IF(F53&lt;&gt;"",E53,0)</f>
        <v>11</v>
      </c>
      <c r="H53" s="24" t="n">
        <f aca="false">IF(F53&lt;&gt;"",F53,0)</f>
        <v>0.972</v>
      </c>
      <c r="I53" s="23" t="n">
        <f aca="false">IF(E53&gt;0,1,0)</f>
        <v>1</v>
      </c>
      <c r="J53" s="20"/>
    </row>
    <row r="54" customFormat="false" ht="12.75" hidden="false" customHeight="false" outlineLevel="0" collapsed="false">
      <c r="A54" s="8"/>
      <c r="B54" s="41" t="n">
        <v>20</v>
      </c>
      <c r="C54" s="42" t="n">
        <v>37116</v>
      </c>
      <c r="D54" s="20" t="n">
        <f aca="false">C54+90</f>
        <v>37206</v>
      </c>
      <c r="E54" s="21" t="n">
        <f aca="false">IF($A$10&gt;=D54,(IF($A$10-D54&gt;31,$A$10-$A$9+1,$A$10-D54+1)),0)</f>
        <v>20</v>
      </c>
      <c r="F54" s="22" t="n">
        <v>0.96967</v>
      </c>
      <c r="G54" s="23" t="n">
        <f aca="false">IF(F54&lt;&gt;"",E54,0)</f>
        <v>20</v>
      </c>
      <c r="H54" s="24" t="n">
        <f aca="false">IF(F54&lt;&gt;"",F54,0)</f>
        <v>0.96967</v>
      </c>
      <c r="I54" s="23" t="n">
        <f aca="false">IF(E54&gt;0,1,0)</f>
        <v>1</v>
      </c>
      <c r="J54" s="20"/>
    </row>
    <row r="55" customFormat="false" ht="12.75" hidden="false" customHeight="false" outlineLevel="0" collapsed="false">
      <c r="A55" s="8"/>
      <c r="B55" s="41" t="n">
        <v>21</v>
      </c>
      <c r="C55" s="42" t="n">
        <v>37109</v>
      </c>
      <c r="D55" s="20" t="n">
        <f aca="false">C55+90</f>
        <v>37199</v>
      </c>
      <c r="E55" s="21" t="n">
        <f aca="false">IF($A$10&gt;=D55,(IF($A$10-D55&gt;31,$A$10-$A$9+1,$A$10-D55+1)),0)</f>
        <v>27</v>
      </c>
      <c r="F55" s="22" t="n">
        <v>0.7327</v>
      </c>
      <c r="G55" s="23" t="n">
        <f aca="false">IF(F55&lt;&gt;"",E55,0)</f>
        <v>27</v>
      </c>
      <c r="H55" s="24" t="n">
        <f aca="false">IF(F55&lt;&gt;"",F55,0)</f>
        <v>0.7327</v>
      </c>
      <c r="I55" s="23" t="n">
        <f aca="false">IF(E55&gt;0,1,0)</f>
        <v>1</v>
      </c>
      <c r="J55" s="20"/>
    </row>
    <row r="56" customFormat="false" ht="12.75" hidden="false" customHeight="false" outlineLevel="0" collapsed="false">
      <c r="A56" s="8"/>
      <c r="B56" s="1" t="n">
        <v>22</v>
      </c>
      <c r="C56" s="33" t="n">
        <v>37098</v>
      </c>
      <c r="D56" s="20" t="n">
        <f aca="false">C56+90</f>
        <v>37188</v>
      </c>
      <c r="E56" s="21" t="n">
        <f aca="false">IF($A$10&gt;=D56,(IF($A$10-D56&gt;31,$A$10-$A$9+1,$A$10-D56+1)),0)</f>
        <v>30</v>
      </c>
      <c r="F56" s="22" t="n">
        <v>0.89</v>
      </c>
      <c r="G56" s="23" t="n">
        <f aca="false">IF(F56&lt;&gt;"",E56,0)</f>
        <v>30</v>
      </c>
      <c r="H56" s="24" t="n">
        <f aca="false">IF(F56&lt;&gt;"",F56,0)</f>
        <v>0.89</v>
      </c>
      <c r="I56" s="23" t="n">
        <f aca="false">IF(E56&gt;0,1,0)</f>
        <v>1</v>
      </c>
      <c r="J56" s="20"/>
    </row>
    <row r="57" customFormat="false" ht="12.75" hidden="false" customHeight="false" outlineLevel="0" collapsed="false">
      <c r="A57" s="8"/>
      <c r="B57" s="1" t="n">
        <v>23</v>
      </c>
      <c r="C57" s="33" t="n">
        <v>37098</v>
      </c>
      <c r="D57" s="20" t="n">
        <f aca="false">C57+90</f>
        <v>37188</v>
      </c>
      <c r="E57" s="21" t="n">
        <f aca="false">IF($A$10&gt;=D57,(IF($A$10-D57&gt;31,$A$10-$A$9+1,$A$10-D57+1)),0)</f>
        <v>30</v>
      </c>
      <c r="F57" s="22" t="n">
        <v>0.3772</v>
      </c>
      <c r="G57" s="23" t="n">
        <f aca="false">IF(F57&lt;&gt;"",E57,0)</f>
        <v>30</v>
      </c>
      <c r="H57" s="24" t="n">
        <f aca="false">IF(F57&lt;&gt;"",F57,0)</f>
        <v>0.3772</v>
      </c>
      <c r="I57" s="23" t="n">
        <f aca="false">IF(E57&gt;0,1,0)</f>
        <v>1</v>
      </c>
      <c r="J57" s="20"/>
    </row>
    <row r="58" customFormat="false" ht="12.75" hidden="false" customHeight="false" outlineLevel="0" collapsed="false">
      <c r="A58" s="8"/>
      <c r="B58" s="1" t="n">
        <v>24</v>
      </c>
      <c r="C58" s="33" t="n">
        <v>37098</v>
      </c>
      <c r="D58" s="20" t="n">
        <f aca="false">C58+90</f>
        <v>37188</v>
      </c>
      <c r="E58" s="21" t="n">
        <f aca="false">IF($A$10&gt;=D58,(IF($A$10-D58&gt;31,$A$10-$A$9+1,$A$10-D58+1)),0)</f>
        <v>30</v>
      </c>
      <c r="F58" s="22" t="n">
        <v>0.9889</v>
      </c>
      <c r="G58" s="23" t="n">
        <f aca="false">IF(F58&lt;&gt;"",E58,0)</f>
        <v>30</v>
      </c>
      <c r="H58" s="24" t="n">
        <f aca="false">IF(F58&lt;&gt;"",F58,0)</f>
        <v>0.9889</v>
      </c>
      <c r="I58" s="23" t="n">
        <f aca="false">IF(E58&gt;0,1,0)</f>
        <v>1</v>
      </c>
      <c r="J58" s="20"/>
    </row>
    <row r="59" customFormat="false" ht="12.75" hidden="false" customHeight="false" outlineLevel="0" collapsed="false">
      <c r="A59" s="8"/>
      <c r="B59" s="1" t="n">
        <v>25</v>
      </c>
      <c r="C59" s="33" t="n">
        <v>37098</v>
      </c>
      <c r="D59" s="20" t="n">
        <f aca="false">C59+90</f>
        <v>37188</v>
      </c>
      <c r="E59" s="21" t="n">
        <f aca="false">IF($A$10&gt;=D59,(IF($A$10-D59&gt;31,$A$10-$A$9+1,$A$10-D59+1)),0)</f>
        <v>30</v>
      </c>
      <c r="F59" s="22" t="n">
        <v>0.9879</v>
      </c>
      <c r="G59" s="23" t="n">
        <f aca="false">IF(F59&lt;&gt;"",E59,0)</f>
        <v>30</v>
      </c>
      <c r="H59" s="24" t="n">
        <f aca="false">IF(F59&lt;&gt;"",F59,0)</f>
        <v>0.9879</v>
      </c>
      <c r="I59" s="23" t="n">
        <f aca="false">IF(E59&gt;0,1,0)</f>
        <v>1</v>
      </c>
      <c r="J59" s="20"/>
    </row>
    <row r="60" customFormat="false" ht="12.75" hidden="false" customHeight="false" outlineLevel="0" collapsed="false">
      <c r="A60" s="8"/>
      <c r="B60" s="1" t="n">
        <v>26</v>
      </c>
      <c r="C60" s="33" t="n">
        <v>37098</v>
      </c>
      <c r="D60" s="20" t="n">
        <f aca="false">C60+90</f>
        <v>37188</v>
      </c>
      <c r="E60" s="21" t="n">
        <f aca="false">IF($A$10&gt;=D60,(IF($A$10-D60&gt;31,$A$10-$A$9+1,$A$10-D60+1)),0)</f>
        <v>30</v>
      </c>
      <c r="F60" s="22" t="n">
        <v>0.9719</v>
      </c>
      <c r="G60" s="23" t="n">
        <f aca="false">IF(F60&lt;&gt;"",E60,0)</f>
        <v>30</v>
      </c>
      <c r="H60" s="24" t="n">
        <f aca="false">IF(F60&lt;&gt;"",F60,0)</f>
        <v>0.9719</v>
      </c>
      <c r="I60" s="23" t="n">
        <f aca="false">IF(E60&gt;0,1,0)</f>
        <v>1</v>
      </c>
      <c r="J60" s="20"/>
    </row>
    <row r="61" customFormat="false" ht="12.75" hidden="false" customHeight="false" outlineLevel="0" collapsed="false">
      <c r="A61" s="8"/>
      <c r="B61" s="1" t="n">
        <v>27</v>
      </c>
      <c r="C61" s="33" t="n">
        <v>37098</v>
      </c>
      <c r="D61" s="20" t="n">
        <f aca="false">C61+90</f>
        <v>37188</v>
      </c>
      <c r="E61" s="21" t="n">
        <f aca="false">IF($A$10&gt;=D61,(IF($A$10-D61&gt;31,$A$10-$A$9+1,$A$10-D61+1)),0)</f>
        <v>30</v>
      </c>
      <c r="F61" s="22" t="n">
        <v>0.9957</v>
      </c>
      <c r="G61" s="23" t="n">
        <f aca="false">IF(F61&lt;&gt;"",E61,0)</f>
        <v>30</v>
      </c>
      <c r="H61" s="24" t="n">
        <f aca="false">IF(F61&lt;&gt;"",F61,0)</f>
        <v>0.9957</v>
      </c>
      <c r="I61" s="23" t="n">
        <f aca="false">IF(E61&gt;0,1,0)</f>
        <v>1</v>
      </c>
      <c r="J61" s="20"/>
    </row>
    <row r="62" customFormat="false" ht="12.75" hidden="false" customHeight="false" outlineLevel="0" collapsed="false">
      <c r="A62" s="8"/>
      <c r="B62" s="1" t="n">
        <v>28</v>
      </c>
      <c r="C62" s="33" t="n">
        <v>37098</v>
      </c>
      <c r="D62" s="20" t="n">
        <f aca="false">C62+90</f>
        <v>37188</v>
      </c>
      <c r="E62" s="21" t="n">
        <f aca="false">IF($A$10&gt;=D62,(IF($A$10-D62&gt;31,$A$10-$A$9+1,$A$10-D62+1)),0)</f>
        <v>30</v>
      </c>
      <c r="F62" s="22" t="n">
        <v>0.8406</v>
      </c>
      <c r="G62" s="23" t="n">
        <f aca="false">IF(F62&lt;&gt;"",E62,0)</f>
        <v>30</v>
      </c>
      <c r="H62" s="24" t="n">
        <f aca="false">IF(F62&lt;&gt;"",F62,0)</f>
        <v>0.8406</v>
      </c>
      <c r="I62" s="23" t="n">
        <f aca="false">IF(E62&gt;0,1,0)</f>
        <v>1</v>
      </c>
      <c r="J62" s="20"/>
    </row>
    <row r="63" customFormat="false" ht="12.75" hidden="false" customHeight="false" outlineLevel="0" collapsed="false">
      <c r="A63" s="8"/>
      <c r="B63" s="1" t="n">
        <v>29</v>
      </c>
      <c r="C63" s="33" t="n">
        <v>37098</v>
      </c>
      <c r="D63" s="20" t="n">
        <f aca="false">C63+90</f>
        <v>37188</v>
      </c>
      <c r="E63" s="21" t="n">
        <f aca="false">IF($A$10&gt;=D63,(IF($A$10-D63&gt;31,$A$10-$A$9+1,$A$10-D63+1)),0)</f>
        <v>30</v>
      </c>
      <c r="F63" s="22" t="n">
        <v>0.8785</v>
      </c>
      <c r="G63" s="23" t="n">
        <f aca="false">IF(F63&lt;&gt;"",E63,0)</f>
        <v>30</v>
      </c>
      <c r="H63" s="24" t="n">
        <f aca="false">IF(F63&lt;&gt;"",F63,0)</f>
        <v>0.8785</v>
      </c>
      <c r="I63" s="23" t="n">
        <f aca="false">IF(E63&gt;0,1,0)</f>
        <v>1</v>
      </c>
      <c r="J63" s="20"/>
    </row>
    <row r="64" customFormat="false" ht="12.75" hidden="false" customHeight="false" outlineLevel="0" collapsed="false">
      <c r="A64" s="8"/>
      <c r="B64" s="1" t="n">
        <v>30</v>
      </c>
      <c r="C64" s="33" t="n">
        <v>37098</v>
      </c>
      <c r="D64" s="20" t="n">
        <f aca="false">C64+90</f>
        <v>37188</v>
      </c>
      <c r="E64" s="21" t="n">
        <f aca="false">IF($A$10&gt;=D64,(IF($A$10-D64&gt;31,$A$10-$A$9+1,$A$10-D64+1)),0)</f>
        <v>30</v>
      </c>
      <c r="F64" s="22" t="n">
        <v>0.9115</v>
      </c>
      <c r="G64" s="23" t="n">
        <f aca="false">IF(F64&lt;&gt;"",E64,0)</f>
        <v>30</v>
      </c>
      <c r="H64" s="24" t="n">
        <f aca="false">IF(F64&lt;&gt;"",F64,0)</f>
        <v>0.9115</v>
      </c>
      <c r="I64" s="23" t="n">
        <f aca="false">IF(E64&gt;0,1,0)</f>
        <v>1</v>
      </c>
      <c r="J64" s="20"/>
    </row>
    <row r="65" customFormat="false" ht="12.75" hidden="false" customHeight="false" outlineLevel="0" collapsed="false">
      <c r="A65" s="8"/>
      <c r="B65" s="1" t="n">
        <v>31</v>
      </c>
      <c r="C65" s="33" t="n">
        <v>37098</v>
      </c>
      <c r="D65" s="20" t="n">
        <f aca="false">C65+90</f>
        <v>37188</v>
      </c>
      <c r="E65" s="21" t="n">
        <f aca="false">IF($A$10&gt;=D65,(IF($A$10-D65&gt;31,$A$10-$A$9+1,$A$10-D65+1)),0)</f>
        <v>30</v>
      </c>
      <c r="F65" s="22" t="n">
        <v>0.9158</v>
      </c>
      <c r="G65" s="23" t="n">
        <f aca="false">IF(F65&lt;&gt;"",E65,0)</f>
        <v>30</v>
      </c>
      <c r="H65" s="24" t="n">
        <f aca="false">IF(F65&lt;&gt;"",F65,0)</f>
        <v>0.9158</v>
      </c>
      <c r="I65" s="23" t="n">
        <f aca="false">IF(E65&gt;0,1,0)</f>
        <v>1</v>
      </c>
      <c r="J65" s="20"/>
    </row>
    <row r="66" customFormat="false" ht="12.75" hidden="false" customHeight="false" outlineLevel="0" collapsed="false">
      <c r="A66" s="8"/>
      <c r="B66" s="1" t="n">
        <v>32</v>
      </c>
      <c r="C66" s="50" t="n">
        <v>37152</v>
      </c>
      <c r="D66" s="20" t="n">
        <f aca="false">C66+90</f>
        <v>37242</v>
      </c>
      <c r="E66" s="21" t="n">
        <f aca="false">IF($A$10&gt;=D66,(IF($A$10-D66&gt;31,$A$10-$A$9+1,$A$10-D66+1)),0)</f>
        <v>0</v>
      </c>
      <c r="F66" s="22" t="n">
        <v>0.7278</v>
      </c>
      <c r="G66" s="23" t="n">
        <f aca="false">IF(F66&lt;&gt;"",E66,0)</f>
        <v>0</v>
      </c>
      <c r="H66" s="24" t="n">
        <f aca="false">IF(F66&lt;&gt;"",F66,0)</f>
        <v>0.7278</v>
      </c>
      <c r="I66" s="23" t="n">
        <f aca="false">IF(E66&gt;0,1,0)</f>
        <v>0</v>
      </c>
      <c r="J66" s="20"/>
    </row>
    <row r="67" customFormat="false" ht="12.75" hidden="false" customHeight="false" outlineLevel="0" collapsed="false">
      <c r="A67" s="8"/>
      <c r="B67" s="1" t="n">
        <v>33</v>
      </c>
      <c r="C67" s="33" t="n">
        <v>37098</v>
      </c>
      <c r="D67" s="20" t="n">
        <f aca="false">C67+90</f>
        <v>37188</v>
      </c>
      <c r="E67" s="21" t="n">
        <f aca="false">IF($A$10&gt;=D67,(IF($A$10-D67&gt;31,$A$10-$A$9+1,$A$10-D67+1)),0)</f>
        <v>30</v>
      </c>
      <c r="F67" s="22" t="n">
        <v>0.9907</v>
      </c>
      <c r="G67" s="23" t="n">
        <f aca="false">IF(F67&lt;&gt;"",E67,0)</f>
        <v>30</v>
      </c>
      <c r="H67" s="24" t="n">
        <f aca="false">IF(F67&lt;&gt;"",F67,0)</f>
        <v>0.9907</v>
      </c>
      <c r="I67" s="23" t="n">
        <f aca="false">IF(E67&gt;0,1,0)</f>
        <v>1</v>
      </c>
      <c r="J67" s="20"/>
    </row>
    <row r="68" customFormat="false" ht="12.75" hidden="false" customHeight="false" outlineLevel="0" collapsed="false">
      <c r="A68" s="8"/>
      <c r="B68" s="1" t="n">
        <v>34</v>
      </c>
      <c r="C68" s="33" t="n">
        <v>37098</v>
      </c>
      <c r="D68" s="20" t="n">
        <f aca="false">C68+90</f>
        <v>37188</v>
      </c>
      <c r="E68" s="21" t="n">
        <f aca="false">IF($A$10&gt;=D68,(IF($A$10-D68&gt;31,$A$10-$A$9+1,$A$10-D68+1)),0)</f>
        <v>30</v>
      </c>
      <c r="F68" s="22" t="n">
        <v>0.2794</v>
      </c>
      <c r="G68" s="23" t="n">
        <f aca="false">IF(F68&lt;&gt;"",E68,0)</f>
        <v>30</v>
      </c>
      <c r="H68" s="24" t="n">
        <f aca="false">IF(F68&lt;&gt;"",F68,0)</f>
        <v>0.2794</v>
      </c>
      <c r="I68" s="23" t="n">
        <f aca="false">IF(E68&gt;0,1,0)</f>
        <v>1</v>
      </c>
      <c r="J68" s="20"/>
    </row>
    <row r="69" customFormat="false" ht="12.75" hidden="false" customHeight="false" outlineLevel="0" collapsed="false">
      <c r="A69" s="8"/>
      <c r="B69" s="1" t="n">
        <v>35</v>
      </c>
      <c r="C69" s="33" t="n">
        <v>37098</v>
      </c>
      <c r="D69" s="20" t="n">
        <f aca="false">C69+90</f>
        <v>37188</v>
      </c>
      <c r="E69" s="21" t="n">
        <f aca="false">IF($A$10&gt;=D69,(IF($A$10-D69&gt;31,$A$10-$A$9+1,$A$10-D69+1)),0)</f>
        <v>30</v>
      </c>
      <c r="F69" s="22" t="n">
        <v>0.512622686163026</v>
      </c>
      <c r="G69" s="23" t="n">
        <f aca="false">IF(F69&lt;&gt;"",E69,0)</f>
        <v>30</v>
      </c>
      <c r="H69" s="24" t="n">
        <f aca="false">IF(F69&lt;&gt;"",F69,0)</f>
        <v>0.512622686163026</v>
      </c>
      <c r="I69" s="23" t="n">
        <f aca="false">IF(E69&gt;0,1,0)</f>
        <v>1</v>
      </c>
      <c r="J69" s="20"/>
    </row>
    <row r="70" customFormat="false" ht="12.75" hidden="false" customHeight="false" outlineLevel="0" collapsed="false">
      <c r="A70" s="8"/>
      <c r="B70" s="1" t="n">
        <v>36</v>
      </c>
      <c r="C70" s="33" t="n">
        <v>37098</v>
      </c>
      <c r="D70" s="20" t="n">
        <f aca="false">C70+90</f>
        <v>37188</v>
      </c>
      <c r="E70" s="21" t="n">
        <f aca="false">IF($A$10&gt;=D70,(IF($A$10-D70&gt;31,$A$10-$A$9+1,$A$10-D70+1)),0)</f>
        <v>30</v>
      </c>
      <c r="F70" s="22" t="n">
        <v>0.6838</v>
      </c>
      <c r="G70" s="23" t="n">
        <f aca="false">IF(F70&lt;&gt;"",E70,0)</f>
        <v>30</v>
      </c>
      <c r="H70" s="24" t="n">
        <f aca="false">IF(F70&lt;&gt;"",F70,0)</f>
        <v>0.6838</v>
      </c>
      <c r="I70" s="23" t="n">
        <f aca="false">IF(E70&gt;0,1,0)</f>
        <v>1</v>
      </c>
      <c r="J70" s="20"/>
    </row>
    <row r="71" customFormat="false" ht="12.75" hidden="false" customHeight="false" outlineLevel="0" collapsed="false">
      <c r="A71" s="8"/>
      <c r="B71" s="1" t="n">
        <v>37</v>
      </c>
      <c r="C71" s="33" t="n">
        <v>37098</v>
      </c>
      <c r="D71" s="20" t="n">
        <f aca="false">C71+90</f>
        <v>37188</v>
      </c>
      <c r="E71" s="21" t="n">
        <f aca="false">IF($A$10&gt;=D71,(IF($A$10-D71&gt;31,$A$10-$A$9+1,$A$10-D71+1)),0)</f>
        <v>30</v>
      </c>
      <c r="F71" s="22" t="n">
        <v>0.8154</v>
      </c>
      <c r="G71" s="23" t="n">
        <f aca="false">IF(F71&lt;&gt;"",E71,0)</f>
        <v>30</v>
      </c>
      <c r="H71" s="24" t="n">
        <f aca="false">IF(F71&lt;&gt;"",F71,0)</f>
        <v>0.8154</v>
      </c>
      <c r="I71" s="23" t="n">
        <f aca="false">IF(E71&gt;0,1,0)</f>
        <v>1</v>
      </c>
      <c r="J71" s="20"/>
    </row>
    <row r="72" customFormat="false" ht="12.75" hidden="false" customHeight="false" outlineLevel="0" collapsed="false">
      <c r="A72" s="8"/>
      <c r="B72" s="1" t="n">
        <v>38</v>
      </c>
      <c r="C72" s="33" t="n">
        <v>37098</v>
      </c>
      <c r="D72" s="20" t="n">
        <f aca="false">C72+90</f>
        <v>37188</v>
      </c>
      <c r="E72" s="21" t="n">
        <f aca="false">IF($A$10&gt;=D72,(IF($A$10-D72&gt;31,$A$10-$A$9+1,$A$10-D72+1)),0)</f>
        <v>30</v>
      </c>
      <c r="F72" s="22" t="n">
        <v>0.9551</v>
      </c>
      <c r="G72" s="23" t="n">
        <f aca="false">IF(F72&lt;&gt;"",E72,0)</f>
        <v>30</v>
      </c>
      <c r="H72" s="24" t="n">
        <f aca="false">IF(F72&lt;&gt;"",F72,0)</f>
        <v>0.9551</v>
      </c>
      <c r="I72" s="23" t="n">
        <f aca="false">IF(E72&gt;0,1,0)</f>
        <v>1</v>
      </c>
      <c r="J72" s="20"/>
    </row>
    <row r="73" customFormat="false" ht="12.75" hidden="false" customHeight="false" outlineLevel="0" collapsed="false">
      <c r="A73" s="8"/>
      <c r="B73" s="1" t="n">
        <v>39</v>
      </c>
      <c r="C73" s="33" t="n">
        <v>37098</v>
      </c>
      <c r="D73" s="20" t="n">
        <f aca="false">C73+90</f>
        <v>37188</v>
      </c>
      <c r="E73" s="21" t="n">
        <f aca="false">IF($A$10&gt;=D73,(IF($A$10-D73&gt;31,$A$10-$A$9+1,$A$10-D73+1)),0)</f>
        <v>30</v>
      </c>
      <c r="F73" s="22" t="n">
        <v>0.9855</v>
      </c>
      <c r="G73" s="23" t="n">
        <f aca="false">IF(F73&lt;&gt;"",E73,0)</f>
        <v>30</v>
      </c>
      <c r="H73" s="24" t="n">
        <f aca="false">IF(F73&lt;&gt;"",F73,0)</f>
        <v>0.9855</v>
      </c>
      <c r="I73" s="23" t="n">
        <f aca="false">IF(E73&gt;0,1,0)</f>
        <v>1</v>
      </c>
      <c r="J73" s="20"/>
    </row>
    <row r="74" customFormat="false" ht="12.75" hidden="false" customHeight="false" outlineLevel="0" collapsed="false">
      <c r="A74" s="8"/>
      <c r="B74" s="1" t="n">
        <v>40</v>
      </c>
      <c r="C74" s="33" t="n">
        <v>37098</v>
      </c>
      <c r="D74" s="20" t="n">
        <f aca="false">C74+90</f>
        <v>37188</v>
      </c>
      <c r="E74" s="21" t="n">
        <f aca="false">IF($A$10&gt;=D74,(IF($A$10-D74&gt;31,$A$10-$A$9+1,$A$10-D74+1)),0)</f>
        <v>30</v>
      </c>
      <c r="F74" s="22" t="n">
        <v>0.9231</v>
      </c>
      <c r="G74" s="23" t="n">
        <f aca="false">IF(F74&lt;&gt;"",E74,0)</f>
        <v>30</v>
      </c>
      <c r="H74" s="24" t="n">
        <f aca="false">IF(F74&lt;&gt;"",F74,0)</f>
        <v>0.9231</v>
      </c>
      <c r="I74" s="23" t="n">
        <f aca="false">IF(E74&gt;0,1,0)</f>
        <v>1</v>
      </c>
      <c r="J74" s="20"/>
    </row>
    <row r="75" customFormat="false" ht="12.75" hidden="false" customHeight="false" outlineLevel="0" collapsed="false">
      <c r="A75" s="8"/>
      <c r="B75" s="1" t="n">
        <v>41</v>
      </c>
      <c r="C75" s="33" t="n">
        <v>37098</v>
      </c>
      <c r="D75" s="20" t="n">
        <f aca="false">C75+90</f>
        <v>37188</v>
      </c>
      <c r="E75" s="21" t="n">
        <f aca="false">IF($A$10&gt;=D75,(IF($A$10-D75&gt;31,$A$10-$A$9+1,$A$10-D75+1)),0)</f>
        <v>30</v>
      </c>
      <c r="F75" s="22" t="n">
        <v>0.9602</v>
      </c>
      <c r="G75" s="23" t="n">
        <f aca="false">IF(F75&lt;&gt;"",E75,0)</f>
        <v>30</v>
      </c>
      <c r="H75" s="24" t="n">
        <f aca="false">IF(F75&lt;&gt;"",F75,0)</f>
        <v>0.9602</v>
      </c>
      <c r="I75" s="23" t="n">
        <f aca="false">IF(E75&gt;0,1,0)</f>
        <v>1</v>
      </c>
      <c r="J75" s="20"/>
    </row>
    <row r="76" customFormat="false" ht="12.75" hidden="false" customHeight="false" outlineLevel="0" collapsed="false">
      <c r="A76" s="8"/>
      <c r="B76" s="1" t="n">
        <v>42</v>
      </c>
      <c r="C76" s="33" t="n">
        <v>37098</v>
      </c>
      <c r="D76" s="20" t="n">
        <f aca="false">C76+90</f>
        <v>37188</v>
      </c>
      <c r="E76" s="21" t="n">
        <f aca="false">IF($A$10&gt;=D76,(IF($A$10-D76&gt;31,$A$10-$A$9+1,$A$10-D76+1)),0)</f>
        <v>30</v>
      </c>
      <c r="F76" s="22" t="n">
        <v>0.974</v>
      </c>
      <c r="G76" s="23" t="n">
        <f aca="false">IF(F76&lt;&gt;"",E76,0)</f>
        <v>30</v>
      </c>
      <c r="H76" s="24" t="n">
        <f aca="false">IF(F76&lt;&gt;"",F76,0)</f>
        <v>0.974</v>
      </c>
      <c r="I76" s="23" t="n">
        <f aca="false">IF(E76&gt;0,1,0)</f>
        <v>1</v>
      </c>
      <c r="J76" s="20"/>
    </row>
    <row r="77" customFormat="false" ht="12.75" hidden="false" customHeight="false" outlineLevel="0" collapsed="false">
      <c r="A77" s="8"/>
      <c r="B77" s="1" t="n">
        <v>43</v>
      </c>
      <c r="C77" s="33" t="n">
        <v>37098</v>
      </c>
      <c r="D77" s="20" t="n">
        <f aca="false">C77+90</f>
        <v>37188</v>
      </c>
      <c r="E77" s="21" t="n">
        <f aca="false">IF($A$10&gt;=D77,(IF($A$10-D77&gt;31,$A$10-$A$9+1,$A$10-D77+1)),0)</f>
        <v>30</v>
      </c>
      <c r="F77" s="22" t="n">
        <v>0.8137</v>
      </c>
      <c r="G77" s="23" t="n">
        <f aca="false">IF(F77&lt;&gt;"",E77,0)</f>
        <v>30</v>
      </c>
      <c r="H77" s="24" t="n">
        <f aca="false">IF(F77&lt;&gt;"",F77,0)</f>
        <v>0.8137</v>
      </c>
      <c r="I77" s="23" t="n">
        <f aca="false">IF(E77&gt;0,1,0)</f>
        <v>1</v>
      </c>
      <c r="J77" s="20"/>
    </row>
    <row r="78" customFormat="false" ht="12.75" hidden="false" customHeight="false" outlineLevel="0" collapsed="false">
      <c r="A78" s="8"/>
      <c r="B78" s="1" t="n">
        <v>44</v>
      </c>
      <c r="C78" s="33" t="n">
        <v>37098</v>
      </c>
      <c r="D78" s="20" t="n">
        <f aca="false">C78+90</f>
        <v>37188</v>
      </c>
      <c r="E78" s="21" t="n">
        <f aca="false">IF($A$10&gt;=D78,(IF($A$10-D78&gt;31,$A$10-$A$9+1,$A$10-D78+1)),0)</f>
        <v>30</v>
      </c>
      <c r="F78" s="22" t="n">
        <v>0.9549</v>
      </c>
      <c r="G78" s="23" t="n">
        <f aca="false">IF(F78&lt;&gt;"",E78,0)</f>
        <v>30</v>
      </c>
      <c r="H78" s="24" t="n">
        <f aca="false">IF(F78&lt;&gt;"",F78,0)</f>
        <v>0.9549</v>
      </c>
      <c r="I78" s="23" t="n">
        <f aca="false">IF(E78&gt;0,1,0)</f>
        <v>1</v>
      </c>
      <c r="J78" s="20"/>
    </row>
    <row r="79" customFormat="false" ht="12.75" hidden="false" customHeight="false" outlineLevel="0" collapsed="false">
      <c r="A79" s="8"/>
      <c r="B79" s="1" t="n">
        <v>45</v>
      </c>
      <c r="C79" s="51" t="n">
        <v>37116</v>
      </c>
      <c r="D79" s="20" t="n">
        <f aca="false">C79+90</f>
        <v>37206</v>
      </c>
      <c r="E79" s="21" t="n">
        <f aca="false">IF($A$10&gt;=D79,(IF($A$10-D79&gt;31,$A$10-$A$9+1,$A$10-D79+1)),0)</f>
        <v>20</v>
      </c>
      <c r="F79" s="22" t="n">
        <v>0.9548</v>
      </c>
      <c r="G79" s="23" t="n">
        <f aca="false">IF(F79&lt;&gt;"",E79,0)</f>
        <v>20</v>
      </c>
      <c r="H79" s="24" t="n">
        <f aca="false">IF(F79&lt;&gt;"",F79,0)</f>
        <v>0.9548</v>
      </c>
      <c r="I79" s="23" t="n">
        <f aca="false">IF(E79&gt;0,1,0)</f>
        <v>1</v>
      </c>
      <c r="J79" s="20"/>
    </row>
    <row r="80" customFormat="false" ht="12.75" hidden="false" customHeight="false" outlineLevel="0" collapsed="false">
      <c r="A80" s="8"/>
      <c r="B80" s="1" t="n">
        <v>46</v>
      </c>
      <c r="C80" s="50" t="n">
        <v>37152</v>
      </c>
      <c r="D80" s="20" t="n">
        <f aca="false">C80+90</f>
        <v>37242</v>
      </c>
      <c r="E80" s="21" t="n">
        <f aca="false">IF($A$10&gt;=D80,(IF($A$10-D80&gt;31,$A$10-$A$9+1,$A$10-D80+1)),0)</f>
        <v>0</v>
      </c>
      <c r="F80" s="22" t="n">
        <v>0.7284</v>
      </c>
      <c r="G80" s="23" t="n">
        <f aca="false">IF(F80&lt;&gt;"",E80,0)</f>
        <v>0</v>
      </c>
      <c r="H80" s="24" t="n">
        <f aca="false">IF(F80&lt;&gt;"",F80,0)</f>
        <v>0.7284</v>
      </c>
      <c r="I80" s="23" t="n">
        <f aca="false">IF(E80&gt;0,1,0)</f>
        <v>0</v>
      </c>
      <c r="J80" s="20"/>
    </row>
    <row r="81" customFormat="false" ht="12.75" hidden="false" customHeight="false" outlineLevel="0" collapsed="false">
      <c r="A81" s="8"/>
      <c r="B81" s="1" t="n">
        <v>47</v>
      </c>
      <c r="C81" s="42" t="n">
        <v>37131</v>
      </c>
      <c r="D81" s="20" t="n">
        <f aca="false">C81+90</f>
        <v>37221</v>
      </c>
      <c r="E81" s="21" t="n">
        <f aca="false">IF($A$10&gt;=D81,(IF($A$10-D81&gt;31,$A$10-$A$9+1,$A$10-D81+1)),0)</f>
        <v>5</v>
      </c>
      <c r="F81" s="22" t="n">
        <v>0.965</v>
      </c>
      <c r="G81" s="23" t="n">
        <f aca="false">IF(F81&lt;&gt;"",E81,0)</f>
        <v>5</v>
      </c>
      <c r="H81" s="24" t="n">
        <f aca="false">IF(F81&lt;&gt;"",F81,0)</f>
        <v>0.965</v>
      </c>
      <c r="I81" s="23" t="n">
        <f aca="false">IF(E81&gt;0,1,0)</f>
        <v>1</v>
      </c>
      <c r="J81" s="20"/>
    </row>
    <row r="82" customFormat="false" ht="12.75" hidden="false" customHeight="false" outlineLevel="0" collapsed="false">
      <c r="A82" s="8"/>
      <c r="B82" s="1" t="n">
        <v>48</v>
      </c>
      <c r="C82" s="42" t="n">
        <v>37131</v>
      </c>
      <c r="D82" s="20" t="n">
        <f aca="false">C82+90</f>
        <v>37221</v>
      </c>
      <c r="E82" s="21" t="n">
        <f aca="false">IF($A$10&gt;=D82,(IF($A$10-D82&gt;31,$A$10-$A$9+1,$A$10-D82+1)),0)</f>
        <v>5</v>
      </c>
      <c r="F82" s="22" t="n">
        <v>0.9131</v>
      </c>
      <c r="G82" s="23" t="n">
        <f aca="false">IF(F82&lt;&gt;"",E82,0)</f>
        <v>5</v>
      </c>
      <c r="H82" s="24" t="n">
        <f aca="false">IF(F82&lt;&gt;"",F82,0)</f>
        <v>0.9131</v>
      </c>
      <c r="I82" s="23" t="n">
        <f aca="false">IF(E82&gt;0,1,0)</f>
        <v>1</v>
      </c>
      <c r="J82" s="20"/>
    </row>
    <row r="83" customFormat="false" ht="12.75" hidden="false" customHeight="false" outlineLevel="0" collapsed="false">
      <c r="A83" s="8"/>
      <c r="B83" s="1" t="n">
        <v>49</v>
      </c>
      <c r="C83" s="50" t="n">
        <v>37152</v>
      </c>
      <c r="D83" s="20" t="n">
        <f aca="false">C83+90</f>
        <v>37242</v>
      </c>
      <c r="E83" s="21" t="n">
        <f aca="false">IF($A$10&gt;=D83,(IF($A$10-D83&gt;31,$A$10-$A$9+1,$A$10-D83+1)),0)</f>
        <v>0</v>
      </c>
      <c r="F83" s="22" t="n">
        <v>0.9239</v>
      </c>
      <c r="G83" s="23" t="n">
        <f aca="false">IF(F83&lt;&gt;"",E83,0)</f>
        <v>0</v>
      </c>
      <c r="H83" s="24" t="n">
        <f aca="false">IF(F83&lt;&gt;"",F83,0)</f>
        <v>0.9239</v>
      </c>
      <c r="I83" s="23" t="n">
        <f aca="false">IF(E83&gt;0,1,0)</f>
        <v>0</v>
      </c>
      <c r="J83" s="20"/>
    </row>
    <row r="84" customFormat="false" ht="12.75" hidden="false" customHeight="false" outlineLevel="0" collapsed="false">
      <c r="A84" s="8"/>
      <c r="B84" s="1" t="n">
        <v>50</v>
      </c>
      <c r="C84" s="52" t="n">
        <v>37197</v>
      </c>
      <c r="D84" s="20" t="n">
        <f aca="false">C84+90</f>
        <v>37287</v>
      </c>
      <c r="E84" s="21" t="n">
        <f aca="false">IF($A$10&gt;=D84,(IF($A$10-D84&gt;31,$A$10-$A$9+1,$A$10-D84+1)),0)</f>
        <v>0</v>
      </c>
      <c r="F84" s="22" t="n">
        <v>0.841965061735767</v>
      </c>
      <c r="G84" s="23" t="n">
        <f aca="false">IF(F84&lt;&gt;"",E84,0)</f>
        <v>0</v>
      </c>
      <c r="H84" s="24" t="n">
        <f aca="false">IF(F84&lt;&gt;"",F84,0)</f>
        <v>0.841965061735767</v>
      </c>
      <c r="I84" s="23" t="n">
        <f aca="false">IF(E84&gt;0,1,0)</f>
        <v>0</v>
      </c>
      <c r="J84" s="20"/>
    </row>
    <row r="85" customFormat="false" ht="12.75" hidden="false" customHeight="false" outlineLevel="0" collapsed="false">
      <c r="A85" s="8"/>
      <c r="B85" s="1" t="n">
        <v>51</v>
      </c>
      <c r="C85" s="53" t="n">
        <v>37152</v>
      </c>
      <c r="D85" s="20" t="n">
        <f aca="false">C85+90</f>
        <v>37242</v>
      </c>
      <c r="E85" s="21" t="n">
        <f aca="false">IF($A$10&gt;=D85,(IF($A$10-D85&gt;31,$A$10-$A$9+1,$A$10-D85+1)),0)</f>
        <v>0</v>
      </c>
      <c r="F85" s="22" t="n">
        <v>0.3408</v>
      </c>
      <c r="G85" s="23" t="n">
        <f aca="false">IF(F85&lt;&gt;"",E85,0)</f>
        <v>0</v>
      </c>
      <c r="H85" s="24" t="n">
        <f aca="false">IF(F85&lt;&gt;"",F85,0)</f>
        <v>0.3408</v>
      </c>
      <c r="I85" s="23" t="n">
        <f aca="false">IF(E85&gt;0,1,0)</f>
        <v>0</v>
      </c>
      <c r="J85" s="20"/>
    </row>
    <row r="86" customFormat="false" ht="12.75" hidden="false" customHeight="false" outlineLevel="0" collapsed="false">
      <c r="A86" s="8"/>
      <c r="B86" s="1" t="n">
        <v>52</v>
      </c>
      <c r="C86" s="53" t="n">
        <v>37138</v>
      </c>
      <c r="D86" s="20" t="n">
        <f aca="false">C86+90</f>
        <v>37228</v>
      </c>
      <c r="E86" s="21" t="n">
        <f aca="false">IF($A$10&gt;=D86,(IF($A$10-D86&gt;31,$A$10-$A$9+1,$A$10-D86+1)),0)</f>
        <v>0</v>
      </c>
      <c r="F86" s="22" t="n">
        <v>0.9303</v>
      </c>
      <c r="G86" s="23" t="n">
        <f aca="false">IF(F86&lt;&gt;"",E86,0)</f>
        <v>0</v>
      </c>
      <c r="H86" s="24" t="n">
        <f aca="false">IF(F86&lt;&gt;"",F86,0)</f>
        <v>0.9303</v>
      </c>
      <c r="I86" s="23" t="n">
        <f aca="false">IF(E86&gt;0,1,0)</f>
        <v>0</v>
      </c>
      <c r="J86" s="20"/>
    </row>
    <row r="87" customFormat="false" ht="12.75" hidden="false" customHeight="false" outlineLevel="0" collapsed="false">
      <c r="A87" s="8"/>
      <c r="B87" s="1" t="n">
        <v>53</v>
      </c>
      <c r="C87" s="50" t="n">
        <v>37152</v>
      </c>
      <c r="D87" s="20" t="n">
        <f aca="false">C87+90</f>
        <v>37242</v>
      </c>
      <c r="E87" s="21" t="n">
        <f aca="false">IF($A$10&gt;=D87,(IF($A$10-D87&gt;31,$A$10-$A$9+1,$A$10-D87+1)),0)</f>
        <v>0</v>
      </c>
      <c r="F87" s="22" t="n">
        <v>0.7747</v>
      </c>
      <c r="G87" s="23" t="n">
        <f aca="false">IF(F87&lt;&gt;"",E87,0)</f>
        <v>0</v>
      </c>
      <c r="H87" s="24" t="n">
        <f aca="false">IF(F87&lt;&gt;"",F87,0)</f>
        <v>0.7747</v>
      </c>
      <c r="I87" s="23" t="n">
        <f aca="false">IF(E87&gt;0,1,0)</f>
        <v>0</v>
      </c>
      <c r="J87" s="20"/>
    </row>
    <row r="88" customFormat="false" ht="12.75" hidden="false" customHeight="false" outlineLevel="0" collapsed="false">
      <c r="A88" s="8"/>
      <c r="B88" s="1" t="n">
        <v>54</v>
      </c>
      <c r="C88" s="53" t="n">
        <v>37138</v>
      </c>
      <c r="D88" s="20" t="n">
        <f aca="false">C88+90</f>
        <v>37228</v>
      </c>
      <c r="E88" s="21" t="n">
        <f aca="false">IF($A$10&gt;=D88,(IF($A$10-D88&gt;31,$A$10-$A$9+1,$A$10-D88+1)),0)</f>
        <v>0</v>
      </c>
      <c r="F88" s="22" t="n">
        <v>0.94963</v>
      </c>
      <c r="G88" s="23" t="n">
        <f aca="false">IF(F88&lt;&gt;"",E88,0)</f>
        <v>0</v>
      </c>
      <c r="H88" s="24" t="n">
        <f aca="false">IF(F88&lt;&gt;"",F88,0)</f>
        <v>0.94963</v>
      </c>
      <c r="I88" s="23" t="n">
        <f aca="false">IF(E88&gt;0,1,0)</f>
        <v>0</v>
      </c>
      <c r="J88" s="20"/>
    </row>
    <row r="89" customFormat="false" ht="12.75" hidden="false" customHeight="false" outlineLevel="0" collapsed="false">
      <c r="A89" s="8"/>
      <c r="B89" s="1" t="n">
        <v>55</v>
      </c>
      <c r="C89" s="42" t="n">
        <v>37132</v>
      </c>
      <c r="D89" s="20" t="n">
        <f aca="false">C89+90</f>
        <v>37222</v>
      </c>
      <c r="E89" s="21" t="n">
        <f aca="false">IF($A$10&gt;=D89,(IF($A$10-D89&gt;31,$A$10-$A$9+1,$A$10-D89+1)),0)</f>
        <v>4</v>
      </c>
      <c r="F89" s="22" t="n">
        <v>0.511</v>
      </c>
      <c r="G89" s="23" t="n">
        <f aca="false">IF(F89&lt;&gt;"",E89,0)</f>
        <v>4</v>
      </c>
      <c r="H89" s="24" t="n">
        <f aca="false">IF(F89&lt;&gt;"",F89,0)</f>
        <v>0.511</v>
      </c>
      <c r="I89" s="23" t="n">
        <f aca="false">IF(E89&gt;0,1,0)</f>
        <v>1</v>
      </c>
      <c r="J89" s="20"/>
    </row>
    <row r="90" customFormat="false" ht="12.75" hidden="false" customHeight="false" outlineLevel="0" collapsed="false">
      <c r="A90" s="8"/>
      <c r="B90" s="1" t="n">
        <v>56</v>
      </c>
      <c r="C90" s="53" t="n">
        <v>37138</v>
      </c>
      <c r="D90" s="20" t="n">
        <f aca="false">C90+90</f>
        <v>37228</v>
      </c>
      <c r="E90" s="21" t="n">
        <f aca="false">IF($A$10&gt;=D90,(IF($A$10-D90&gt;31,$A$10-$A$9+1,$A$10-D90+1)),0)</f>
        <v>0</v>
      </c>
      <c r="F90" s="22" t="n">
        <v>0.8316</v>
      </c>
      <c r="G90" s="23" t="n">
        <f aca="false">IF(F90&lt;&gt;"",E90,0)</f>
        <v>0</v>
      </c>
      <c r="H90" s="24" t="n">
        <f aca="false">IF(F90&lt;&gt;"",F90,0)</f>
        <v>0.8316</v>
      </c>
      <c r="I90" s="23" t="n">
        <f aca="false">IF(E90&gt;0,1,0)</f>
        <v>0</v>
      </c>
      <c r="J90" s="20"/>
    </row>
    <row r="91" customFormat="false" ht="12.75" hidden="false" customHeight="false" outlineLevel="0" collapsed="false">
      <c r="A91" s="8"/>
      <c r="B91" s="1" t="n">
        <v>57</v>
      </c>
      <c r="C91" s="53" t="n">
        <v>37138</v>
      </c>
      <c r="D91" s="20" t="n">
        <f aca="false">C91+90</f>
        <v>37228</v>
      </c>
      <c r="E91" s="21" t="n">
        <f aca="false">IF($A$10&gt;=D91,(IF($A$10-D91&gt;31,$A$10-$A$9+1,$A$10-D91+1)),0)</f>
        <v>0</v>
      </c>
      <c r="F91" s="22" t="n">
        <v>0.9846</v>
      </c>
      <c r="G91" s="23" t="n">
        <f aca="false">IF(F91&lt;&gt;"",E91,0)</f>
        <v>0</v>
      </c>
      <c r="H91" s="24" t="n">
        <f aca="false">IF(F91&lt;&gt;"",F91,0)</f>
        <v>0.9846</v>
      </c>
      <c r="I91" s="23" t="n">
        <f aca="false">IF(E91&gt;0,1,0)</f>
        <v>0</v>
      </c>
      <c r="J91" s="20"/>
    </row>
    <row r="92" customFormat="false" ht="12.75" hidden="false" customHeight="false" outlineLevel="0" collapsed="false">
      <c r="A92" s="8"/>
      <c r="B92" s="1" t="n">
        <v>58</v>
      </c>
      <c r="C92" s="50" t="n">
        <v>37152</v>
      </c>
      <c r="D92" s="20" t="n">
        <f aca="false">C92+90</f>
        <v>37242</v>
      </c>
      <c r="E92" s="21" t="n">
        <f aca="false">IF($A$10&gt;=D92,(IF($A$10-D92&gt;31,$A$10-$A$9+1,$A$10-D92+1)),0)</f>
        <v>0</v>
      </c>
      <c r="F92" s="22" t="n">
        <v>0.3902</v>
      </c>
      <c r="G92" s="23" t="n">
        <f aca="false">IF(F92&lt;&gt;"",E92,0)</f>
        <v>0</v>
      </c>
      <c r="H92" s="24" t="n">
        <f aca="false">IF(F92&lt;&gt;"",F92,0)</f>
        <v>0.3902</v>
      </c>
      <c r="I92" s="23" t="n">
        <f aca="false">IF(E92&gt;0,1,0)</f>
        <v>0</v>
      </c>
      <c r="J92" s="20"/>
    </row>
    <row r="93" customFormat="false" ht="12.75" hidden="false" customHeight="false" outlineLevel="0" collapsed="false">
      <c r="A93" s="8"/>
      <c r="B93" s="1" t="n">
        <v>59</v>
      </c>
      <c r="C93" s="50" t="n">
        <v>37152</v>
      </c>
      <c r="D93" s="20" t="n">
        <f aca="false">C93+90</f>
        <v>37242</v>
      </c>
      <c r="E93" s="21" t="n">
        <f aca="false">IF($A$10&gt;=D93,(IF($A$10-D93&gt;31,$A$10-$A$9+1,$A$10-D93+1)),0)</f>
        <v>0</v>
      </c>
      <c r="F93" s="22" t="n">
        <v>0.9549</v>
      </c>
      <c r="G93" s="23" t="n">
        <f aca="false">IF(F93&lt;&gt;"",E93,0)</f>
        <v>0</v>
      </c>
      <c r="H93" s="24" t="n">
        <f aca="false">IF(F93&lt;&gt;"",F93,0)</f>
        <v>0.9549</v>
      </c>
      <c r="I93" s="23" t="n">
        <f aca="false">IF(E93&gt;0,1,0)</f>
        <v>0</v>
      </c>
      <c r="J93" s="20"/>
    </row>
    <row r="94" customFormat="false" ht="12.75" hidden="false" customHeight="false" outlineLevel="0" collapsed="false">
      <c r="A94" s="8"/>
      <c r="B94" s="1" t="n">
        <v>60</v>
      </c>
      <c r="C94" s="50" t="n">
        <v>37152</v>
      </c>
      <c r="D94" s="20" t="n">
        <f aca="false">C94+90</f>
        <v>37242</v>
      </c>
      <c r="E94" s="21" t="n">
        <f aca="false">IF($A$10&gt;=D94,(IF($A$10-D94&gt;31,$A$10-$A$9+1,$A$10-D94+1)),0)</f>
        <v>0</v>
      </c>
      <c r="F94" s="22" t="n">
        <v>0.731032072315257</v>
      </c>
      <c r="G94" s="23" t="n">
        <f aca="false">IF(F94&lt;&gt;"",E94,0)</f>
        <v>0</v>
      </c>
      <c r="H94" s="24" t="n">
        <f aca="false">IF(F94&lt;&gt;"",F94,0)</f>
        <v>0.731032072315257</v>
      </c>
      <c r="I94" s="23" t="n">
        <f aca="false">IF(E94&gt;0,1,0)</f>
        <v>0</v>
      </c>
      <c r="J94" s="20"/>
    </row>
    <row r="95" customFormat="false" ht="12.75" hidden="false" customHeight="false" outlineLevel="0" collapsed="false">
      <c r="A95" s="8"/>
      <c r="B95" s="1" t="n">
        <v>61</v>
      </c>
      <c r="C95" s="50" t="n">
        <v>37152</v>
      </c>
      <c r="D95" s="20" t="n">
        <f aca="false">C95+90</f>
        <v>37242</v>
      </c>
      <c r="E95" s="21" t="n">
        <f aca="false">IF($A$10&gt;=D95,(IF($A$10-D95&gt;31,$A$10-$A$9+1,$A$10-D95+1)),0)</f>
        <v>0</v>
      </c>
      <c r="F95" s="22" t="n">
        <v>0.7569</v>
      </c>
      <c r="G95" s="23" t="n">
        <f aca="false">IF(F95&lt;&gt;"",E95,0)</f>
        <v>0</v>
      </c>
      <c r="H95" s="24" t="n">
        <f aca="false">IF(F95&lt;&gt;"",F95,0)</f>
        <v>0.7569</v>
      </c>
      <c r="I95" s="23" t="n">
        <f aca="false">IF(E95&gt;0,1,0)</f>
        <v>0</v>
      </c>
      <c r="J95" s="20"/>
    </row>
    <row r="96" customFormat="false" ht="12.75" hidden="false" customHeight="false" outlineLevel="0" collapsed="false">
      <c r="A96" s="8"/>
      <c r="B96" s="1" t="n">
        <v>62</v>
      </c>
      <c r="C96" s="50" t="n">
        <v>37152</v>
      </c>
      <c r="D96" s="20" t="n">
        <f aca="false">C96+90</f>
        <v>37242</v>
      </c>
      <c r="E96" s="21" t="n">
        <f aca="false">IF($A$10&gt;=D96,(IF($A$10-D96&gt;31,$A$10-$A$9+1,$A$10-D96+1)),0)</f>
        <v>0</v>
      </c>
      <c r="F96" s="22" t="n">
        <v>0.7912</v>
      </c>
      <c r="G96" s="23" t="n">
        <f aca="false">IF(F96&lt;&gt;"",E96,0)</f>
        <v>0</v>
      </c>
      <c r="H96" s="24" t="n">
        <f aca="false">IF(F96&lt;&gt;"",F96,0)</f>
        <v>0.7912</v>
      </c>
      <c r="I96" s="23" t="n">
        <f aca="false">IF(E96&gt;0,1,0)</f>
        <v>0</v>
      </c>
      <c r="J96" s="20"/>
    </row>
    <row r="97" customFormat="false" ht="12.75" hidden="false" customHeight="false" outlineLevel="0" collapsed="false">
      <c r="A97" s="8"/>
      <c r="B97" s="1" t="n">
        <v>63</v>
      </c>
      <c r="C97" s="50" t="n">
        <v>37152</v>
      </c>
      <c r="D97" s="20" t="n">
        <f aca="false">C97+90</f>
        <v>37242</v>
      </c>
      <c r="E97" s="21" t="n">
        <f aca="false">IF($A$10&gt;=D97,(IF($A$10-D97&gt;31,$A$10-$A$9+1,$A$10-D97+1)),0)</f>
        <v>0</v>
      </c>
      <c r="F97" s="22" t="n">
        <v>0.7553</v>
      </c>
      <c r="G97" s="23" t="n">
        <f aca="false">IF(F97&lt;&gt;"",E97,0)</f>
        <v>0</v>
      </c>
      <c r="H97" s="24" t="n">
        <f aca="false">IF(F97&lt;&gt;"",F97,0)</f>
        <v>0.7553</v>
      </c>
      <c r="I97" s="23" t="n">
        <f aca="false">IF(E97&gt;0,1,0)</f>
        <v>0</v>
      </c>
      <c r="J97" s="20"/>
    </row>
    <row r="98" customFormat="false" ht="12.75" hidden="false" customHeight="false" outlineLevel="0" collapsed="false">
      <c r="A98" s="8"/>
      <c r="B98" s="1" t="n">
        <v>64</v>
      </c>
      <c r="C98" s="53" t="n">
        <v>37138</v>
      </c>
      <c r="D98" s="20" t="n">
        <f aca="false">C98+90</f>
        <v>37228</v>
      </c>
      <c r="E98" s="21" t="n">
        <f aca="false">IF($A$10&gt;=D98,(IF($A$10-D98&gt;31,$A$10-$A$9+1,$A$10-D98+1)),0)</f>
        <v>0</v>
      </c>
      <c r="F98" s="22" t="n">
        <v>0.8096</v>
      </c>
      <c r="G98" s="23" t="n">
        <f aca="false">IF(F98&lt;&gt;"",E98,0)</f>
        <v>0</v>
      </c>
      <c r="H98" s="24" t="n">
        <f aca="false">IF(F98&lt;&gt;"",F98,0)</f>
        <v>0.8096</v>
      </c>
      <c r="I98" s="23" t="n">
        <f aca="false">IF(E98&gt;0,1,0)</f>
        <v>0</v>
      </c>
      <c r="J98" s="20"/>
    </row>
    <row r="99" customFormat="false" ht="12.75" hidden="false" customHeight="false" outlineLevel="0" collapsed="false">
      <c r="A99" s="8"/>
      <c r="B99" s="1" t="n">
        <v>65</v>
      </c>
      <c r="C99" s="50" t="n">
        <v>37152</v>
      </c>
      <c r="D99" s="20" t="n">
        <f aca="false">C99+90</f>
        <v>37242</v>
      </c>
      <c r="E99" s="21" t="n">
        <f aca="false">IF($A$10&gt;=D99,(IF($A$10-D99&gt;31,$A$10-$A$9+1,$A$10-D99+1)),0)</f>
        <v>0</v>
      </c>
      <c r="F99" s="22" t="n">
        <v>0.4538</v>
      </c>
      <c r="G99" s="23" t="n">
        <f aca="false">IF(F99&lt;&gt;"",E99,0)</f>
        <v>0</v>
      </c>
      <c r="H99" s="24" t="n">
        <f aca="false">IF(F99&lt;&gt;"",F99,0)</f>
        <v>0.4538</v>
      </c>
      <c r="I99" s="23" t="n">
        <f aca="false">IF(E99&gt;0,1,0)</f>
        <v>0</v>
      </c>
      <c r="J99" s="20"/>
    </row>
    <row r="100" customFormat="false" ht="12.75" hidden="false" customHeight="false" outlineLevel="0" collapsed="false">
      <c r="A100" s="8"/>
      <c r="B100" s="1" t="n">
        <v>66</v>
      </c>
      <c r="C100" s="50" t="n">
        <v>37152</v>
      </c>
      <c r="D100" s="20" t="n">
        <f aca="false">C100+90</f>
        <v>37242</v>
      </c>
      <c r="E100" s="21" t="n">
        <f aca="false">IF($A$10&gt;=D100,(IF($A$10-D100&gt;31,$A$10-$A$9+1,$A$10-D100+1)),0)</f>
        <v>0</v>
      </c>
      <c r="F100" s="22" t="n">
        <v>0.8959</v>
      </c>
      <c r="G100" s="23" t="n">
        <f aca="false">IF(F100&lt;&gt;"",E100,0)</f>
        <v>0</v>
      </c>
      <c r="H100" s="24" t="n">
        <f aca="false">IF(F100&lt;&gt;"",F100,0)</f>
        <v>0.8959</v>
      </c>
      <c r="I100" s="23" t="n">
        <f aca="false">IF(E100&gt;0,1,0)</f>
        <v>0</v>
      </c>
      <c r="J100" s="20"/>
    </row>
    <row r="101" customFormat="false" ht="12.75" hidden="false" customHeight="false" outlineLevel="0" collapsed="false">
      <c r="A101" s="8"/>
      <c r="B101" s="1" t="n">
        <v>67</v>
      </c>
      <c r="C101" s="52" t="n">
        <v>37197</v>
      </c>
      <c r="D101" s="20" t="n">
        <f aca="false">C101+90</f>
        <v>37287</v>
      </c>
      <c r="E101" s="21" t="n">
        <f aca="false">IF($A$10&gt;=D101,(IF($A$10-D101&gt;31,$A$10-$A$9+1,$A$10-D101+1)),0)</f>
        <v>0</v>
      </c>
      <c r="F101" s="22" t="n">
        <v>0.3376</v>
      </c>
      <c r="G101" s="23" t="n">
        <f aca="false">IF(F101&lt;&gt;"",E101,0)</f>
        <v>0</v>
      </c>
      <c r="H101" s="24" t="n">
        <f aca="false">IF(F101&lt;&gt;"",F101,0)</f>
        <v>0.3376</v>
      </c>
      <c r="I101" s="23" t="n">
        <f aca="false">IF(E101&gt;0,1,0)</f>
        <v>0</v>
      </c>
      <c r="J101" s="20"/>
    </row>
    <row r="102" customFormat="false" ht="12.75" hidden="false" customHeight="false" outlineLevel="0" collapsed="false">
      <c r="A102" s="8"/>
      <c r="B102" s="1" t="n">
        <v>68</v>
      </c>
      <c r="C102" s="50" t="n">
        <v>37152</v>
      </c>
      <c r="D102" s="20" t="n">
        <f aca="false">C102+90</f>
        <v>37242</v>
      </c>
      <c r="E102" s="21" t="n">
        <f aca="false">IF($A$10&gt;=D102,(IF($A$10-D102&gt;31,$A$10-$A$9+1,$A$10-D102+1)),0)</f>
        <v>0</v>
      </c>
      <c r="F102" s="22" t="n">
        <v>0.8534</v>
      </c>
      <c r="G102" s="23" t="n">
        <f aca="false">IF(F102&lt;&gt;"",E102,0)</f>
        <v>0</v>
      </c>
      <c r="H102" s="24" t="n">
        <f aca="false">IF(F102&lt;&gt;"",F102,0)</f>
        <v>0.8534</v>
      </c>
      <c r="I102" s="23" t="n">
        <f aca="false">IF(E102&gt;0,1,0)</f>
        <v>0</v>
      </c>
      <c r="J102" s="20"/>
    </row>
    <row r="103" customFormat="false" ht="12.75" hidden="false" customHeight="false" outlineLevel="0" collapsed="false">
      <c r="A103" s="8"/>
      <c r="B103" s="1" t="n">
        <v>69</v>
      </c>
      <c r="C103" s="50" t="n">
        <v>37152</v>
      </c>
      <c r="D103" s="20" t="n">
        <f aca="false">C103+90</f>
        <v>37242</v>
      </c>
      <c r="E103" s="21" t="n">
        <f aca="false">IF($A$10&gt;=D103,(IF($A$10-D103&gt;31,$A$10-$A$9+1,$A$10-D103+1)),0)</f>
        <v>0</v>
      </c>
      <c r="F103" s="22" t="n">
        <v>0.9169</v>
      </c>
      <c r="G103" s="23" t="n">
        <f aca="false">IF(F103&lt;&gt;"",E103,0)</f>
        <v>0</v>
      </c>
      <c r="H103" s="24" t="n">
        <f aca="false">IF(F103&lt;&gt;"",F103,0)</f>
        <v>0.9169</v>
      </c>
      <c r="I103" s="23" t="n">
        <f aca="false">IF(E103&gt;0,1,0)</f>
        <v>0</v>
      </c>
      <c r="J103" s="20"/>
    </row>
    <row r="104" customFormat="false" ht="12.75" hidden="false" customHeight="false" outlineLevel="0" collapsed="false">
      <c r="A104" s="8"/>
      <c r="B104" s="1" t="n">
        <v>70</v>
      </c>
      <c r="C104" s="53" t="n">
        <v>37140</v>
      </c>
      <c r="D104" s="20" t="n">
        <f aca="false">C104+90</f>
        <v>37230</v>
      </c>
      <c r="E104" s="21" t="n">
        <f aca="false">IF($A$10&gt;=D104,(IF($A$10-D104&gt;31,$A$10-$A$9+1,$A$10-D104+1)),0)</f>
        <v>0</v>
      </c>
      <c r="F104" s="22" t="n">
        <v>0.7215</v>
      </c>
      <c r="G104" s="23" t="n">
        <f aca="false">IF(F104&lt;&gt;"",E104,0)</f>
        <v>0</v>
      </c>
      <c r="H104" s="24" t="n">
        <f aca="false">IF(F104&lt;&gt;"",F104,0)</f>
        <v>0.7215</v>
      </c>
      <c r="I104" s="23" t="n">
        <f aca="false">IF(E104&gt;0,1,0)</f>
        <v>0</v>
      </c>
      <c r="J104" s="20"/>
    </row>
    <row r="105" customFormat="false" ht="12.75" hidden="false" customHeight="false" outlineLevel="0" collapsed="false">
      <c r="A105" s="8"/>
      <c r="B105" s="1" t="n">
        <v>71</v>
      </c>
      <c r="C105" s="50" t="n">
        <v>37152</v>
      </c>
      <c r="D105" s="20" t="n">
        <f aca="false">C105+90</f>
        <v>37242</v>
      </c>
      <c r="E105" s="21" t="n">
        <f aca="false">IF($A$10&gt;=D105,(IF($A$10-D105&gt;31,$A$10-$A$9+1,$A$10-D105+1)),0)</f>
        <v>0</v>
      </c>
      <c r="F105" s="22" t="n">
        <v>0.9343</v>
      </c>
      <c r="G105" s="23" t="n">
        <f aca="false">IF(F105&lt;&gt;"",E105,0)</f>
        <v>0</v>
      </c>
      <c r="H105" s="24" t="n">
        <f aca="false">IF(F105&lt;&gt;"",F105,0)</f>
        <v>0.9343</v>
      </c>
      <c r="I105" s="23" t="n">
        <f aca="false">IF(E105&gt;0,1,0)</f>
        <v>0</v>
      </c>
      <c r="J105" s="20"/>
    </row>
    <row r="106" customFormat="false" ht="12.75" hidden="false" customHeight="false" outlineLevel="0" collapsed="false">
      <c r="A106" s="8"/>
      <c r="B106" s="1" t="n">
        <v>72</v>
      </c>
      <c r="C106" s="53" t="n">
        <v>37141</v>
      </c>
      <c r="D106" s="20" t="n">
        <f aca="false">C106+90</f>
        <v>37231</v>
      </c>
      <c r="E106" s="21" t="n">
        <f aca="false">IF($A$10&gt;=D106,(IF($A$10-D106&gt;31,$A$10-$A$9+1,$A$10-D106+1)),0)</f>
        <v>0</v>
      </c>
      <c r="F106" s="22" t="n">
        <v>0.8845</v>
      </c>
      <c r="G106" s="23" t="n">
        <f aca="false">IF(F106&lt;&gt;"",E106,0)</f>
        <v>0</v>
      </c>
      <c r="H106" s="24" t="n">
        <f aca="false">IF(F106&lt;&gt;"",F106,0)</f>
        <v>0.8845</v>
      </c>
      <c r="I106" s="23" t="n">
        <f aca="false">IF(E106&gt;0,1,0)</f>
        <v>0</v>
      </c>
      <c r="J106" s="20"/>
    </row>
    <row r="107" customFormat="false" ht="12.75" hidden="false" customHeight="false" outlineLevel="0" collapsed="false">
      <c r="A107" s="8"/>
      <c r="B107" s="1" t="n">
        <v>73</v>
      </c>
      <c r="C107" s="50" t="n">
        <v>37152</v>
      </c>
      <c r="D107" s="20" t="n">
        <f aca="false">C107+90</f>
        <v>37242</v>
      </c>
      <c r="E107" s="21" t="n">
        <f aca="false">IF($A$10&gt;=D107,(IF($A$10-D107&gt;31,$A$10-$A$9+1,$A$10-D107+1)),0)</f>
        <v>0</v>
      </c>
      <c r="F107" s="22" t="n">
        <v>0.3249</v>
      </c>
      <c r="G107" s="23" t="n">
        <f aca="false">IF(F107&lt;&gt;"",E107,0)</f>
        <v>0</v>
      </c>
      <c r="H107" s="24" t="n">
        <f aca="false">IF(F107&lt;&gt;"",F107,0)</f>
        <v>0.3249</v>
      </c>
      <c r="I107" s="23" t="n">
        <f aca="false">IF(E107&gt;0,1,0)</f>
        <v>0</v>
      </c>
      <c r="J107" s="20"/>
    </row>
    <row r="108" customFormat="false" ht="12.75" hidden="false" customHeight="false" outlineLevel="0" collapsed="false">
      <c r="A108" s="8"/>
      <c r="B108" s="1" t="n">
        <v>74</v>
      </c>
      <c r="C108" s="50" t="n">
        <v>37152</v>
      </c>
      <c r="D108" s="20" t="n">
        <f aca="false">C108+90</f>
        <v>37242</v>
      </c>
      <c r="E108" s="21" t="n">
        <f aca="false">IF($A$10&gt;=D108,(IF($A$10-D108&gt;31,$A$10-$A$9+1,$A$10-D108+1)),0)</f>
        <v>0</v>
      </c>
      <c r="F108" s="22" t="n">
        <v>0.9532</v>
      </c>
      <c r="G108" s="23" t="n">
        <f aca="false">IF(F108&lt;&gt;"",E108,0)</f>
        <v>0</v>
      </c>
      <c r="H108" s="24" t="n">
        <f aca="false">IF(F108&lt;&gt;"",F108,0)</f>
        <v>0.9532</v>
      </c>
      <c r="I108" s="23" t="n">
        <f aca="false">IF(E108&gt;0,1,0)</f>
        <v>0</v>
      </c>
      <c r="J108" s="20"/>
    </row>
    <row r="109" customFormat="false" ht="12.75" hidden="false" customHeight="false" outlineLevel="0" collapsed="false">
      <c r="A109" s="8"/>
      <c r="B109" s="1" t="s">
        <v>25</v>
      </c>
      <c r="C109" s="54" t="n">
        <v>37184</v>
      </c>
      <c r="D109" s="20" t="n">
        <f aca="false">C109+90</f>
        <v>37274</v>
      </c>
      <c r="E109" s="21" t="n">
        <f aca="false">IF($A$10&gt;=D109,(IF($A$10-D109&gt;31,$A$10-$A$9+1,$A$10-D109+1)),0)</f>
        <v>0</v>
      </c>
      <c r="F109" s="22" t="n">
        <v>0.6961</v>
      </c>
      <c r="G109" s="23" t="n">
        <f aca="false">IF(F109&lt;&gt;"",E109,0)</f>
        <v>0</v>
      </c>
      <c r="H109" s="24" t="n">
        <f aca="false">IF(F109&lt;&gt;"",F109,0)</f>
        <v>0.6961</v>
      </c>
      <c r="I109" s="23" t="n">
        <f aca="false">IF(E109&gt;0,1,0)</f>
        <v>0</v>
      </c>
      <c r="J109" s="20"/>
    </row>
    <row r="110" customFormat="false" ht="12.75" hidden="false" customHeight="false" outlineLevel="0" collapsed="false">
      <c r="A110" s="8"/>
      <c r="B110" s="1" t="n">
        <v>76</v>
      </c>
      <c r="C110" s="50" t="n">
        <v>37152</v>
      </c>
      <c r="D110" s="20" t="n">
        <f aca="false">C110+90</f>
        <v>37242</v>
      </c>
      <c r="E110" s="21" t="n">
        <f aca="false">IF($A$10&gt;=D110,(IF($A$10-D110&gt;31,$A$10-$A$9+1,$A$10-D110+1)),0)</f>
        <v>0</v>
      </c>
      <c r="F110" s="22" t="n">
        <v>0.4111</v>
      </c>
      <c r="G110" s="23" t="n">
        <f aca="false">IF(F110&lt;&gt;"",E110,0)</f>
        <v>0</v>
      </c>
      <c r="H110" s="24" t="n">
        <f aca="false">IF(F110&lt;&gt;"",F110,0)</f>
        <v>0.4111</v>
      </c>
      <c r="I110" s="23" t="n">
        <f aca="false">IF(E110&gt;0,1,0)</f>
        <v>0</v>
      </c>
      <c r="J110" s="20"/>
    </row>
    <row r="111" customFormat="false" ht="12.75" hidden="false" customHeight="false" outlineLevel="0" collapsed="false">
      <c r="A111" s="8"/>
      <c r="B111" s="1" t="n">
        <v>77</v>
      </c>
      <c r="C111" s="50" t="n">
        <v>37152</v>
      </c>
      <c r="D111" s="20" t="n">
        <f aca="false">C111+90</f>
        <v>37242</v>
      </c>
      <c r="E111" s="21" t="n">
        <f aca="false">IF($A$10&gt;=D111,(IF($A$10-D111&gt;31,$A$10-$A$9+1,$A$10-D111+1)),0)</f>
        <v>0</v>
      </c>
      <c r="F111" s="22"/>
      <c r="G111" s="23" t="n">
        <f aca="false">IF(F111&lt;&gt;"",E111,0)</f>
        <v>0</v>
      </c>
      <c r="H111" s="24" t="n">
        <f aca="false">IF(F111&lt;&gt;"",F111,0)</f>
        <v>0</v>
      </c>
      <c r="I111" s="23" t="n">
        <f aca="false">IF(E111&gt;0,1,0)</f>
        <v>0</v>
      </c>
      <c r="J111" s="20"/>
    </row>
    <row r="112" customFormat="false" ht="12.75" hidden="false" customHeight="false" outlineLevel="0" collapsed="false">
      <c r="A112" s="8"/>
      <c r="B112" s="1" t="n">
        <v>78</v>
      </c>
      <c r="C112" s="50" t="n">
        <v>37152</v>
      </c>
      <c r="D112" s="20" t="n">
        <f aca="false">C112+90</f>
        <v>37242</v>
      </c>
      <c r="E112" s="21" t="n">
        <f aca="false">IF($A$10&gt;=D112,(IF($A$10-D112&gt;31,$A$10-$A$9+1,$A$10-D112+1)),0)</f>
        <v>0</v>
      </c>
      <c r="F112" s="22" t="n">
        <v>0.7482</v>
      </c>
      <c r="G112" s="23" t="n">
        <f aca="false">IF(F112&lt;&gt;"",E112,0)</f>
        <v>0</v>
      </c>
      <c r="H112" s="24" t="n">
        <f aca="false">IF(F112&lt;&gt;"",F112,0)</f>
        <v>0.7482</v>
      </c>
      <c r="I112" s="23" t="n">
        <f aca="false">IF(E112&gt;0,1,0)</f>
        <v>0</v>
      </c>
      <c r="J112" s="20"/>
    </row>
    <row r="113" customFormat="false" ht="12.75" hidden="false" customHeight="false" outlineLevel="0" collapsed="false">
      <c r="A113" s="8"/>
      <c r="B113" s="1" t="n">
        <v>79</v>
      </c>
      <c r="C113" s="50" t="n">
        <v>37152</v>
      </c>
      <c r="D113" s="20" t="n">
        <f aca="false">C113+90</f>
        <v>37242</v>
      </c>
      <c r="E113" s="21" t="n">
        <f aca="false">IF($A$10&gt;=D113,(IF($A$10-D113&gt;31,$A$10-$A$9+1,$A$10-D113+1)),0)</f>
        <v>0</v>
      </c>
      <c r="F113" s="22" t="n">
        <v>0.8843</v>
      </c>
      <c r="G113" s="23" t="n">
        <f aca="false">IF(F113&lt;&gt;"",E113,0)</f>
        <v>0</v>
      </c>
      <c r="H113" s="24" t="n">
        <f aca="false">IF(F113&lt;&gt;"",F113,0)</f>
        <v>0.8843</v>
      </c>
      <c r="I113" s="23" t="n">
        <f aca="false">IF(E113&gt;0,1,0)</f>
        <v>0</v>
      </c>
      <c r="J113" s="20"/>
    </row>
    <row r="114" customFormat="false" ht="12.75" hidden="false" customHeight="false" outlineLevel="0" collapsed="false">
      <c r="A114" s="8"/>
      <c r="B114" s="1" t="n">
        <v>80</v>
      </c>
      <c r="C114" s="50" t="n">
        <v>37152</v>
      </c>
      <c r="D114" s="20" t="n">
        <f aca="false">C114+90</f>
        <v>37242</v>
      </c>
      <c r="E114" s="21" t="n">
        <f aca="false">IF($A$10&gt;=D114,(IF($A$10-D114&gt;31,$A$10-$A$9+1,$A$10-D114+1)),0)</f>
        <v>0</v>
      </c>
      <c r="F114" s="22" t="n">
        <v>0.9356</v>
      </c>
      <c r="G114" s="23" t="n">
        <f aca="false">IF(F114&lt;&gt;"",E114,0)</f>
        <v>0</v>
      </c>
      <c r="H114" s="24" t="n">
        <f aca="false">IF(F114&lt;&gt;"",F114,0)</f>
        <v>0.9356</v>
      </c>
      <c r="I114" s="23" t="n">
        <f aca="false">IF(E114&gt;0,1,0)</f>
        <v>0</v>
      </c>
      <c r="J114" s="20"/>
    </row>
    <row r="115" customFormat="false" ht="12.75" hidden="false" customHeight="false" outlineLevel="0" collapsed="false">
      <c r="A115" s="8"/>
      <c r="B115" s="1" t="n">
        <v>81</v>
      </c>
      <c r="C115" s="50" t="n">
        <v>37152</v>
      </c>
      <c r="D115" s="20" t="n">
        <f aca="false">C115+90</f>
        <v>37242</v>
      </c>
      <c r="E115" s="21" t="n">
        <f aca="false">IF($A$10&gt;=D115,(IF($A$10-D115&gt;31,$A$10-$A$9+1,$A$10-D115+1)),0)</f>
        <v>0</v>
      </c>
      <c r="F115" s="22" t="n">
        <v>0.946</v>
      </c>
      <c r="G115" s="23" t="n">
        <f aca="false">IF(F115&lt;&gt;"",E115,0)</f>
        <v>0</v>
      </c>
      <c r="H115" s="24" t="n">
        <f aca="false">IF(F115&lt;&gt;"",F115,0)</f>
        <v>0.946</v>
      </c>
      <c r="I115" s="23" t="n">
        <f aca="false">IF(E115&gt;0,1,0)</f>
        <v>0</v>
      </c>
      <c r="J115" s="20"/>
    </row>
    <row r="116" customFormat="false" ht="12.75" hidden="false" customHeight="false" outlineLevel="0" collapsed="false">
      <c r="A116" s="8"/>
      <c r="B116" s="1" t="n">
        <v>82</v>
      </c>
      <c r="C116" s="50" t="n">
        <v>37152</v>
      </c>
      <c r="D116" s="20" t="n">
        <f aca="false">C116+90</f>
        <v>37242</v>
      </c>
      <c r="E116" s="21" t="n">
        <f aca="false">IF($A$10&gt;=D116,(IF($A$10-D116&gt;31,$A$10-$A$9+1,$A$10-D116+1)),0)</f>
        <v>0</v>
      </c>
      <c r="F116" s="22" t="n">
        <v>0.7452</v>
      </c>
      <c r="G116" s="23" t="n">
        <f aca="false">IF(F116&lt;&gt;"",E116,0)</f>
        <v>0</v>
      </c>
      <c r="H116" s="24" t="n">
        <f aca="false">IF(F116&lt;&gt;"",F116,0)</f>
        <v>0.7452</v>
      </c>
      <c r="I116" s="23" t="n">
        <f aca="false">IF(E116&gt;0,1,0)</f>
        <v>0</v>
      </c>
      <c r="J116" s="20"/>
    </row>
    <row r="117" customFormat="false" ht="12.75" hidden="false" customHeight="false" outlineLevel="0" collapsed="false">
      <c r="A117" s="8"/>
      <c r="B117" s="1" t="n">
        <v>83</v>
      </c>
      <c r="C117" s="50" t="n">
        <v>37152</v>
      </c>
      <c r="D117" s="20" t="n">
        <f aca="false">C117+90</f>
        <v>37242</v>
      </c>
      <c r="E117" s="21" t="n">
        <f aca="false">IF($A$10&gt;=D117,(IF($A$10-D117&gt;31,$A$10-$A$9+1,$A$10-D117+1)),0)</f>
        <v>0</v>
      </c>
      <c r="F117" s="22" t="n">
        <v>0.7759</v>
      </c>
      <c r="G117" s="23" t="n">
        <f aca="false">IF(F117&lt;&gt;"",E117,0)</f>
        <v>0</v>
      </c>
      <c r="H117" s="24" t="n">
        <f aca="false">IF(F117&lt;&gt;"",F117,0)</f>
        <v>0.7759</v>
      </c>
      <c r="I117" s="23" t="n">
        <f aca="false">IF(E117&gt;0,1,0)</f>
        <v>0</v>
      </c>
      <c r="J117" s="20"/>
    </row>
    <row r="118" customFormat="false" ht="12.75" hidden="false" customHeight="false" outlineLevel="0" collapsed="false">
      <c r="A118" s="8"/>
      <c r="B118" s="1" t="n">
        <v>84</v>
      </c>
      <c r="C118" s="50" t="n">
        <v>37152</v>
      </c>
      <c r="D118" s="20" t="n">
        <f aca="false">C118+90</f>
        <v>37242</v>
      </c>
      <c r="E118" s="21" t="n">
        <f aca="false">IF($A$10&gt;=D118,(IF($A$10-D118&gt;31,$A$10-$A$9+1,$A$10-D118+1)),0)</f>
        <v>0</v>
      </c>
      <c r="F118" s="22" t="n">
        <v>0.8025</v>
      </c>
      <c r="G118" s="23" t="n">
        <f aca="false">IF(F118&lt;&gt;"",E118,0)</f>
        <v>0</v>
      </c>
      <c r="H118" s="24" t="n">
        <f aca="false">IF(F118&lt;&gt;"",F118,0)</f>
        <v>0.8025</v>
      </c>
      <c r="I118" s="23" t="n">
        <f aca="false">IF(E118&gt;0,1,0)</f>
        <v>0</v>
      </c>
      <c r="J118" s="20"/>
    </row>
    <row r="119" customFormat="false" ht="12.75" hidden="false" customHeight="false" outlineLevel="0" collapsed="false">
      <c r="A119" s="8"/>
      <c r="B119" s="1" t="n">
        <v>85</v>
      </c>
      <c r="C119" s="50" t="n">
        <v>37152</v>
      </c>
      <c r="D119" s="20" t="n">
        <f aca="false">C119+90</f>
        <v>37242</v>
      </c>
      <c r="E119" s="21" t="n">
        <f aca="false">IF($A$10&gt;=D119,(IF($A$10-D119&gt;31,$A$10-$A$9+1,$A$10-D119+1)),0)</f>
        <v>0</v>
      </c>
      <c r="F119" s="22" t="n">
        <v>0.907247601280857</v>
      </c>
      <c r="G119" s="23" t="n">
        <f aca="false">IF(F119&lt;&gt;"",E119,0)</f>
        <v>0</v>
      </c>
      <c r="H119" s="24" t="n">
        <f aca="false">IF(F119&lt;&gt;"",F119,0)</f>
        <v>0.907247601280857</v>
      </c>
      <c r="I119" s="23" t="n">
        <f aca="false">IF(E119&gt;0,1,0)</f>
        <v>0</v>
      </c>
      <c r="J119" s="20"/>
    </row>
    <row r="120" customFormat="false" ht="12.75" hidden="false" customHeight="false" outlineLevel="0" collapsed="false">
      <c r="A120" s="8"/>
      <c r="B120" s="1" t="n">
        <v>86</v>
      </c>
      <c r="C120" s="50" t="n">
        <v>37152</v>
      </c>
      <c r="D120" s="20" t="n">
        <f aca="false">C120+90</f>
        <v>37242</v>
      </c>
      <c r="E120" s="21" t="n">
        <f aca="false">IF($A$10&gt;=D120,(IF($A$10-D120&gt;31,$A$10-$A$9+1,$A$10-D120+1)),0)</f>
        <v>0</v>
      </c>
      <c r="F120" s="22" t="n">
        <v>0.9841</v>
      </c>
      <c r="G120" s="23" t="n">
        <f aca="false">IF(F120&lt;&gt;"",E120,0)</f>
        <v>0</v>
      </c>
      <c r="H120" s="24" t="n">
        <f aca="false">IF(F120&lt;&gt;"",F120,0)</f>
        <v>0.9841</v>
      </c>
      <c r="I120" s="23" t="n">
        <f aca="false">IF(E120&gt;0,1,0)</f>
        <v>0</v>
      </c>
      <c r="J120" s="20"/>
    </row>
    <row r="121" customFormat="false" ht="12.75" hidden="false" customHeight="false" outlineLevel="0" collapsed="false">
      <c r="A121" s="8"/>
      <c r="B121" s="1" t="n">
        <v>87</v>
      </c>
      <c r="C121" s="53" t="n">
        <v>37141</v>
      </c>
      <c r="D121" s="20" t="n">
        <f aca="false">C121+90</f>
        <v>37231</v>
      </c>
      <c r="E121" s="21" t="n">
        <f aca="false">IF($A$10&gt;=D121,(IF($A$10-D121&gt;31,$A$10-$A$9+1,$A$10-D121+1)),0)</f>
        <v>0</v>
      </c>
      <c r="F121" s="22" t="n">
        <v>0.8342</v>
      </c>
      <c r="G121" s="23" t="n">
        <f aca="false">IF(F121&lt;&gt;"",E121,0)</f>
        <v>0</v>
      </c>
      <c r="H121" s="24" t="n">
        <f aca="false">IF(F121&lt;&gt;"",F121,0)</f>
        <v>0.8342</v>
      </c>
      <c r="I121" s="23" t="n">
        <f aca="false">IF(E121&gt;0,1,0)</f>
        <v>0</v>
      </c>
      <c r="J121" s="20"/>
    </row>
    <row r="122" customFormat="false" ht="12.75" hidden="false" customHeight="false" outlineLevel="0" collapsed="false">
      <c r="A122" s="8"/>
      <c r="B122" s="1" t="n">
        <v>88</v>
      </c>
      <c r="C122" s="50" t="n">
        <v>37152</v>
      </c>
      <c r="D122" s="20" t="n">
        <f aca="false">C122+90</f>
        <v>37242</v>
      </c>
      <c r="E122" s="21" t="n">
        <f aca="false">IF($A$10&gt;=D122,(IF($A$10-D122&gt;31,$A$10-$A$9+1,$A$10-D122+1)),0)</f>
        <v>0</v>
      </c>
      <c r="F122" s="22" t="n">
        <v>0.4708</v>
      </c>
      <c r="G122" s="23" t="n">
        <f aca="false">IF(F122&lt;&gt;"",E122,0)</f>
        <v>0</v>
      </c>
      <c r="H122" s="24" t="n">
        <f aca="false">IF(F122&lt;&gt;"",F122,0)</f>
        <v>0.4708</v>
      </c>
      <c r="I122" s="23" t="n">
        <f aca="false">IF(E122&gt;0,1,0)</f>
        <v>0</v>
      </c>
      <c r="J122" s="20"/>
    </row>
    <row r="123" customFormat="false" ht="12.75" hidden="false" customHeight="false" outlineLevel="0" collapsed="false">
      <c r="A123" s="8"/>
      <c r="B123" s="1" t="n">
        <v>89</v>
      </c>
      <c r="C123" s="53" t="n">
        <v>37141</v>
      </c>
      <c r="D123" s="20" t="n">
        <f aca="false">C123+90</f>
        <v>37231</v>
      </c>
      <c r="E123" s="21" t="n">
        <f aca="false">IF($A$10&gt;=D123,(IF($A$10-D123&gt;31,$A$10-$A$9+1,$A$10-D123+1)),0)</f>
        <v>0</v>
      </c>
      <c r="F123" s="22" t="n">
        <v>0.949</v>
      </c>
      <c r="G123" s="23" t="n">
        <f aca="false">IF(F123&lt;&gt;"",E123,0)</f>
        <v>0</v>
      </c>
      <c r="H123" s="24" t="n">
        <f aca="false">IF(F123&lt;&gt;"",F123,0)</f>
        <v>0.949</v>
      </c>
      <c r="I123" s="23" t="n">
        <f aca="false">IF(E123&gt;0,1,0)</f>
        <v>0</v>
      </c>
      <c r="J123" s="20"/>
    </row>
    <row r="124" customFormat="false" ht="12.75" hidden="false" customHeight="false" outlineLevel="0" collapsed="false">
      <c r="A124" s="8"/>
      <c r="B124" s="1" t="n">
        <v>90</v>
      </c>
      <c r="C124" s="50" t="n">
        <v>37152</v>
      </c>
      <c r="D124" s="20" t="n">
        <f aca="false">C124+90</f>
        <v>37242</v>
      </c>
      <c r="E124" s="21" t="n">
        <f aca="false">IF($A$10&gt;=D124,(IF($A$10-D124&gt;31,$A$10-$A$9+1,$A$10-D124+1)),0)</f>
        <v>0</v>
      </c>
      <c r="F124" s="22" t="n">
        <v>0.3904</v>
      </c>
      <c r="G124" s="23" t="n">
        <f aca="false">IF(F124&lt;&gt;"",E124,0)</f>
        <v>0</v>
      </c>
      <c r="H124" s="24" t="n">
        <f aca="false">IF(F124&lt;&gt;"",F124,0)</f>
        <v>0.3904</v>
      </c>
      <c r="I124" s="23" t="n">
        <f aca="false">IF(E124&gt;0,1,0)</f>
        <v>0</v>
      </c>
      <c r="J124" s="20"/>
    </row>
    <row r="125" customFormat="false" ht="12.75" hidden="false" customHeight="false" outlineLevel="0" collapsed="false">
      <c r="A125" s="8"/>
      <c r="B125" s="1" t="n">
        <v>91</v>
      </c>
      <c r="C125" s="52" t="n">
        <v>37197</v>
      </c>
      <c r="D125" s="20" t="n">
        <f aca="false">C125+90</f>
        <v>37287</v>
      </c>
      <c r="E125" s="21" t="n">
        <f aca="false">IF($A$10&gt;=D125,(IF($A$10-D125&gt;31,$A$10-$A$9+1,$A$10-D125+1)),0)</f>
        <v>0</v>
      </c>
      <c r="F125" s="22" t="n">
        <v>0.9748</v>
      </c>
      <c r="G125" s="23" t="n">
        <f aca="false">IF(F125&lt;&gt;"",E125,0)</f>
        <v>0</v>
      </c>
      <c r="H125" s="24" t="n">
        <f aca="false">IF(F125&lt;&gt;"",F125,0)</f>
        <v>0.9748</v>
      </c>
      <c r="I125" s="23" t="n">
        <f aca="false">IF(E125&gt;0,1,0)</f>
        <v>0</v>
      </c>
      <c r="J125" s="20"/>
    </row>
    <row r="126" customFormat="false" ht="12.75" hidden="false" customHeight="false" outlineLevel="0" collapsed="false">
      <c r="B126" s="1" t="n">
        <v>92</v>
      </c>
      <c r="C126" s="52" t="n">
        <v>37197</v>
      </c>
      <c r="D126" s="20" t="n">
        <f aca="false">C126+90</f>
        <v>37287</v>
      </c>
      <c r="E126" s="21" t="n">
        <f aca="false">IF($A$10&gt;=D126,(IF($A$10-D126&gt;31,$A$10-$A$9+1,$A$10-D126+1)),0)</f>
        <v>0</v>
      </c>
      <c r="F126" s="22" t="n">
        <v>0.6087</v>
      </c>
      <c r="G126" s="23" t="n">
        <f aca="false">IF(F126&lt;&gt;"",E126,0)</f>
        <v>0</v>
      </c>
      <c r="H126" s="24" t="n">
        <f aca="false">IF(F126&lt;&gt;"",F126,0)</f>
        <v>0.6087</v>
      </c>
      <c r="I126" s="23" t="n">
        <f aca="false">IF(E126&gt;0,1,0)</f>
        <v>0</v>
      </c>
      <c r="J126" s="20"/>
    </row>
    <row r="127" customFormat="false" ht="12.75" hidden="false" customHeight="false" outlineLevel="0" collapsed="false">
      <c r="B127" s="1" t="n">
        <v>93</v>
      </c>
      <c r="C127" s="54" t="n">
        <v>37195</v>
      </c>
      <c r="D127" s="20" t="n">
        <f aca="false">C127+90</f>
        <v>37285</v>
      </c>
      <c r="E127" s="21" t="n">
        <f aca="false">IF($A$10&gt;=D127,(IF($A$10-D127&gt;31,$A$10-$A$9+1,$A$10-D127+1)),0)</f>
        <v>0</v>
      </c>
      <c r="F127" s="22" t="n">
        <v>0.9997</v>
      </c>
      <c r="G127" s="23" t="n">
        <f aca="false">IF(F127&lt;&gt;"",E127,0)</f>
        <v>0</v>
      </c>
      <c r="H127" s="24" t="n">
        <f aca="false">IF(F127&lt;&gt;"",F127,0)</f>
        <v>0.9997</v>
      </c>
      <c r="I127" s="23" t="n">
        <f aca="false">IF(E127&gt;0,1,0)</f>
        <v>0</v>
      </c>
      <c r="J127" s="20"/>
    </row>
    <row r="128" customFormat="false" ht="12.75" hidden="false" customHeight="false" outlineLevel="0" collapsed="false">
      <c r="B128" s="1" t="n">
        <v>94</v>
      </c>
      <c r="C128" s="54" t="n">
        <v>37189</v>
      </c>
      <c r="D128" s="20" t="n">
        <f aca="false">C128+90</f>
        <v>37279</v>
      </c>
      <c r="E128" s="21" t="n">
        <f aca="false">IF($A$10&gt;=D128,(IF($A$10-D128&gt;31,$A$10-$A$9+1,$A$10-D128+1)),0)</f>
        <v>0</v>
      </c>
      <c r="F128" s="22" t="n">
        <v>0.7281</v>
      </c>
      <c r="G128" s="23" t="n">
        <f aca="false">IF(F128&lt;&gt;"",E128,0)</f>
        <v>0</v>
      </c>
      <c r="H128" s="24" t="n">
        <f aca="false">IF(F128&lt;&gt;"",F128,0)</f>
        <v>0.7281</v>
      </c>
      <c r="I128" s="23" t="n">
        <f aca="false">IF(E128&gt;0,1,0)</f>
        <v>0</v>
      </c>
      <c r="J128" s="20"/>
    </row>
    <row r="129" customFormat="false" ht="12.75" hidden="false" customHeight="false" outlineLevel="0" collapsed="false">
      <c r="B129" s="1" t="n">
        <v>95</v>
      </c>
      <c r="C129" s="52" t="n">
        <v>37201</v>
      </c>
      <c r="D129" s="20" t="n">
        <f aca="false">C129+90</f>
        <v>37291</v>
      </c>
      <c r="E129" s="21" t="n">
        <f aca="false">IF($A$10&gt;=D129,(IF($A$10-D129&gt;31,$A$10-$A$9+1,$A$10-D129+1)),0)</f>
        <v>0</v>
      </c>
      <c r="F129" s="22" t="n">
        <v>0.8402</v>
      </c>
      <c r="G129" s="23" t="n">
        <f aca="false">IF(F129&lt;&gt;"",E129,0)</f>
        <v>0</v>
      </c>
      <c r="H129" s="24" t="n">
        <f aca="false">IF(F129&lt;&gt;"",F129,0)</f>
        <v>0.8402</v>
      </c>
      <c r="I129" s="23" t="n">
        <f aca="false">IF(E129&gt;0,1,0)</f>
        <v>0</v>
      </c>
      <c r="J129" s="20"/>
    </row>
    <row r="130" customFormat="false" ht="12.75" hidden="false" customHeight="false" outlineLevel="0" collapsed="false">
      <c r="B130" s="1" t="n">
        <v>96</v>
      </c>
      <c r="C130" s="52" t="n">
        <v>37201</v>
      </c>
      <c r="D130" s="20" t="n">
        <f aca="false">C130+90</f>
        <v>37291</v>
      </c>
      <c r="E130" s="21" t="n">
        <f aca="false">IF($A$10&gt;=D130,(IF($A$10-D130&gt;31,$A$10-$A$9+1,$A$10-D130+1)),0)</f>
        <v>0</v>
      </c>
      <c r="F130" s="22" t="n">
        <v>0.599</v>
      </c>
      <c r="G130" s="23" t="n">
        <f aca="false">IF(F130&lt;&gt;"",E130,0)</f>
        <v>0</v>
      </c>
      <c r="H130" s="24" t="n">
        <f aca="false">IF(F130&lt;&gt;"",F130,0)</f>
        <v>0.599</v>
      </c>
      <c r="I130" s="23" t="n">
        <f aca="false">IF(E130&gt;0,1,0)</f>
        <v>0</v>
      </c>
      <c r="J130" s="20"/>
    </row>
    <row r="131" customFormat="false" ht="12.75" hidden="false" customHeight="false" outlineLevel="0" collapsed="false">
      <c r="B131" s="1" t="s">
        <v>26</v>
      </c>
      <c r="C131" s="54" t="n">
        <v>37186</v>
      </c>
      <c r="D131" s="20" t="n">
        <f aca="false">C131+90</f>
        <v>37276</v>
      </c>
      <c r="E131" s="21" t="n">
        <f aca="false">IF($A$10&gt;=D131,(IF($A$10-D131&gt;31,$A$10-$A$9+1,$A$10-D131+1)),0)</f>
        <v>0</v>
      </c>
      <c r="F131" s="22" t="n">
        <v>0.084</v>
      </c>
      <c r="G131" s="23" t="n">
        <f aca="false">IF(F131&lt;&gt;"",E131,0)</f>
        <v>0</v>
      </c>
      <c r="H131" s="24" t="n">
        <f aca="false">IF(F131&lt;&gt;"",F131,0)</f>
        <v>0.084</v>
      </c>
      <c r="I131" s="23" t="n">
        <f aca="false">IF(E131&gt;0,1,0)</f>
        <v>0</v>
      </c>
      <c r="J131" s="20"/>
    </row>
    <row r="132" customFormat="false" ht="12.75" hidden="false" customHeight="false" outlineLevel="0" collapsed="false">
      <c r="B132" s="1" t="s">
        <v>27</v>
      </c>
      <c r="C132" s="54" t="n">
        <v>37186</v>
      </c>
      <c r="D132" s="20" t="n">
        <f aca="false">C132+90</f>
        <v>37276</v>
      </c>
      <c r="E132" s="21" t="n">
        <f aca="false">IF($A$10&gt;=D132,(IF($A$10-D132&gt;31,$A$10-$A$9+1,$A$10-D132+1)),0)</f>
        <v>0</v>
      </c>
      <c r="F132" s="22" t="n">
        <v>0.5727</v>
      </c>
      <c r="G132" s="23" t="n">
        <f aca="false">IF(F132&lt;&gt;"",E132,0)</f>
        <v>0</v>
      </c>
      <c r="H132" s="24" t="n">
        <f aca="false">IF(F132&lt;&gt;"",F132,0)</f>
        <v>0.5727</v>
      </c>
      <c r="I132" s="23" t="n">
        <f aca="false">IF(E132&gt;0,1,0)</f>
        <v>0</v>
      </c>
      <c r="J132" s="20"/>
    </row>
    <row r="133" customFormat="false" ht="12.75" hidden="false" customHeight="false" outlineLevel="0" collapsed="false">
      <c r="B133" s="1" t="s">
        <v>28</v>
      </c>
      <c r="C133" s="54" t="n">
        <v>37183</v>
      </c>
      <c r="D133" s="20" t="n">
        <f aca="false">C133+90</f>
        <v>37273</v>
      </c>
      <c r="E133" s="21" t="n">
        <f aca="false">IF($A$10&gt;=D133,(IF($A$10-D133&gt;31,$A$10-$A$9+1,$A$10-D133+1)),0)</f>
        <v>0</v>
      </c>
      <c r="F133" s="22" t="n">
        <f aca="false">(13/30)*(0.8)</f>
        <v>0.346666666666667</v>
      </c>
      <c r="G133" s="23" t="n">
        <f aca="false">IF(F133&lt;&gt;"",E133,0)</f>
        <v>0</v>
      </c>
      <c r="H133" s="24" t="n">
        <f aca="false">IF(F133&lt;&gt;"",F133,0)</f>
        <v>0.346666666666667</v>
      </c>
      <c r="I133" s="23" t="n">
        <f aca="false">IF(E133&gt;0,1,0)</f>
        <v>0</v>
      </c>
      <c r="J133" s="20"/>
    </row>
    <row r="134" customFormat="false" ht="12.75" hidden="false" customHeight="false" outlineLevel="0" collapsed="false">
      <c r="B134" s="1" t="s">
        <v>29</v>
      </c>
      <c r="C134" s="54" t="n">
        <v>37183</v>
      </c>
      <c r="D134" s="20" t="n">
        <f aca="false">C134+90</f>
        <v>37273</v>
      </c>
      <c r="E134" s="21" t="n">
        <f aca="false">IF($A$10&gt;=D134,(IF($A$10-D134&gt;31,$A$10-$A$9+1,$A$10-D134+1)),0)</f>
        <v>0</v>
      </c>
      <c r="F134" s="22" t="n">
        <v>0.129</v>
      </c>
      <c r="G134" s="23" t="n">
        <f aca="false">IF(F134&lt;&gt;"",E134,0)</f>
        <v>0</v>
      </c>
      <c r="H134" s="24" t="n">
        <f aca="false">IF(F134&lt;&gt;"",F134,0)</f>
        <v>0.129</v>
      </c>
      <c r="I134" s="23" t="n">
        <f aca="false">IF(E134&gt;0,1,0)</f>
        <v>0</v>
      </c>
      <c r="J134" s="20"/>
    </row>
    <row r="135" customFormat="false" ht="12.75" hidden="false" customHeight="false" outlineLevel="0" collapsed="false">
      <c r="C135" s="20"/>
      <c r="D135" s="20"/>
      <c r="E135" s="34" t="s">
        <v>17</v>
      </c>
      <c r="F135" s="35" t="n">
        <f aca="false">AVERAGE(F35:F134)</f>
        <v>0.791255149180593</v>
      </c>
      <c r="G135" s="35"/>
      <c r="H135" s="35"/>
      <c r="I135" s="36" t="n">
        <f aca="false">SUM(I35:I134)</f>
        <v>47</v>
      </c>
      <c r="J135" s="20"/>
    </row>
    <row r="136" customFormat="false" ht="12.75" hidden="false" customHeight="false" outlineLevel="0" collapsed="false">
      <c r="D136" s="8"/>
      <c r="E136" s="37" t="s">
        <v>18</v>
      </c>
      <c r="F136" s="38" t="n">
        <f aca="false">(G36*H36+G37*H37+G38*H38+G39*H39+G40*H40+G41*H41+G42*H42+G43*H43+G44*H44+G45*H45+G46*H46+G47*H47+G48*H48+G49*H49+G50*H50+G51*H51+G52*H52+G53*H53+G54*H54+G55*H55+G56*H56+G57*H57+G58*H58+G59*H59+G60*H60+G61*H61+G62*H62+G63*H63+G64*H64+G65*H65+G66*H66+G67*H67+G68*H68+G69*H69+G70*H70+G71*H71+G72*H72+G73*H73+G74*H74+G75*H75+G76*H76+G77*H77+G78*H78+G79*H79+G80*H80+G81*H81+G82*H82+G83*H83+G84*H84+G85*H85+G86*H86+G87*H87+G88*H88+G89*H89+G90*H90+G91*H91+G92*H92+G93*H93+G94*H94+G95*H95+G96*H96+G97*H97+G98*H98+G99*H99+G100*H100+G101*H101+G102*H102+G103*H103+G104*H104+G105*H105+G106*H106+G107*H107+G108*H108+G109*H109+G110*H110+G111*H111+G112*H112+G113*H113+G114*H114+G115*H115+G116*H116+G117*H117+G118*H118+G119*H119+G120*H120+G121*H121+G122*H122+G123*H123+G124*H124+G125*H125+G126*H126+G127*H127+G128*H128+G129*H129+G130*H130+G131*H131+G132*H132+G133*H133+G134*H134)/SUM(G35:G134)</f>
        <v>0.8370255083492</v>
      </c>
      <c r="G136" s="38"/>
      <c r="H136" s="38"/>
      <c r="I136" s="38"/>
      <c r="J136" s="8"/>
    </row>
    <row r="137" customFormat="false" ht="18" hidden="false" customHeight="false" outlineLevel="0" collapsed="false">
      <c r="A137" s="9"/>
      <c r="B137" s="39" t="s">
        <v>30</v>
      </c>
      <c r="C137" s="39"/>
      <c r="D137" s="12"/>
      <c r="E137" s="12"/>
      <c r="F137" s="12"/>
      <c r="G137" s="12"/>
      <c r="H137" s="12"/>
      <c r="I137" s="12"/>
      <c r="J137" s="12"/>
    </row>
    <row r="138" customFormat="false" ht="12.75" hidden="false" customHeight="false" outlineLevel="0" collapsed="false">
      <c r="B138" s="13"/>
      <c r="C138" s="13" t="s">
        <v>31</v>
      </c>
      <c r="D138" s="40"/>
      <c r="E138" s="40"/>
      <c r="F138" s="40"/>
      <c r="G138" s="40"/>
      <c r="H138" s="40"/>
      <c r="I138" s="40"/>
      <c r="J138" s="40"/>
    </row>
    <row r="139" customFormat="false" ht="38.25" hidden="false" customHeight="false" outlineLevel="0" collapsed="false">
      <c r="B139" s="13" t="str">
        <f aca="false">B8</f>
        <v>TURBINE NO.</v>
      </c>
      <c r="C139" s="13" t="str">
        <f aca="false">C8</f>
        <v>ACCEPTANCE</v>
      </c>
      <c r="D139" s="40" t="str">
        <f aca="false">D8</f>
        <v>90 Days </v>
      </c>
      <c r="E139" s="16" t="str">
        <f aca="false">E8</f>
        <v>Days in Mo. &gt; 90 Days from Commissioning</v>
      </c>
      <c r="F139" s="16" t="str">
        <f aca="false">F8</f>
        <v>MTD Avail for &gt; 90 days from Commissioning</v>
      </c>
      <c r="G139" s="16"/>
      <c r="H139" s="16"/>
      <c r="I139" s="16" t="s">
        <v>9</v>
      </c>
      <c r="J139" s="40"/>
      <c r="K139" s="17" t="s">
        <v>10</v>
      </c>
    </row>
    <row r="140" customFormat="false" ht="12.75" hidden="false" customHeight="false" outlineLevel="0" collapsed="false">
      <c r="B140" s="41" t="n">
        <v>1</v>
      </c>
      <c r="C140" s="52" t="n">
        <v>37197</v>
      </c>
      <c r="D140" s="20" t="n">
        <f aca="false">C140+90</f>
        <v>37287</v>
      </c>
      <c r="E140" s="21" t="n">
        <f aca="false">IF($A$10&gt;=D140,(IF($A$10-D140&gt;31,$A$10-$A$9+1,$A$10-D140+1)),0)</f>
        <v>0</v>
      </c>
      <c r="F140" s="55"/>
      <c r="G140" s="23" t="n">
        <f aca="false">IF(F140&lt;&gt;"",E140,0)</f>
        <v>0</v>
      </c>
      <c r="H140" s="24" t="n">
        <f aca="false">IF(F140&lt;&gt;"",F140,0)</f>
        <v>0</v>
      </c>
      <c r="I140" s="23" t="n">
        <f aca="false">IF(E140&gt;0,1,0)</f>
        <v>0</v>
      </c>
      <c r="J140" s="56"/>
      <c r="K140" s="57"/>
      <c r="L140" s="57"/>
    </row>
    <row r="141" customFormat="false" ht="12.75" hidden="false" customHeight="false" outlineLevel="0" collapsed="false">
      <c r="B141" s="41" t="n">
        <v>2</v>
      </c>
      <c r="C141" s="52" t="n">
        <v>37197</v>
      </c>
      <c r="D141" s="20" t="n">
        <f aca="false">C141+90</f>
        <v>37287</v>
      </c>
      <c r="E141" s="21" t="n">
        <f aca="false">IF($A$10&gt;=D141,(IF($A$10-D141&gt;31,$A$10-$A$9+1,$A$10-D141+1)),0)</f>
        <v>0</v>
      </c>
      <c r="F141" s="55"/>
      <c r="G141" s="23" t="n">
        <f aca="false">IF(F141&lt;&gt;"",E141,0)</f>
        <v>0</v>
      </c>
      <c r="H141" s="24" t="n">
        <f aca="false">IF(F141&lt;&gt;"",F141,0)</f>
        <v>0</v>
      </c>
      <c r="I141" s="23" t="n">
        <f aca="false">IF(E141&gt;0,1,0)</f>
        <v>0</v>
      </c>
      <c r="J141" s="56"/>
      <c r="K141" s="57"/>
      <c r="L141" s="57"/>
      <c r="P141" s="8"/>
    </row>
    <row r="142" customFormat="false" ht="13.5" hidden="false" customHeight="false" outlineLevel="0" collapsed="false">
      <c r="B142" s="41" t="n">
        <v>3</v>
      </c>
      <c r="C142" s="52" t="n">
        <v>37197</v>
      </c>
      <c r="D142" s="20" t="n">
        <f aca="false">C142+90</f>
        <v>37287</v>
      </c>
      <c r="E142" s="21" t="n">
        <f aca="false">IF($A$10&gt;=D142,(IF($A$10-D142&gt;31,$A$10-$A$9+1,$A$10-D142+1)),0)</f>
        <v>0</v>
      </c>
      <c r="F142" s="55"/>
      <c r="G142" s="23" t="n">
        <f aca="false">IF(F142&lt;&gt;"",E142,0)</f>
        <v>0</v>
      </c>
      <c r="H142" s="24" t="n">
        <f aca="false">IF(F142&lt;&gt;"",F142,0)</f>
        <v>0</v>
      </c>
      <c r="I142" s="23" t="n">
        <f aca="false">IF(E142&gt;0,1,0)</f>
        <v>0</v>
      </c>
      <c r="J142" s="56"/>
      <c r="K142" s="47" t="s">
        <v>24</v>
      </c>
      <c r="L142" s="48" t="n">
        <v>10</v>
      </c>
      <c r="M142" s="29" t="s">
        <v>14</v>
      </c>
      <c r="P142" s="30" t="s">
        <v>15</v>
      </c>
      <c r="Q142" s="31"/>
      <c r="R142" s="31"/>
    </row>
    <row r="143" customFormat="false" ht="13.5" hidden="false" customHeight="false" outlineLevel="0" collapsed="false">
      <c r="B143" s="41" t="n">
        <v>4</v>
      </c>
      <c r="C143" s="52" t="n">
        <v>37197</v>
      </c>
      <c r="D143" s="20" t="n">
        <f aca="false">C143+90</f>
        <v>37287</v>
      </c>
      <c r="E143" s="21" t="n">
        <f aca="false">IF($A$10&gt;=D143,(IF($A$10-D143&gt;31,$A$10-$A$9+1,$A$10-D143+1)),0)</f>
        <v>0</v>
      </c>
      <c r="F143" s="55"/>
      <c r="G143" s="23" t="n">
        <f aca="false">IF(F143&lt;&gt;"",E143,0)</f>
        <v>0</v>
      </c>
      <c r="H143" s="24" t="n">
        <f aca="false">IF(F143&lt;&gt;"",F143,0)</f>
        <v>0</v>
      </c>
      <c r="I143" s="23" t="n">
        <f aca="false">IF(E143&gt;0,1,0)</f>
        <v>0</v>
      </c>
      <c r="J143" s="56"/>
      <c r="L143" s="29" t="n">
        <f aca="false">L140+L141+L142</f>
        <v>10</v>
      </c>
      <c r="M143" s="29" t="s">
        <v>16</v>
      </c>
      <c r="P143" s="32"/>
    </row>
    <row r="144" customFormat="false" ht="12.75" hidden="false" customHeight="false" outlineLevel="0" collapsed="false">
      <c r="B144" s="41" t="n">
        <v>5</v>
      </c>
      <c r="C144" s="52" t="n">
        <v>37197</v>
      </c>
      <c r="D144" s="20" t="n">
        <f aca="false">C144+90</f>
        <v>37287</v>
      </c>
      <c r="E144" s="21" t="n">
        <f aca="false">IF($A$10&gt;=D144,(IF($A$10-D144&gt;31,$A$10-$A$9+1,$A$10-D144+1)),0)</f>
        <v>0</v>
      </c>
      <c r="F144" s="55"/>
      <c r="G144" s="23" t="n">
        <f aca="false">IF(F144&lt;&gt;"",E144,0)</f>
        <v>0</v>
      </c>
      <c r="H144" s="24" t="n">
        <f aca="false">IF(F144&lt;&gt;"",F144,0)</f>
        <v>0</v>
      </c>
      <c r="I144" s="23" t="n">
        <f aca="false">IF(E144&gt;0,1,0)</f>
        <v>0</v>
      </c>
      <c r="J144" s="56"/>
      <c r="L144" s="0" t="n">
        <f aca="false">10-L143</f>
        <v>0</v>
      </c>
    </row>
    <row r="145" customFormat="false" ht="12.75" hidden="false" customHeight="false" outlineLevel="0" collapsed="false">
      <c r="B145" s="41" t="n">
        <v>6</v>
      </c>
      <c r="C145" s="52" t="n">
        <v>37197</v>
      </c>
      <c r="D145" s="20" t="n">
        <f aca="false">C145+90</f>
        <v>37287</v>
      </c>
      <c r="E145" s="21" t="n">
        <f aca="false">IF($A$10&gt;=D145,(IF($A$10-D145&gt;31,$A$10-$A$9+1,$A$10-D145+1)),0)</f>
        <v>0</v>
      </c>
      <c r="F145" s="55"/>
      <c r="G145" s="23" t="n">
        <f aca="false">IF(F145&lt;&gt;"",E145,0)</f>
        <v>0</v>
      </c>
      <c r="H145" s="24" t="n">
        <f aca="false">IF(F145&lt;&gt;"",F145,0)</f>
        <v>0</v>
      </c>
      <c r="I145" s="23" t="n">
        <f aca="false">IF(E145&gt;0,1,0)</f>
        <v>0</v>
      </c>
      <c r="J145" s="56"/>
    </row>
    <row r="146" customFormat="false" ht="12.75" hidden="false" customHeight="false" outlineLevel="0" collapsed="false">
      <c r="B146" s="41" t="n">
        <v>7</v>
      </c>
      <c r="C146" s="52" t="n">
        <v>37197</v>
      </c>
      <c r="D146" s="20" t="n">
        <f aca="false">C146+90</f>
        <v>37287</v>
      </c>
      <c r="E146" s="21" t="n">
        <f aca="false">IF($A$10&gt;=D146,(IF($A$10-D146&gt;31,$A$10-$A$9+1,$A$10-D146+1)),0)</f>
        <v>0</v>
      </c>
      <c r="F146" s="55"/>
      <c r="G146" s="23" t="n">
        <f aca="false">IF(F146&lt;&gt;"",E146,0)</f>
        <v>0</v>
      </c>
      <c r="H146" s="24" t="n">
        <f aca="false">IF(F146&lt;&gt;"",F146,0)</f>
        <v>0</v>
      </c>
      <c r="I146" s="23" t="n">
        <f aca="false">IF(E146&gt;0,1,0)</f>
        <v>0</v>
      </c>
      <c r="J146" s="56"/>
    </row>
    <row r="147" customFormat="false" ht="12.75" hidden="false" customHeight="false" outlineLevel="0" collapsed="false">
      <c r="B147" s="41" t="n">
        <v>8</v>
      </c>
      <c r="C147" s="52" t="n">
        <v>37197</v>
      </c>
      <c r="D147" s="20" t="n">
        <f aca="false">C147+90</f>
        <v>37287</v>
      </c>
      <c r="E147" s="21" t="n">
        <f aca="false">IF($A$10&gt;=D147,(IF($A$10-D147&gt;31,$A$10-$A$9+1,$A$10-D147+1)),0)</f>
        <v>0</v>
      </c>
      <c r="F147" s="55"/>
      <c r="G147" s="23" t="n">
        <f aca="false">IF(F147&lt;&gt;"",E147,0)</f>
        <v>0</v>
      </c>
      <c r="H147" s="24" t="n">
        <f aca="false">IF(F147&lt;&gt;"",F147,0)</f>
        <v>0</v>
      </c>
      <c r="I147" s="23" t="n">
        <f aca="false">IF(E147&gt;0,1,0)</f>
        <v>0</v>
      </c>
      <c r="J147" s="56"/>
    </row>
    <row r="148" customFormat="false" ht="12.75" hidden="false" customHeight="false" outlineLevel="0" collapsed="false">
      <c r="B148" s="41" t="n">
        <v>9</v>
      </c>
      <c r="C148" s="52" t="n">
        <v>37197</v>
      </c>
      <c r="D148" s="20" t="n">
        <f aca="false">C148+90</f>
        <v>37287</v>
      </c>
      <c r="E148" s="21" t="n">
        <f aca="false">IF($A$10&gt;=D148,(IF($A$10-D148&gt;31,$A$10-$A$9+1,$A$10-D148+1)),0)</f>
        <v>0</v>
      </c>
      <c r="F148" s="55"/>
      <c r="G148" s="23" t="n">
        <f aca="false">IF(F148&lt;&gt;"",E148,0)</f>
        <v>0</v>
      </c>
      <c r="H148" s="24" t="n">
        <f aca="false">IF(F148&lt;&gt;"",F148,0)</f>
        <v>0</v>
      </c>
      <c r="I148" s="23" t="n">
        <f aca="false">IF(E148&gt;0,1,0)</f>
        <v>0</v>
      </c>
      <c r="J148" s="56"/>
      <c r="M148" s="58"/>
      <c r="N148" s="58"/>
      <c r="O148" s="58"/>
      <c r="P148" s="58"/>
    </row>
    <row r="149" customFormat="false" ht="12.75" hidden="false" customHeight="false" outlineLevel="0" collapsed="false">
      <c r="B149" s="41" t="n">
        <v>10</v>
      </c>
      <c r="C149" s="52" t="n">
        <v>37197</v>
      </c>
      <c r="D149" s="20" t="n">
        <f aca="false">C149+90</f>
        <v>37287</v>
      </c>
      <c r="E149" s="21" t="n">
        <f aca="false">IF($A$10&gt;=D149,(IF($A$10-D149&gt;31,$A$10-$A$9+1,$A$10-D149+1)),0)</f>
        <v>0</v>
      </c>
      <c r="F149" s="55"/>
      <c r="G149" s="23" t="n">
        <f aca="false">IF(F149&lt;&gt;"",E149,0)</f>
        <v>0</v>
      </c>
      <c r="H149" s="24" t="n">
        <f aca="false">IF(F149&lt;&gt;"",F149,0)</f>
        <v>0</v>
      </c>
      <c r="I149" s="23" t="n">
        <f aca="false">IF(E149&gt;0,1,0)</f>
        <v>0</v>
      </c>
      <c r="J149" s="56"/>
      <c r="K149" s="59" t="s">
        <v>32</v>
      </c>
      <c r="L149" s="58" t="s">
        <v>33</v>
      </c>
      <c r="M149" s="58"/>
      <c r="N149" s="58"/>
      <c r="O149" s="58"/>
      <c r="P149" s="58"/>
    </row>
    <row r="150" customFormat="false" ht="12.75" hidden="false" customHeight="false" outlineLevel="0" collapsed="false">
      <c r="D150" s="8"/>
      <c r="E150" s="34" t="s">
        <v>17</v>
      </c>
      <c r="F150" s="35" t="e">
        <f aca="false">AVERAGE(F140:F149)</f>
        <v>#DIV/0!</v>
      </c>
      <c r="G150" s="35"/>
      <c r="H150" s="35"/>
      <c r="I150" s="23" t="n">
        <f aca="false">SUM(I140:I149)</f>
        <v>0</v>
      </c>
      <c r="J150" s="8"/>
      <c r="L150" s="58" t="s">
        <v>34</v>
      </c>
    </row>
    <row r="151" customFormat="false" ht="12.75" hidden="false" customHeight="false" outlineLevel="0" collapsed="false">
      <c r="D151" s="8"/>
      <c r="E151" s="37" t="s">
        <v>18</v>
      </c>
      <c r="F151" s="38" t="e">
        <f aca="false">(G140*H140+G141*H141+G142*H142+G143*H143+G144*H144+G145*H145+G146*H146+G147*H147+G148*H148+G149*H149)/SUM(G140:G149)</f>
        <v>#DIV/0!</v>
      </c>
      <c r="G151" s="38"/>
      <c r="H151" s="38"/>
      <c r="I151" s="38"/>
      <c r="J151" s="8"/>
    </row>
    <row r="152" customFormat="false" ht="18" hidden="false" customHeight="false" outlineLevel="0" collapsed="false">
      <c r="A152" s="9"/>
      <c r="B152" s="39" t="s">
        <v>35</v>
      </c>
      <c r="C152" s="39"/>
      <c r="D152" s="12"/>
      <c r="E152" s="12"/>
      <c r="F152" s="12"/>
      <c r="G152" s="12"/>
      <c r="H152" s="12"/>
      <c r="I152" s="12"/>
      <c r="J152" s="12"/>
    </row>
    <row r="153" customFormat="false" ht="12.75" hidden="false" customHeight="false" outlineLevel="0" collapsed="false">
      <c r="B153" s="13"/>
      <c r="C153" s="13" t="s">
        <v>31</v>
      </c>
      <c r="D153" s="40"/>
      <c r="E153" s="40"/>
      <c r="F153" s="40"/>
      <c r="G153" s="40"/>
      <c r="H153" s="40"/>
      <c r="I153" s="40"/>
      <c r="J153" s="40"/>
    </row>
    <row r="154" customFormat="false" ht="38.25" hidden="false" customHeight="false" outlineLevel="0" collapsed="false">
      <c r="B154" s="13" t="str">
        <f aca="false">B8</f>
        <v>TURBINE NO.</v>
      </c>
      <c r="C154" s="13" t="str">
        <f aca="false">C8</f>
        <v>ACCEPTANCE</v>
      </c>
      <c r="D154" s="40" t="str">
        <f aca="false">D8</f>
        <v>90 Days </v>
      </c>
      <c r="E154" s="16" t="str">
        <f aca="false">E8</f>
        <v>Days in Mo. &gt; 90 Days from Commissioning</v>
      </c>
      <c r="F154" s="16" t="str">
        <f aca="false">F8</f>
        <v>MTD Avail for &gt; 90 days from Commissioning</v>
      </c>
      <c r="G154" s="16"/>
      <c r="H154" s="16"/>
      <c r="I154" s="16" t="s">
        <v>9</v>
      </c>
      <c r="J154" s="40"/>
      <c r="K154" s="17" t="s">
        <v>10</v>
      </c>
    </row>
    <row r="155" customFormat="false" ht="12.75" hidden="false" customHeight="false" outlineLevel="0" collapsed="false">
      <c r="B155" s="41" t="n">
        <v>1</v>
      </c>
      <c r="C155" s="60" t="n">
        <v>37236</v>
      </c>
      <c r="D155" s="20" t="n">
        <f aca="false">C155+90</f>
        <v>37326</v>
      </c>
      <c r="E155" s="21" t="n">
        <f aca="false">IF($A$10&gt;=D155,(IF($A$10-D155&gt;31,$A$10-$A$9+1,$A$10-D155+1)),0)</f>
        <v>0</v>
      </c>
      <c r="F155" s="22"/>
      <c r="G155" s="23" t="n">
        <f aca="false">IF(F155&lt;&gt;"",E155,0)</f>
        <v>0</v>
      </c>
      <c r="H155" s="24" t="n">
        <f aca="false">IF(F155&lt;&gt;"",F155,0)</f>
        <v>0</v>
      </c>
      <c r="I155" s="23" t="n">
        <f aca="false">IF(E155&gt;0,1,0)</f>
        <v>0</v>
      </c>
      <c r="J155" s="56"/>
      <c r="K155" s="57"/>
      <c r="L155" s="57"/>
    </row>
    <row r="156" customFormat="false" ht="12.75" hidden="false" customHeight="false" outlineLevel="0" collapsed="false">
      <c r="B156" s="41" t="n">
        <v>2</v>
      </c>
      <c r="C156" s="60" t="n">
        <v>37236</v>
      </c>
      <c r="D156" s="20" t="n">
        <f aca="false">C156+90</f>
        <v>37326</v>
      </c>
      <c r="E156" s="21" t="n">
        <f aca="false">IF($A$10&gt;=D156,(IF($A$10-D156&gt;31,$A$10-$A$9+1,$A$10-D156+1)),0)</f>
        <v>0</v>
      </c>
      <c r="F156" s="22"/>
      <c r="G156" s="23" t="n">
        <f aca="false">IF(F156&lt;&gt;"",E156,0)</f>
        <v>0</v>
      </c>
      <c r="H156" s="24" t="n">
        <f aca="false">IF(F156&lt;&gt;"",F156,0)</f>
        <v>0</v>
      </c>
      <c r="I156" s="23" t="n">
        <f aca="false">IF(E156&gt;0,1,0)</f>
        <v>0</v>
      </c>
      <c r="J156" s="56"/>
      <c r="K156" s="61" t="s">
        <v>24</v>
      </c>
      <c r="L156" s="61" t="n">
        <v>0</v>
      </c>
    </row>
    <row r="157" customFormat="false" ht="13.5" hidden="false" customHeight="false" outlineLevel="0" collapsed="false">
      <c r="B157" s="41" t="n">
        <v>3</v>
      </c>
      <c r="C157" s="60" t="n">
        <v>37236</v>
      </c>
      <c r="D157" s="20" t="n">
        <f aca="false">C157+90</f>
        <v>37326</v>
      </c>
      <c r="E157" s="21" t="n">
        <f aca="false">IF($A$10&gt;=D157,(IF($A$10-D157&gt;31,$A$10-$A$9+1,$A$10-D157+1)),0)</f>
        <v>0</v>
      </c>
      <c r="F157" s="22"/>
      <c r="G157" s="23" t="n">
        <f aca="false">IF(F157&lt;&gt;"",E157,0)</f>
        <v>0</v>
      </c>
      <c r="H157" s="24" t="n">
        <f aca="false">IF(F157&lt;&gt;"",F157,0)</f>
        <v>0</v>
      </c>
      <c r="I157" s="23" t="n">
        <f aca="false">IF(E157&gt;0,1,0)</f>
        <v>0</v>
      </c>
      <c r="J157" s="56"/>
      <c r="K157" s="62" t="s">
        <v>36</v>
      </c>
      <c r="L157" s="62" t="n">
        <v>20</v>
      </c>
      <c r="M157" s="29" t="s">
        <v>14</v>
      </c>
      <c r="P157" s="49" t="s">
        <v>15</v>
      </c>
      <c r="Q157" s="63"/>
      <c r="R157" s="63"/>
    </row>
    <row r="158" customFormat="false" ht="13.5" hidden="false" customHeight="false" outlineLevel="0" collapsed="false">
      <c r="B158" s="41" t="n">
        <v>4</v>
      </c>
      <c r="C158" s="60" t="n">
        <v>37236</v>
      </c>
      <c r="D158" s="20" t="n">
        <f aca="false">C158+90</f>
        <v>37326</v>
      </c>
      <c r="E158" s="21" t="n">
        <f aca="false">IF($A$10&gt;=D158,(IF($A$10-D158&gt;31,$A$10-$A$9+1,$A$10-D158+1)),0)</f>
        <v>0</v>
      </c>
      <c r="F158" s="22"/>
      <c r="G158" s="23" t="n">
        <f aca="false">IF(F158&lt;&gt;"",E158,0)</f>
        <v>0</v>
      </c>
      <c r="H158" s="24" t="n">
        <f aca="false">IF(F158&lt;&gt;"",F158,0)</f>
        <v>0</v>
      </c>
      <c r="I158" s="23" t="n">
        <f aca="false">IF(E158&gt;0,1,0)</f>
        <v>0</v>
      </c>
      <c r="J158" s="56"/>
      <c r="L158" s="29" t="n">
        <f aca="false">SUM(L156:L157)</f>
        <v>20</v>
      </c>
      <c r="M158" s="29" t="s">
        <v>16</v>
      </c>
      <c r="P158" s="64"/>
      <c r="Q158" s="8"/>
      <c r="R158" s="8"/>
    </row>
    <row r="159" customFormat="false" ht="12.75" hidden="false" customHeight="false" outlineLevel="0" collapsed="false">
      <c r="B159" s="41" t="n">
        <v>5</v>
      </c>
      <c r="C159" s="60" t="n">
        <v>37236</v>
      </c>
      <c r="D159" s="20" t="n">
        <f aca="false">C159+90</f>
        <v>37326</v>
      </c>
      <c r="E159" s="21" t="n">
        <f aca="false">IF($A$10&gt;=D159,(IF($A$10-D159&gt;31,$A$10-$A$9+1,$A$10-D159+1)),0)</f>
        <v>0</v>
      </c>
      <c r="F159" s="22"/>
      <c r="G159" s="23" t="n">
        <f aca="false">IF(F159&lt;&gt;"",E159,0)</f>
        <v>0</v>
      </c>
      <c r="H159" s="24" t="n">
        <f aca="false">IF(F159&lt;&gt;"",F159,0)</f>
        <v>0</v>
      </c>
      <c r="I159" s="23" t="n">
        <f aca="false">IF(E159&gt;0,1,0)</f>
        <v>0</v>
      </c>
      <c r="J159" s="56"/>
      <c r="L159" s="0" t="n">
        <f aca="false">20-L158</f>
        <v>0</v>
      </c>
    </row>
    <row r="160" customFormat="false" ht="12.75" hidden="false" customHeight="false" outlineLevel="0" collapsed="false">
      <c r="B160" s="41" t="n">
        <v>6</v>
      </c>
      <c r="C160" s="60" t="n">
        <v>37236</v>
      </c>
      <c r="D160" s="20" t="n">
        <f aca="false">C160+90</f>
        <v>37326</v>
      </c>
      <c r="E160" s="21" t="n">
        <f aca="false">IF($A$10&gt;=D160,(IF($A$10-D160&gt;31,$A$10-$A$9+1,$A$10-D160+1)),0)</f>
        <v>0</v>
      </c>
      <c r="F160" s="22"/>
      <c r="G160" s="23" t="n">
        <f aca="false">IF(F160&lt;&gt;"",E160,0)</f>
        <v>0</v>
      </c>
      <c r="H160" s="24" t="n">
        <f aca="false">IF(F160&lt;&gt;"",F160,0)</f>
        <v>0</v>
      </c>
      <c r="I160" s="23" t="n">
        <f aca="false">IF(E160&gt;0,1,0)</f>
        <v>0</v>
      </c>
      <c r="J160" s="56"/>
    </row>
    <row r="161" customFormat="false" ht="12.75" hidden="false" customHeight="false" outlineLevel="0" collapsed="false">
      <c r="B161" s="41" t="n">
        <v>7</v>
      </c>
      <c r="C161" s="60" t="n">
        <v>37236</v>
      </c>
      <c r="D161" s="20" t="n">
        <f aca="false">C161+90</f>
        <v>37326</v>
      </c>
      <c r="E161" s="21" t="n">
        <f aca="false">IF($A$10&gt;=D161,(IF($A$10-D161&gt;31,$A$10-$A$9+1,$A$10-D161+1)),0)</f>
        <v>0</v>
      </c>
      <c r="F161" s="22"/>
      <c r="G161" s="23" t="n">
        <f aca="false">IF(F161&lt;&gt;"",E161,0)</f>
        <v>0</v>
      </c>
      <c r="H161" s="24" t="n">
        <f aca="false">IF(F161&lt;&gt;"",F161,0)</f>
        <v>0</v>
      </c>
      <c r="I161" s="23" t="n">
        <f aca="false">IF(E161&gt;0,1,0)</f>
        <v>0</v>
      </c>
      <c r="J161" s="56"/>
    </row>
    <row r="162" customFormat="false" ht="12.75" hidden="false" customHeight="false" outlineLevel="0" collapsed="false">
      <c r="B162" s="41" t="n">
        <v>8</v>
      </c>
      <c r="C162" s="60" t="n">
        <v>37236</v>
      </c>
      <c r="D162" s="20" t="n">
        <f aca="false">C162+90</f>
        <v>37326</v>
      </c>
      <c r="E162" s="21" t="n">
        <f aca="false">IF($A$10&gt;=D162,(IF($A$10-D162&gt;31,$A$10-$A$9+1,$A$10-D162+1)),0)</f>
        <v>0</v>
      </c>
      <c r="F162" s="22"/>
      <c r="G162" s="23" t="n">
        <f aca="false">IF(F162&lt;&gt;"",E162,0)</f>
        <v>0</v>
      </c>
      <c r="H162" s="24" t="n">
        <f aca="false">IF(F162&lt;&gt;"",F162,0)</f>
        <v>0</v>
      </c>
      <c r="I162" s="23" t="n">
        <f aca="false">IF(E162&gt;0,1,0)</f>
        <v>0</v>
      </c>
      <c r="J162" s="56"/>
    </row>
    <row r="163" customFormat="false" ht="12.75" hidden="false" customHeight="false" outlineLevel="0" collapsed="false">
      <c r="B163" s="41" t="n">
        <v>9</v>
      </c>
      <c r="C163" s="60" t="n">
        <v>37236</v>
      </c>
      <c r="D163" s="20" t="n">
        <f aca="false">C163+90</f>
        <v>37326</v>
      </c>
      <c r="E163" s="21" t="n">
        <f aca="false">IF($A$10&gt;=D163,(IF($A$10-D163&gt;31,$A$10-$A$9+1,$A$10-D163+1)),0)</f>
        <v>0</v>
      </c>
      <c r="F163" s="22"/>
      <c r="G163" s="23" t="n">
        <f aca="false">IF(F163&lt;&gt;"",E163,0)</f>
        <v>0</v>
      </c>
      <c r="H163" s="24" t="n">
        <f aca="false">IF(F163&lt;&gt;"",F163,0)</f>
        <v>0</v>
      </c>
      <c r="I163" s="23" t="n">
        <f aca="false">IF(E163&gt;0,1,0)</f>
        <v>0</v>
      </c>
      <c r="J163" s="56"/>
    </row>
    <row r="164" customFormat="false" ht="12.75" hidden="false" customHeight="false" outlineLevel="0" collapsed="false">
      <c r="B164" s="41" t="n">
        <v>10</v>
      </c>
      <c r="C164" s="60" t="n">
        <v>37236</v>
      </c>
      <c r="D164" s="20" t="n">
        <f aca="false">C164+90</f>
        <v>37326</v>
      </c>
      <c r="E164" s="21" t="n">
        <f aca="false">IF($A$10&gt;=D164,(IF($A$10-D164&gt;31,$A$10-$A$9+1,$A$10-D164+1)),0)</f>
        <v>0</v>
      </c>
      <c r="F164" s="22"/>
      <c r="G164" s="23" t="n">
        <f aca="false">IF(F164&lt;&gt;"",E164,0)</f>
        <v>0</v>
      </c>
      <c r="H164" s="24" t="n">
        <f aca="false">IF(F164&lt;&gt;"",F164,0)</f>
        <v>0</v>
      </c>
      <c r="I164" s="23" t="n">
        <f aca="false">IF(E164&gt;0,1,0)</f>
        <v>0</v>
      </c>
      <c r="J164" s="56"/>
    </row>
    <row r="165" customFormat="false" ht="12.75" hidden="false" customHeight="false" outlineLevel="0" collapsed="false">
      <c r="B165" s="41" t="n">
        <v>11</v>
      </c>
      <c r="C165" s="65" t="n">
        <v>37243</v>
      </c>
      <c r="D165" s="20" t="n">
        <f aca="false">C165+90</f>
        <v>37333</v>
      </c>
      <c r="E165" s="21" t="n">
        <f aca="false">IF($A$10&gt;=D165,(IF($A$10-D165&gt;31,$A$10-$A$9+1,$A$10-D165+1)),0)</f>
        <v>0</v>
      </c>
      <c r="F165" s="22"/>
      <c r="G165" s="23" t="n">
        <f aca="false">IF(F165&lt;&gt;"",E165,0)</f>
        <v>0</v>
      </c>
      <c r="H165" s="24" t="n">
        <f aca="false">IF(F165&lt;&gt;"",F165,0)</f>
        <v>0</v>
      </c>
      <c r="I165" s="23" t="n">
        <f aca="false">IF(E165&gt;0,1,0)</f>
        <v>0</v>
      </c>
      <c r="J165" s="56"/>
    </row>
    <row r="166" customFormat="false" ht="12.75" hidden="false" customHeight="false" outlineLevel="0" collapsed="false">
      <c r="B166" s="41" t="n">
        <v>12</v>
      </c>
      <c r="C166" s="60" t="n">
        <v>37236</v>
      </c>
      <c r="D166" s="20" t="n">
        <f aca="false">C166+90</f>
        <v>37326</v>
      </c>
      <c r="E166" s="21" t="n">
        <f aca="false">IF($A$10&gt;=D166,(IF($A$10-D166&gt;31,$A$10-$A$9+1,$A$10-D166+1)),0)</f>
        <v>0</v>
      </c>
      <c r="F166" s="22"/>
      <c r="G166" s="23" t="n">
        <f aca="false">IF(F166&lt;&gt;"",E166,0)</f>
        <v>0</v>
      </c>
      <c r="H166" s="24" t="n">
        <f aca="false">IF(F166&lt;&gt;"",F166,0)</f>
        <v>0</v>
      </c>
      <c r="I166" s="23" t="n">
        <f aca="false">IF(E166&gt;0,1,0)</f>
        <v>0</v>
      </c>
      <c r="J166" s="56"/>
    </row>
    <row r="167" customFormat="false" ht="12.75" hidden="false" customHeight="false" outlineLevel="0" collapsed="false">
      <c r="B167" s="41" t="n">
        <v>13</v>
      </c>
      <c r="C167" s="60" t="n">
        <v>37236</v>
      </c>
      <c r="D167" s="20" t="n">
        <f aca="false">C167+90</f>
        <v>37326</v>
      </c>
      <c r="E167" s="21" t="n">
        <f aca="false">IF($A$10&gt;=D167,(IF($A$10-D167&gt;31,$A$10-$A$9+1,$A$10-D167+1)),0)</f>
        <v>0</v>
      </c>
      <c r="F167" s="22"/>
      <c r="G167" s="23" t="n">
        <f aca="false">IF(F167&lt;&gt;"",E167,0)</f>
        <v>0</v>
      </c>
      <c r="H167" s="24" t="n">
        <f aca="false">IF(F167&lt;&gt;"",F167,0)</f>
        <v>0</v>
      </c>
      <c r="I167" s="23" t="n">
        <f aca="false">IF(E167&gt;0,1,0)</f>
        <v>0</v>
      </c>
      <c r="J167" s="56"/>
    </row>
    <row r="168" customFormat="false" ht="12.75" hidden="false" customHeight="false" outlineLevel="0" collapsed="false">
      <c r="B168" s="41" t="n">
        <v>14</v>
      </c>
      <c r="C168" s="60" t="n">
        <v>37236</v>
      </c>
      <c r="D168" s="20" t="n">
        <f aca="false">C168+90</f>
        <v>37326</v>
      </c>
      <c r="E168" s="21" t="n">
        <f aca="false">IF($A$10&gt;=D168,(IF($A$10-D168&gt;31,$A$10-$A$9+1,$A$10-D168+1)),0)</f>
        <v>0</v>
      </c>
      <c r="F168" s="22"/>
      <c r="G168" s="23" t="n">
        <f aca="false">IF(F168&lt;&gt;"",E168,0)</f>
        <v>0</v>
      </c>
      <c r="H168" s="24" t="n">
        <f aca="false">IF(F168&lt;&gt;"",F168,0)</f>
        <v>0</v>
      </c>
      <c r="I168" s="23" t="n">
        <f aca="false">IF(E168&gt;0,1,0)</f>
        <v>0</v>
      </c>
      <c r="J168" s="56"/>
    </row>
    <row r="169" customFormat="false" ht="12.75" hidden="false" customHeight="false" outlineLevel="0" collapsed="false">
      <c r="B169" s="41" t="n">
        <v>15</v>
      </c>
      <c r="C169" s="60" t="n">
        <v>37236</v>
      </c>
      <c r="D169" s="20" t="n">
        <f aca="false">C169+90</f>
        <v>37326</v>
      </c>
      <c r="E169" s="21" t="n">
        <f aca="false">IF($A$10&gt;=D169,(IF($A$10-D169&gt;31,$A$10-$A$9+1,$A$10-D169+1)),0)</f>
        <v>0</v>
      </c>
      <c r="F169" s="22"/>
      <c r="G169" s="23" t="n">
        <f aca="false">IF(F169&lt;&gt;"",E169,0)</f>
        <v>0</v>
      </c>
      <c r="H169" s="24" t="n">
        <f aca="false">IF(F169&lt;&gt;"",F169,0)</f>
        <v>0</v>
      </c>
      <c r="I169" s="23" t="n">
        <f aca="false">IF(E169&gt;0,1,0)</f>
        <v>0</v>
      </c>
      <c r="J169" s="56"/>
    </row>
    <row r="170" customFormat="false" ht="12.75" hidden="false" customHeight="false" outlineLevel="0" collapsed="false">
      <c r="B170" s="41" t="n">
        <v>16</v>
      </c>
      <c r="C170" s="60" t="n">
        <v>37243</v>
      </c>
      <c r="D170" s="20" t="n">
        <f aca="false">C170+90</f>
        <v>37333</v>
      </c>
      <c r="E170" s="21" t="n">
        <f aca="false">IF($A$10&gt;=D170,(IF($A$10-D170&gt;31,$A$10-$A$9+1,$A$10-D170+1)),0)</f>
        <v>0</v>
      </c>
      <c r="F170" s="22"/>
      <c r="G170" s="23" t="n">
        <f aca="false">IF(F170&lt;&gt;"",E170,0)</f>
        <v>0</v>
      </c>
      <c r="H170" s="24" t="n">
        <f aca="false">IF(F170&lt;&gt;"",F170,0)</f>
        <v>0</v>
      </c>
      <c r="I170" s="23" t="n">
        <f aca="false">IF(E170&gt;0,1,0)</f>
        <v>0</v>
      </c>
      <c r="J170" s="56"/>
    </row>
    <row r="171" customFormat="false" ht="12.75" hidden="false" customHeight="false" outlineLevel="0" collapsed="false">
      <c r="B171" s="41" t="n">
        <v>17</v>
      </c>
      <c r="C171" s="60" t="n">
        <v>37236</v>
      </c>
      <c r="D171" s="20" t="n">
        <f aca="false">C171+90</f>
        <v>37326</v>
      </c>
      <c r="E171" s="21" t="n">
        <f aca="false">IF($A$10&gt;=D171,(IF($A$10-D171&gt;31,$A$10-$A$9+1,$A$10-D171+1)),0)</f>
        <v>0</v>
      </c>
      <c r="F171" s="22"/>
      <c r="G171" s="23" t="n">
        <f aca="false">IF(F171&lt;&gt;"",E171,0)</f>
        <v>0</v>
      </c>
      <c r="H171" s="24" t="n">
        <f aca="false">IF(F171&lt;&gt;"",F171,0)</f>
        <v>0</v>
      </c>
      <c r="I171" s="23" t="n">
        <f aca="false">IF(E171&gt;0,1,0)</f>
        <v>0</v>
      </c>
      <c r="J171" s="56"/>
    </row>
    <row r="172" customFormat="false" ht="12.75" hidden="false" customHeight="false" outlineLevel="0" collapsed="false">
      <c r="B172" s="41" t="n">
        <v>18</v>
      </c>
      <c r="C172" s="60" t="n">
        <v>37236</v>
      </c>
      <c r="D172" s="20" t="n">
        <f aca="false">C172+90</f>
        <v>37326</v>
      </c>
      <c r="E172" s="21" t="n">
        <f aca="false">IF($A$10&gt;=D172,(IF($A$10-D172&gt;31,$A$10-$A$9+1,$A$10-D172+1)),0)</f>
        <v>0</v>
      </c>
      <c r="F172" s="22"/>
      <c r="G172" s="23" t="n">
        <f aca="false">IF(F172&lt;&gt;"",E172,0)</f>
        <v>0</v>
      </c>
      <c r="H172" s="24" t="n">
        <f aca="false">IF(F172&lt;&gt;"",F172,0)</f>
        <v>0</v>
      </c>
      <c r="I172" s="23" t="n">
        <f aca="false">IF(E172&gt;0,1,0)</f>
        <v>0</v>
      </c>
      <c r="J172" s="56"/>
    </row>
    <row r="173" customFormat="false" ht="12.75" hidden="false" customHeight="false" outlineLevel="0" collapsed="false">
      <c r="B173" s="41" t="n">
        <v>19</v>
      </c>
      <c r="C173" s="60" t="n">
        <v>37236</v>
      </c>
      <c r="D173" s="20" t="n">
        <f aca="false">C173+90</f>
        <v>37326</v>
      </c>
      <c r="E173" s="21" t="n">
        <f aca="false">IF($A$10&gt;=D173,(IF($A$10-D173&gt;31,$A$10-$A$9+1,$A$10-D173+1)),0)</f>
        <v>0</v>
      </c>
      <c r="F173" s="22"/>
      <c r="G173" s="23" t="n">
        <f aca="false">IF(F173&lt;&gt;"",E173,0)</f>
        <v>0</v>
      </c>
      <c r="H173" s="24" t="n">
        <f aca="false">IF(F173&lt;&gt;"",F173,0)</f>
        <v>0</v>
      </c>
      <c r="I173" s="23" t="n">
        <f aca="false">IF(E173&gt;0,1,0)</f>
        <v>0</v>
      </c>
      <c r="J173" s="56"/>
    </row>
    <row r="174" customFormat="false" ht="12.75" hidden="false" customHeight="false" outlineLevel="0" collapsed="false">
      <c r="B174" s="41" t="n">
        <v>20</v>
      </c>
      <c r="C174" s="60" t="n">
        <v>37236</v>
      </c>
      <c r="D174" s="20" t="n">
        <f aca="false">C174+90</f>
        <v>37326</v>
      </c>
      <c r="E174" s="21" t="n">
        <f aca="false">IF($A$10&gt;=D174,(IF($A$10-D174&gt;31,$A$10-$A$9+1,$A$10-D174+1)),0)</f>
        <v>0</v>
      </c>
      <c r="F174" s="22"/>
      <c r="G174" s="23" t="n">
        <f aca="false">IF(F174&lt;&gt;"",E174,0)</f>
        <v>0</v>
      </c>
      <c r="H174" s="24" t="n">
        <f aca="false">IF(F174&lt;&gt;"",F174,0)</f>
        <v>0</v>
      </c>
      <c r="I174" s="23" t="n">
        <f aca="false">IF(E174&gt;0,1,0)</f>
        <v>0</v>
      </c>
      <c r="J174" s="56"/>
    </row>
    <row r="175" customFormat="false" ht="12.75" hidden="false" customHeight="false" outlineLevel="0" collapsed="false">
      <c r="D175" s="8"/>
      <c r="E175" s="34" t="s">
        <v>17</v>
      </c>
      <c r="F175" s="66" t="e">
        <f aca="false">AVERAGE(F155:F174)</f>
        <v>#DIV/0!</v>
      </c>
      <c r="G175" s="66"/>
      <c r="H175" s="66"/>
      <c r="I175" s="23" t="n">
        <f aca="false">SUM(I155:I174)</f>
        <v>0</v>
      </c>
      <c r="J175" s="8"/>
    </row>
    <row r="176" customFormat="false" ht="12.75" hidden="false" customHeight="false" outlineLevel="0" collapsed="false">
      <c r="D176" s="8"/>
      <c r="E176" s="37" t="s">
        <v>18</v>
      </c>
      <c r="F176" s="7" t="e">
        <f aca="false">(G155*H155+G156*H156+G157*H157+G158*H158+G159*H159+G160*H160+G161*H161+G162*H162+G163*H163+G164*H164+G165*H165+G166*H166+G167*H167+G168*H168+G169*H169+G170*H170+G171*H171+G172*H172+G173*H173+G174*H174)/SUM(G155:G174)</f>
        <v>#DIV/0!</v>
      </c>
      <c r="G176" s="8"/>
      <c r="H176" s="8"/>
      <c r="I176" s="8"/>
      <c r="J176" s="8"/>
    </row>
    <row r="177" customFormat="false" ht="18" hidden="false" customHeight="false" outlineLevel="0" collapsed="false">
      <c r="A177" s="9"/>
      <c r="B177" s="39" t="s">
        <v>37</v>
      </c>
      <c r="C177" s="39"/>
      <c r="D177" s="12"/>
      <c r="E177" s="12"/>
      <c r="F177" s="12"/>
      <c r="G177" s="12"/>
      <c r="H177" s="12"/>
      <c r="I177" s="12"/>
      <c r="J177" s="12"/>
    </row>
    <row r="178" customFormat="false" ht="12.75" hidden="false" customHeight="false" outlineLevel="0" collapsed="false">
      <c r="B178" s="13"/>
      <c r="C178" s="13" t="s">
        <v>31</v>
      </c>
      <c r="D178" s="40"/>
      <c r="E178" s="40"/>
      <c r="F178" s="40"/>
      <c r="G178" s="40"/>
      <c r="H178" s="40"/>
      <c r="I178" s="40"/>
      <c r="J178" s="40"/>
    </row>
    <row r="179" customFormat="false" ht="38.25" hidden="false" customHeight="false" outlineLevel="0" collapsed="false">
      <c r="B179" s="13" t="str">
        <f aca="false">B8</f>
        <v>TURBINE NO.</v>
      </c>
      <c r="C179" s="13" t="str">
        <f aca="false">C8</f>
        <v>ACCEPTANCE</v>
      </c>
      <c r="D179" s="40" t="str">
        <f aca="false">D8</f>
        <v>90 Days </v>
      </c>
      <c r="E179" s="16" t="str">
        <f aca="false">E8</f>
        <v>Days in Mo. &gt; 90 Days from Commissioning</v>
      </c>
      <c r="F179" s="16" t="str">
        <f aca="false">F8</f>
        <v>MTD Avail for &gt; 90 days from Commissioning</v>
      </c>
      <c r="G179" s="16"/>
      <c r="H179" s="16"/>
      <c r="I179" s="16" t="s">
        <v>9</v>
      </c>
      <c r="J179" s="40"/>
      <c r="K179" s="17" t="s">
        <v>10</v>
      </c>
    </row>
    <row r="180" customFormat="false" ht="12.75" hidden="false" customHeight="false" outlineLevel="0" collapsed="false">
      <c r="B180" s="41" t="n">
        <v>1</v>
      </c>
      <c r="C180" s="52" t="n">
        <v>37201</v>
      </c>
      <c r="D180" s="20" t="n">
        <f aca="false">C180+90</f>
        <v>37291</v>
      </c>
      <c r="E180" s="21" t="n">
        <f aca="false">IF($A$10&gt;=D180,(IF($A$10-D180&gt;31,$A$10-$A$9+1,$A$10-D180+1)),0)</f>
        <v>0</v>
      </c>
      <c r="F180" s="22"/>
      <c r="G180" s="23" t="n">
        <f aca="false">IF(F180&lt;&gt;"",E180,0)</f>
        <v>0</v>
      </c>
      <c r="H180" s="24" t="n">
        <f aca="false">IF(F180&lt;&gt;"",F180,0)</f>
        <v>0</v>
      </c>
      <c r="I180" s="23" t="n">
        <f aca="false">IF(E180&gt;0,1,0)</f>
        <v>0</v>
      </c>
      <c r="J180" s="56"/>
      <c r="K180" s="57"/>
      <c r="L180" s="57"/>
    </row>
    <row r="181" customFormat="false" ht="12.75" hidden="false" customHeight="false" outlineLevel="0" collapsed="false">
      <c r="B181" s="41" t="n">
        <v>2</v>
      </c>
      <c r="C181" s="52" t="n">
        <v>37201</v>
      </c>
      <c r="D181" s="20" t="n">
        <f aca="false">C181+90</f>
        <v>37291</v>
      </c>
      <c r="E181" s="21" t="n">
        <f aca="false">IF($A$10&gt;=D181,(IF($A$10-D181&gt;31,$A$10-$A$9+1,$A$10-D181+1)),0)</f>
        <v>0</v>
      </c>
      <c r="F181" s="22"/>
      <c r="G181" s="23" t="n">
        <f aca="false">IF(F181&lt;&gt;"",E181,0)</f>
        <v>0</v>
      </c>
      <c r="H181" s="24" t="n">
        <f aca="false">IF(F181&lt;&gt;"",F181,0)</f>
        <v>0</v>
      </c>
      <c r="I181" s="23" t="n">
        <f aca="false">IF(E181&gt;0,1,0)</f>
        <v>0</v>
      </c>
      <c r="J181" s="56"/>
      <c r="K181" s="57"/>
      <c r="L181" s="57"/>
    </row>
    <row r="182" customFormat="false" ht="13.5" hidden="false" customHeight="false" outlineLevel="0" collapsed="false">
      <c r="B182" s="41" t="n">
        <v>3</v>
      </c>
      <c r="C182" s="52" t="n">
        <v>37201</v>
      </c>
      <c r="D182" s="20" t="n">
        <f aca="false">C182+90</f>
        <v>37291</v>
      </c>
      <c r="E182" s="21" t="n">
        <f aca="false">IF($A$10&gt;=D182,(IF($A$10-D182&gt;31,$A$10-$A$9+1,$A$10-D182+1)),0)</f>
        <v>0</v>
      </c>
      <c r="F182" s="22"/>
      <c r="G182" s="23" t="n">
        <f aca="false">IF(F182&lt;&gt;"",E182,0)</f>
        <v>0</v>
      </c>
      <c r="H182" s="24" t="n">
        <f aca="false">IF(F182&lt;&gt;"",F182,0)</f>
        <v>0</v>
      </c>
      <c r="I182" s="23" t="n">
        <f aca="false">IF(E182&gt;0,1,0)</f>
        <v>0</v>
      </c>
      <c r="J182" s="56"/>
      <c r="K182" s="47" t="s">
        <v>24</v>
      </c>
      <c r="L182" s="48" t="n">
        <v>6</v>
      </c>
      <c r="M182" s="29" t="s">
        <v>14</v>
      </c>
      <c r="P182" s="30" t="s">
        <v>15</v>
      </c>
      <c r="Q182" s="31"/>
      <c r="R182" s="31"/>
    </row>
    <row r="183" customFormat="false" ht="13.5" hidden="false" customHeight="false" outlineLevel="0" collapsed="false">
      <c r="B183" s="41" t="n">
        <v>4</v>
      </c>
      <c r="C183" s="52" t="n">
        <v>37201</v>
      </c>
      <c r="D183" s="20" t="n">
        <f aca="false">C183+90</f>
        <v>37291</v>
      </c>
      <c r="E183" s="21" t="n">
        <f aca="false">IF($A$10&gt;=D183,(IF($A$10-D183&gt;31,$A$10-$A$9+1,$A$10-D183+1)),0)</f>
        <v>0</v>
      </c>
      <c r="F183" s="22"/>
      <c r="G183" s="23" t="n">
        <f aca="false">IF(F183&lt;&gt;"",E183,0)</f>
        <v>0</v>
      </c>
      <c r="H183" s="24" t="n">
        <f aca="false">IF(F183&lt;&gt;"",F183,0)</f>
        <v>0</v>
      </c>
      <c r="I183" s="23" t="n">
        <f aca="false">IF(E183&gt;0,1,0)</f>
        <v>0</v>
      </c>
      <c r="J183" s="56"/>
      <c r="L183" s="29" t="n">
        <f aca="false">L180+L181+L182</f>
        <v>6</v>
      </c>
      <c r="M183" s="29" t="s">
        <v>16</v>
      </c>
      <c r="P183" s="32"/>
    </row>
    <row r="184" customFormat="false" ht="12.75" hidden="false" customHeight="false" outlineLevel="0" collapsed="false">
      <c r="B184" s="41" t="n">
        <v>5</v>
      </c>
      <c r="C184" s="52" t="n">
        <v>37201</v>
      </c>
      <c r="D184" s="20" t="n">
        <f aca="false">C184+90</f>
        <v>37291</v>
      </c>
      <c r="E184" s="21" t="n">
        <f aca="false">IF($A$10&gt;=D184,(IF($A$10-D184&gt;31,$A$10-$A$9+1,$A$10-D184+1)),0)</f>
        <v>0</v>
      </c>
      <c r="F184" s="22"/>
      <c r="G184" s="23" t="n">
        <f aca="false">IF(F184&lt;&gt;"",E184,0)</f>
        <v>0</v>
      </c>
      <c r="H184" s="24" t="n">
        <f aca="false">IF(F184&lt;&gt;"",F184,0)</f>
        <v>0</v>
      </c>
      <c r="I184" s="23" t="n">
        <f aca="false">IF(E184&gt;0,1,0)</f>
        <v>0</v>
      </c>
      <c r="J184" s="56"/>
      <c r="L184" s="0" t="n">
        <f aca="false">L183-6</f>
        <v>0</v>
      </c>
    </row>
    <row r="185" customFormat="false" ht="12.75" hidden="false" customHeight="false" outlineLevel="0" collapsed="false">
      <c r="B185" s="41" t="n">
        <v>6</v>
      </c>
      <c r="C185" s="52" t="n">
        <v>37201</v>
      </c>
      <c r="D185" s="20" t="n">
        <f aca="false">C185+90</f>
        <v>37291</v>
      </c>
      <c r="E185" s="21" t="n">
        <f aca="false">IF($A$10&gt;=D185,(IF($A$10-D185&gt;31,$A$10-$A$9+1,$A$10-D185+1)),0)</f>
        <v>0</v>
      </c>
      <c r="F185" s="22"/>
      <c r="G185" s="23" t="n">
        <f aca="false">IF(F185&lt;&gt;"",E185,0)</f>
        <v>0</v>
      </c>
      <c r="H185" s="24" t="n">
        <f aca="false">IF(F185&lt;&gt;"",F185,0)</f>
        <v>0</v>
      </c>
      <c r="I185" s="23" t="n">
        <f aca="false">IF(E185&gt;0,1,0)</f>
        <v>0</v>
      </c>
      <c r="J185" s="56"/>
    </row>
    <row r="186" customFormat="false" ht="12.75" hidden="false" customHeight="false" outlineLevel="0" collapsed="false">
      <c r="D186" s="8"/>
      <c r="E186" s="34" t="s">
        <v>17</v>
      </c>
      <c r="F186" s="66" t="e">
        <f aca="false">AVERAGE(F180:F185)</f>
        <v>#DIV/0!</v>
      </c>
      <c r="G186" s="66"/>
      <c r="H186" s="66"/>
      <c r="I186" s="23" t="n">
        <f aca="false">SUM(I180:I185)</f>
        <v>0</v>
      </c>
      <c r="J186" s="8"/>
    </row>
    <row r="187" customFormat="false" ht="12.75" hidden="false" customHeight="false" outlineLevel="0" collapsed="false">
      <c r="D187" s="8"/>
      <c r="E187" s="37" t="s">
        <v>18</v>
      </c>
      <c r="F187" s="7" t="e">
        <f aca="false">(G180*H180+G181*H181+G182*H182+G183*H183+G184*H184+G185*H185)/SUM(G180:G185)</f>
        <v>#DIV/0!</v>
      </c>
      <c r="G187" s="8"/>
      <c r="H187" s="8"/>
      <c r="I187" s="8"/>
      <c r="J187" s="8"/>
    </row>
    <row r="188" customFormat="false" ht="18" hidden="false" customHeight="false" outlineLevel="0" collapsed="false">
      <c r="A188" s="9"/>
      <c r="B188" s="39" t="s">
        <v>38</v>
      </c>
      <c r="C188" s="39"/>
      <c r="D188" s="12"/>
      <c r="E188" s="12"/>
      <c r="F188" s="12"/>
      <c r="G188" s="12"/>
      <c r="H188" s="12"/>
      <c r="I188" s="12"/>
      <c r="J188" s="12"/>
    </row>
    <row r="189" customFormat="false" ht="12.75" hidden="false" customHeight="false" outlineLevel="0" collapsed="false">
      <c r="B189" s="13"/>
      <c r="C189" s="13" t="s">
        <v>39</v>
      </c>
      <c r="D189" s="40"/>
      <c r="E189" s="40"/>
      <c r="F189" s="40"/>
      <c r="G189" s="40"/>
      <c r="H189" s="40"/>
      <c r="I189" s="40"/>
      <c r="J189" s="40"/>
    </row>
    <row r="190" customFormat="false" ht="38.25" hidden="false" customHeight="false" outlineLevel="0" collapsed="false">
      <c r="B190" s="13" t="str">
        <f aca="false">B8</f>
        <v>TURBINE NO.</v>
      </c>
      <c r="C190" s="13" t="str">
        <f aca="false">C8</f>
        <v>ACCEPTANCE</v>
      </c>
      <c r="D190" s="40" t="str">
        <f aca="false">D8</f>
        <v>90 Days </v>
      </c>
      <c r="E190" s="16" t="str">
        <f aca="false">E8</f>
        <v>Days in Mo. &gt; 90 Days from Commissioning</v>
      </c>
      <c r="F190" s="16" t="str">
        <f aca="false">F8</f>
        <v>MTD Avail for &gt; 90 days from Commissioning</v>
      </c>
      <c r="G190" s="16"/>
      <c r="H190" s="16"/>
      <c r="I190" s="16" t="s">
        <v>9</v>
      </c>
      <c r="J190" s="40"/>
      <c r="K190" s="17" t="s">
        <v>10</v>
      </c>
    </row>
    <row r="191" customFormat="false" ht="12.75" hidden="false" customHeight="false" outlineLevel="0" collapsed="false">
      <c r="B191" s="41" t="n">
        <v>1</v>
      </c>
      <c r="C191" s="60" t="n">
        <v>37256</v>
      </c>
      <c r="D191" s="20" t="n">
        <f aca="false">C191+90</f>
        <v>37346</v>
      </c>
      <c r="E191" s="21" t="n">
        <f aca="false">IF($A$10&gt;=D191,(IF($A$10-D191&gt;31,$A$10-$A$9+1,$A$10-D191+1)),0)</f>
        <v>0</v>
      </c>
      <c r="F191" s="22"/>
      <c r="G191" s="23" t="n">
        <f aca="false">IF(F191&lt;&gt;"",E191,0)</f>
        <v>0</v>
      </c>
      <c r="H191" s="24" t="n">
        <f aca="false">IF(F191&lt;&gt;"",F191,0)</f>
        <v>0</v>
      </c>
      <c r="I191" s="23" t="n">
        <f aca="false">IF(E191&gt;0,1,0)</f>
        <v>0</v>
      </c>
      <c r="J191" s="56"/>
      <c r="K191" s="57"/>
      <c r="L191" s="57"/>
    </row>
    <row r="192" customFormat="false" ht="12.75" hidden="false" customHeight="false" outlineLevel="0" collapsed="false">
      <c r="B192" s="41" t="n">
        <v>2</v>
      </c>
      <c r="C192" s="60" t="n">
        <v>37255</v>
      </c>
      <c r="D192" s="20" t="n">
        <f aca="false">C192+90</f>
        <v>37345</v>
      </c>
      <c r="E192" s="21" t="n">
        <f aca="false">IF($A$10&gt;=D192,(IF($A$10-D192&gt;31,$A$10-$A$9+1,$A$10-D192+1)),0)</f>
        <v>0</v>
      </c>
      <c r="F192" s="22"/>
      <c r="G192" s="23" t="n">
        <f aca="false">IF(F192&lt;&gt;"",E192,0)</f>
        <v>0</v>
      </c>
      <c r="H192" s="24" t="n">
        <f aca="false">IF(F192&lt;&gt;"",F192,0)</f>
        <v>0</v>
      </c>
      <c r="I192" s="23" t="n">
        <f aca="false">IF(E192&gt;0,1,0)</f>
        <v>0</v>
      </c>
      <c r="J192" s="56"/>
      <c r="K192" s="61" t="s">
        <v>24</v>
      </c>
      <c r="L192" s="61" t="n">
        <v>0</v>
      </c>
    </row>
    <row r="193" customFormat="false" ht="13.5" hidden="false" customHeight="false" outlineLevel="0" collapsed="false">
      <c r="B193" s="41" t="n">
        <v>3</v>
      </c>
      <c r="C193" s="60" t="n">
        <v>37256</v>
      </c>
      <c r="D193" s="20" t="n">
        <f aca="false">C193+90</f>
        <v>37346</v>
      </c>
      <c r="E193" s="21" t="n">
        <f aca="false">IF($A$10&gt;=D193,(IF($A$10-D193&gt;31,$A$10-$A$9+1,$A$10-D193+1)),0)</f>
        <v>0</v>
      </c>
      <c r="F193" s="22"/>
      <c r="G193" s="23" t="n">
        <f aca="false">IF(F193&lt;&gt;"",E193,0)</f>
        <v>0</v>
      </c>
      <c r="H193" s="24" t="n">
        <f aca="false">IF(F193&lt;&gt;"",F193,0)</f>
        <v>0</v>
      </c>
      <c r="I193" s="23" t="n">
        <f aca="false">IF(E193&gt;0,1,0)</f>
        <v>0</v>
      </c>
      <c r="J193" s="56"/>
      <c r="K193" s="62" t="s">
        <v>36</v>
      </c>
      <c r="L193" s="62" t="n">
        <f aca="false">COUNT(C191:C206)</f>
        <v>16</v>
      </c>
      <c r="M193" s="29" t="s">
        <v>14</v>
      </c>
      <c r="P193" s="49" t="s">
        <v>15</v>
      </c>
      <c r="Q193" s="31"/>
      <c r="R193" s="31"/>
    </row>
    <row r="194" customFormat="false" ht="13.5" hidden="false" customHeight="false" outlineLevel="0" collapsed="false">
      <c r="B194" s="41" t="n">
        <v>4</v>
      </c>
      <c r="C194" s="60" t="n">
        <v>37254</v>
      </c>
      <c r="D194" s="20" t="n">
        <f aca="false">C194+90</f>
        <v>37344</v>
      </c>
      <c r="E194" s="21" t="n">
        <f aca="false">IF($A$10&gt;=D194,(IF($A$10-D194&gt;31,$A$10-$A$9+1,$A$10-D194+1)),0)</f>
        <v>0</v>
      </c>
      <c r="F194" s="22"/>
      <c r="G194" s="23" t="n">
        <f aca="false">IF(F194&lt;&gt;"",E194,0)</f>
        <v>0</v>
      </c>
      <c r="H194" s="24" t="n">
        <f aca="false">IF(F194&lt;&gt;"",F194,0)</f>
        <v>0</v>
      </c>
      <c r="I194" s="23" t="n">
        <f aca="false">IF(E194&gt;0,1,0)</f>
        <v>0</v>
      </c>
      <c r="J194" s="56"/>
      <c r="L194" s="29" t="n">
        <f aca="false">SUM(L192:L193)</f>
        <v>16</v>
      </c>
      <c r="M194" s="29" t="s">
        <v>16</v>
      </c>
      <c r="P194" s="67"/>
      <c r="Q194" s="68"/>
      <c r="R194" s="68"/>
    </row>
    <row r="195" customFormat="false" ht="12.75" hidden="false" customHeight="false" outlineLevel="0" collapsed="false">
      <c r="B195" s="41" t="n">
        <v>5</v>
      </c>
      <c r="C195" s="60" t="n">
        <v>37256</v>
      </c>
      <c r="D195" s="20" t="n">
        <f aca="false">C195+90</f>
        <v>37346</v>
      </c>
      <c r="E195" s="21" t="n">
        <f aca="false">IF($A$10&gt;=D195,(IF($A$10-D195&gt;31,$A$10-$A$9+1,$A$10-D195+1)),0)</f>
        <v>0</v>
      </c>
      <c r="F195" s="22"/>
      <c r="G195" s="23" t="n">
        <f aca="false">IF(F195&lt;&gt;"",E195,0)</f>
        <v>0</v>
      </c>
      <c r="H195" s="24" t="n">
        <f aca="false">IF(F195&lt;&gt;"",F195,0)</f>
        <v>0</v>
      </c>
      <c r="I195" s="23" t="n">
        <f aca="false">IF(E195&gt;0,1,0)</f>
        <v>0</v>
      </c>
      <c r="J195" s="56"/>
      <c r="L195" s="0" t="n">
        <f aca="false">16-L194</f>
        <v>0</v>
      </c>
    </row>
    <row r="196" customFormat="false" ht="12.75" hidden="false" customHeight="false" outlineLevel="0" collapsed="false">
      <c r="B196" s="41" t="n">
        <v>6</v>
      </c>
      <c r="C196" s="60" t="n">
        <v>37255</v>
      </c>
      <c r="D196" s="20" t="n">
        <f aca="false">C196+90</f>
        <v>37345</v>
      </c>
      <c r="E196" s="21" t="n">
        <f aca="false">IF($A$10&gt;=D196,(IF($A$10-D196&gt;31,$A$10-$A$9+1,$A$10-D196+1)),0)</f>
        <v>0</v>
      </c>
      <c r="F196" s="22"/>
      <c r="G196" s="23" t="n">
        <f aca="false">IF(F196&lt;&gt;"",E196,0)</f>
        <v>0</v>
      </c>
      <c r="H196" s="24" t="n">
        <f aca="false">IF(F196&lt;&gt;"",F196,0)</f>
        <v>0</v>
      </c>
      <c r="I196" s="23" t="n">
        <f aca="false">IF(E196&gt;0,1,0)</f>
        <v>0</v>
      </c>
      <c r="J196" s="56"/>
    </row>
    <row r="197" customFormat="false" ht="12.75" hidden="false" customHeight="false" outlineLevel="0" collapsed="false">
      <c r="B197" s="41" t="n">
        <v>7</v>
      </c>
      <c r="C197" s="60" t="n">
        <v>37255</v>
      </c>
      <c r="D197" s="20" t="n">
        <f aca="false">C197+90</f>
        <v>37345</v>
      </c>
      <c r="E197" s="21" t="n">
        <f aca="false">IF($A$10&gt;=D197,(IF($A$10-D197&gt;31,$A$10-$A$9+1,$A$10-D197+1)),0)</f>
        <v>0</v>
      </c>
      <c r="F197" s="22"/>
      <c r="G197" s="23" t="n">
        <f aca="false">IF(F197&lt;&gt;"",E197,0)</f>
        <v>0</v>
      </c>
      <c r="H197" s="24" t="n">
        <f aca="false">IF(F197&lt;&gt;"",F197,0)</f>
        <v>0</v>
      </c>
      <c r="I197" s="23" t="n">
        <f aca="false">IF(E197&gt;0,1,0)</f>
        <v>0</v>
      </c>
      <c r="J197" s="56"/>
    </row>
    <row r="198" customFormat="false" ht="12.75" hidden="false" customHeight="false" outlineLevel="0" collapsed="false">
      <c r="B198" s="41" t="n">
        <v>8</v>
      </c>
      <c r="C198" s="60" t="n">
        <v>37254</v>
      </c>
      <c r="D198" s="20" t="n">
        <f aca="false">C198+90</f>
        <v>37344</v>
      </c>
      <c r="E198" s="21" t="n">
        <f aca="false">IF($A$10&gt;=D198,(IF($A$10-D198&gt;31,$A$10-$A$9+1,$A$10-D198+1)),0)</f>
        <v>0</v>
      </c>
      <c r="F198" s="22"/>
      <c r="G198" s="23" t="n">
        <f aca="false">IF(F198&lt;&gt;"",E198,0)</f>
        <v>0</v>
      </c>
      <c r="H198" s="24" t="n">
        <f aca="false">IF(F198&lt;&gt;"",F198,0)</f>
        <v>0</v>
      </c>
      <c r="I198" s="23" t="n">
        <f aca="false">IF(E198&gt;0,1,0)</f>
        <v>0</v>
      </c>
      <c r="J198" s="56"/>
    </row>
    <row r="199" customFormat="false" ht="12.75" hidden="false" customHeight="false" outlineLevel="0" collapsed="false">
      <c r="B199" s="41" t="n">
        <v>9</v>
      </c>
      <c r="C199" s="60" t="n">
        <v>37254</v>
      </c>
      <c r="D199" s="20" t="n">
        <f aca="false">C199+90</f>
        <v>37344</v>
      </c>
      <c r="E199" s="21" t="n">
        <f aca="false">IF($A$10&gt;=D199,(IF($A$10-D199&gt;31,$A$10-$A$9+1,$A$10-D199+1)),0)</f>
        <v>0</v>
      </c>
      <c r="F199" s="22"/>
      <c r="G199" s="23" t="n">
        <f aca="false">IF(F199&lt;&gt;"",E199,0)</f>
        <v>0</v>
      </c>
      <c r="H199" s="24" t="n">
        <f aca="false">IF(F199&lt;&gt;"",F199,0)</f>
        <v>0</v>
      </c>
      <c r="I199" s="23" t="n">
        <f aca="false">IF(E199&gt;0,1,0)</f>
        <v>0</v>
      </c>
      <c r="J199" s="56"/>
    </row>
    <row r="200" customFormat="false" ht="12.75" hidden="false" customHeight="false" outlineLevel="0" collapsed="false">
      <c r="B200" s="41" t="n">
        <v>10</v>
      </c>
      <c r="C200" s="60" t="n">
        <v>37254</v>
      </c>
      <c r="D200" s="20" t="n">
        <f aca="false">C200+90</f>
        <v>37344</v>
      </c>
      <c r="E200" s="21" t="n">
        <f aca="false">IF($A$10&gt;=D200,(IF($A$10-D200&gt;31,$A$10-$A$9+1,$A$10-D200+1)),0)</f>
        <v>0</v>
      </c>
      <c r="F200" s="22"/>
      <c r="G200" s="23" t="n">
        <f aca="false">IF(F200&lt;&gt;"",E200,0)</f>
        <v>0</v>
      </c>
      <c r="H200" s="24" t="n">
        <f aca="false">IF(F200&lt;&gt;"",F200,0)</f>
        <v>0</v>
      </c>
      <c r="I200" s="23" t="n">
        <f aca="false">IF(E200&gt;0,1,0)</f>
        <v>0</v>
      </c>
      <c r="J200" s="56"/>
    </row>
    <row r="201" customFormat="false" ht="12.75" hidden="false" customHeight="false" outlineLevel="0" collapsed="false">
      <c r="B201" s="41" t="n">
        <v>11</v>
      </c>
      <c r="C201" s="60" t="n">
        <v>37256</v>
      </c>
      <c r="D201" s="20" t="n">
        <f aca="false">C201+90</f>
        <v>37346</v>
      </c>
      <c r="E201" s="21" t="n">
        <f aca="false">IF($A$10&gt;=D201,(IF($A$10-D201&gt;31,$A$10-$A$9+1,$A$10-D201+1)),0)</f>
        <v>0</v>
      </c>
      <c r="F201" s="22"/>
      <c r="G201" s="23" t="n">
        <f aca="false">IF(F201&lt;&gt;"",E201,0)</f>
        <v>0</v>
      </c>
      <c r="H201" s="24" t="n">
        <f aca="false">IF(F201&lt;&gt;"",F201,0)</f>
        <v>0</v>
      </c>
      <c r="I201" s="23" t="n">
        <f aca="false">IF(E201&gt;0,1,0)</f>
        <v>0</v>
      </c>
      <c r="J201" s="56"/>
    </row>
    <row r="202" customFormat="false" ht="12.75" hidden="false" customHeight="false" outlineLevel="0" collapsed="false">
      <c r="B202" s="41" t="n">
        <v>12</v>
      </c>
      <c r="C202" s="60" t="n">
        <v>37254</v>
      </c>
      <c r="D202" s="20" t="n">
        <f aca="false">C202+90</f>
        <v>37344</v>
      </c>
      <c r="E202" s="21" t="n">
        <f aca="false">IF($A$10&gt;=D202,(IF($A$10-D202&gt;31,$A$10-$A$9+1,$A$10-D202+1)),0)</f>
        <v>0</v>
      </c>
      <c r="F202" s="22"/>
      <c r="G202" s="23" t="n">
        <f aca="false">IF(F202&lt;&gt;"",E202,0)</f>
        <v>0</v>
      </c>
      <c r="H202" s="24" t="n">
        <f aca="false">IF(F202&lt;&gt;"",F202,0)</f>
        <v>0</v>
      </c>
      <c r="I202" s="23" t="n">
        <f aca="false">IF(E202&gt;0,1,0)</f>
        <v>0</v>
      </c>
      <c r="J202" s="56"/>
    </row>
    <row r="203" customFormat="false" ht="12.75" hidden="false" customHeight="false" outlineLevel="0" collapsed="false">
      <c r="B203" s="41" t="n">
        <v>13</v>
      </c>
      <c r="C203" s="60" t="n">
        <v>37253</v>
      </c>
      <c r="D203" s="20" t="n">
        <f aca="false">C203+90</f>
        <v>37343</v>
      </c>
      <c r="E203" s="21" t="n">
        <f aca="false">IF($A$10&gt;=D203,(IF($A$10-D203&gt;31,$A$10-$A$9+1,$A$10-D203+1)),0)</f>
        <v>0</v>
      </c>
      <c r="F203" s="22"/>
      <c r="G203" s="23" t="n">
        <f aca="false">IF(F203&lt;&gt;"",E203,0)</f>
        <v>0</v>
      </c>
      <c r="H203" s="24" t="n">
        <f aca="false">IF(F203&lt;&gt;"",F203,0)</f>
        <v>0</v>
      </c>
      <c r="I203" s="23" t="n">
        <f aca="false">IF(E203&gt;0,1,0)</f>
        <v>0</v>
      </c>
      <c r="J203" s="56"/>
    </row>
    <row r="204" customFormat="false" ht="12.75" hidden="false" customHeight="false" outlineLevel="0" collapsed="false">
      <c r="B204" s="41" t="n">
        <v>14</v>
      </c>
      <c r="C204" s="60" t="n">
        <v>37253</v>
      </c>
      <c r="D204" s="20" t="n">
        <f aca="false">C204+90</f>
        <v>37343</v>
      </c>
      <c r="E204" s="21" t="n">
        <f aca="false">IF($A$10&gt;=D204,(IF($A$10-D204&gt;31,$A$10-$A$9+1,$A$10-D204+1)),0)</f>
        <v>0</v>
      </c>
      <c r="F204" s="22"/>
      <c r="G204" s="23" t="n">
        <f aca="false">IF(F204&lt;&gt;"",E204,0)</f>
        <v>0</v>
      </c>
      <c r="H204" s="24" t="n">
        <f aca="false">IF(F204&lt;&gt;"",F204,0)</f>
        <v>0</v>
      </c>
      <c r="I204" s="23" t="n">
        <f aca="false">IF(E204&gt;0,1,0)</f>
        <v>0</v>
      </c>
      <c r="J204" s="56"/>
    </row>
    <row r="205" customFormat="false" ht="12.75" hidden="false" customHeight="false" outlineLevel="0" collapsed="false">
      <c r="B205" s="41" t="n">
        <v>15</v>
      </c>
      <c r="C205" s="60" t="n">
        <v>37253</v>
      </c>
      <c r="D205" s="20" t="n">
        <f aca="false">C205+90</f>
        <v>37343</v>
      </c>
      <c r="E205" s="21" t="n">
        <f aca="false">IF($A$10&gt;=D205,(IF($A$10-D205&gt;31,$A$10-$A$9+1,$A$10-D205+1)),0)</f>
        <v>0</v>
      </c>
      <c r="F205" s="22"/>
      <c r="G205" s="23" t="n">
        <f aca="false">IF(F205&lt;&gt;"",E205,0)</f>
        <v>0</v>
      </c>
      <c r="H205" s="24" t="n">
        <f aca="false">IF(F205&lt;&gt;"",F205,0)</f>
        <v>0</v>
      </c>
      <c r="I205" s="23" t="n">
        <f aca="false">IF(E205&gt;0,1,0)</f>
        <v>0</v>
      </c>
      <c r="J205" s="56"/>
    </row>
    <row r="206" customFormat="false" ht="12.75" hidden="false" customHeight="false" outlineLevel="0" collapsed="false">
      <c r="B206" s="41" t="n">
        <v>16</v>
      </c>
      <c r="C206" s="60" t="n">
        <v>37252</v>
      </c>
      <c r="D206" s="20" t="n">
        <f aca="false">C206+90</f>
        <v>37342</v>
      </c>
      <c r="E206" s="21" t="n">
        <f aca="false">IF($A$10&gt;=D206,(IF($A$10-D206&gt;31,$A$10-$A$9+1,$A$10-D206+1)),0)</f>
        <v>0</v>
      </c>
      <c r="F206" s="22"/>
      <c r="G206" s="23" t="n">
        <f aca="false">IF(F206&lt;&gt;"",E206,0)</f>
        <v>0</v>
      </c>
      <c r="H206" s="24" t="n">
        <f aca="false">IF(F206&lt;&gt;"",F206,0)</f>
        <v>0</v>
      </c>
      <c r="I206" s="23" t="n">
        <f aca="false">IF(E206&gt;0,1,0)</f>
        <v>0</v>
      </c>
      <c r="J206" s="56"/>
    </row>
    <row r="207" customFormat="false" ht="12.75" hidden="false" customHeight="false" outlineLevel="0" collapsed="false">
      <c r="D207" s="8"/>
      <c r="E207" s="34" t="s">
        <v>17</v>
      </c>
      <c r="F207" s="66" t="e">
        <f aca="false">AVERAGE(F191:F206)</f>
        <v>#DIV/0!</v>
      </c>
      <c r="G207" s="66"/>
      <c r="H207" s="66"/>
      <c r="I207" s="23" t="n">
        <f aca="false">SUM(I191:I206)</f>
        <v>0</v>
      </c>
      <c r="J207" s="8"/>
    </row>
    <row r="208" customFormat="false" ht="12.75" hidden="false" customHeight="false" outlineLevel="0" collapsed="false">
      <c r="D208" s="8"/>
      <c r="E208" s="37" t="s">
        <v>18</v>
      </c>
      <c r="F208" s="7" t="e">
        <f aca="false">(G191*H191+G192*H192+G193*H193+G194*H194+G195*H195+G196*H196+G197*H197+G198*H198+G199*H199+G200*H200+G201*H201+G202*H202+G203*H203+G204*H204+G205*H205+G206*H206)/SUM(G191:G206)</f>
        <v>#DIV/0!</v>
      </c>
      <c r="G208" s="8"/>
      <c r="H208" s="8"/>
      <c r="I208" s="8"/>
      <c r="J208" s="8"/>
    </row>
    <row r="209" customFormat="false" ht="18" hidden="false" customHeight="false" outlineLevel="0" collapsed="false">
      <c r="A209" s="9"/>
      <c r="B209" s="39" t="s">
        <v>40</v>
      </c>
      <c r="C209" s="39"/>
      <c r="D209" s="12"/>
      <c r="E209" s="12"/>
      <c r="F209" s="12"/>
      <c r="G209" s="12"/>
      <c r="H209" s="12"/>
      <c r="I209" s="12"/>
      <c r="J209" s="12"/>
    </row>
    <row r="210" customFormat="false" ht="12.75" hidden="false" customHeight="false" outlineLevel="0" collapsed="false">
      <c r="B210" s="13"/>
      <c r="C210" s="13" t="s">
        <v>41</v>
      </c>
      <c r="D210" s="40"/>
      <c r="E210" s="40"/>
      <c r="F210" s="40"/>
      <c r="G210" s="40"/>
      <c r="H210" s="40"/>
      <c r="I210" s="40"/>
      <c r="J210" s="40"/>
    </row>
    <row r="211" customFormat="false" ht="38.25" hidden="false" customHeight="false" outlineLevel="0" collapsed="false">
      <c r="B211" s="13" t="str">
        <f aca="false">B8</f>
        <v>TURBINE NO.</v>
      </c>
      <c r="C211" s="13" t="str">
        <f aca="false">C8</f>
        <v>ACCEPTANCE</v>
      </c>
      <c r="D211" s="40" t="str">
        <f aca="false">D8</f>
        <v>90 Days </v>
      </c>
      <c r="E211" s="16" t="str">
        <f aca="false">E8</f>
        <v>Days in Mo. &gt; 90 Days from Commissioning</v>
      </c>
      <c r="F211" s="16" t="str">
        <f aca="false">F8</f>
        <v>MTD Avail for &gt; 90 days from Commissioning</v>
      </c>
      <c r="G211" s="16"/>
      <c r="H211" s="16"/>
      <c r="I211" s="16" t="s">
        <v>9</v>
      </c>
      <c r="J211" s="40"/>
      <c r="K211" s="17" t="s">
        <v>10</v>
      </c>
    </row>
    <row r="212" customFormat="false" ht="12.75" hidden="false" customHeight="false" outlineLevel="0" collapsed="false">
      <c r="B212" s="41" t="n">
        <v>31</v>
      </c>
      <c r="C212" s="69" t="n">
        <v>37237</v>
      </c>
      <c r="D212" s="20" t="n">
        <f aca="false">C212+90</f>
        <v>37327</v>
      </c>
      <c r="E212" s="21" t="n">
        <f aca="false">IF($A$10&gt;=D212,(IF($A$10-D212&gt;31,$A$10-$A$9+1,$A$10-D212+1)),0)</f>
        <v>0</v>
      </c>
      <c r="F212" s="22"/>
      <c r="G212" s="23" t="n">
        <f aca="false">IF(F212&lt;&gt;"",E212,0)</f>
        <v>0</v>
      </c>
      <c r="H212" s="24" t="n">
        <f aca="false">IF(F212&lt;&gt;"",F212,0)</f>
        <v>0</v>
      </c>
      <c r="I212" s="23" t="n">
        <f aca="false">IF(E212&gt;0,1,0)</f>
        <v>0</v>
      </c>
      <c r="J212" s="70"/>
      <c r="K212" s="57"/>
      <c r="L212" s="57"/>
    </row>
    <row r="213" customFormat="false" ht="12.75" hidden="false" customHeight="false" outlineLevel="0" collapsed="false">
      <c r="B213" s="41" t="n">
        <v>32</v>
      </c>
      <c r="C213" s="69" t="n">
        <v>37237</v>
      </c>
      <c r="D213" s="20" t="n">
        <f aca="false">C213+90</f>
        <v>37327</v>
      </c>
      <c r="E213" s="21" t="n">
        <f aca="false">IF($A$10&gt;=D213,(IF($A$10-D213&gt;31,$A$10-$A$9+1,$A$10-D213+1)),0)</f>
        <v>0</v>
      </c>
      <c r="F213" s="22"/>
      <c r="G213" s="23" t="n">
        <f aca="false">IF(F213&lt;&gt;"",E213,0)</f>
        <v>0</v>
      </c>
      <c r="H213" s="24" t="n">
        <f aca="false">IF(F213&lt;&gt;"",F213,0)</f>
        <v>0</v>
      </c>
      <c r="I213" s="23" t="n">
        <f aca="false">IF(E213&gt;0,1,0)</f>
        <v>0</v>
      </c>
      <c r="J213" s="70"/>
      <c r="K213" s="61" t="s">
        <v>24</v>
      </c>
      <c r="L213" s="61" t="n">
        <v>0</v>
      </c>
    </row>
    <row r="214" customFormat="false" ht="13.5" hidden="false" customHeight="false" outlineLevel="0" collapsed="false">
      <c r="B214" s="41" t="n">
        <v>33</v>
      </c>
      <c r="C214" s="69" t="n">
        <v>37239</v>
      </c>
      <c r="D214" s="20" t="n">
        <f aca="false">C214+90</f>
        <v>37329</v>
      </c>
      <c r="E214" s="21" t="n">
        <f aca="false">IF($A$10&gt;=D214,(IF($A$10-D214&gt;31,$A$10-$A$9+1,$A$10-D214+1)),0)</f>
        <v>0</v>
      </c>
      <c r="F214" s="22"/>
      <c r="G214" s="23" t="n">
        <f aca="false">IF(F214&lt;&gt;"",E214,0)</f>
        <v>0</v>
      </c>
      <c r="H214" s="24" t="n">
        <f aca="false">IF(F214&lt;&gt;"",F214,0)</f>
        <v>0</v>
      </c>
      <c r="I214" s="23" t="n">
        <f aca="false">IF(E214&gt;0,1,0)</f>
        <v>0</v>
      </c>
      <c r="J214" s="70"/>
      <c r="K214" s="62" t="s">
        <v>36</v>
      </c>
      <c r="L214" s="62" t="n">
        <f aca="false">COUNT(C212:C228)</f>
        <v>17</v>
      </c>
      <c r="M214" s="29" t="s">
        <v>14</v>
      </c>
      <c r="P214" s="49" t="s">
        <v>15</v>
      </c>
      <c r="Q214" s="31"/>
      <c r="R214" s="31"/>
    </row>
    <row r="215" customFormat="false" ht="13.5" hidden="false" customHeight="false" outlineLevel="0" collapsed="false">
      <c r="B215" s="41" t="n">
        <v>34</v>
      </c>
      <c r="C215" s="69" t="n">
        <v>37236</v>
      </c>
      <c r="D215" s="20" t="n">
        <f aca="false">C215+90</f>
        <v>37326</v>
      </c>
      <c r="E215" s="21" t="n">
        <f aca="false">IF($A$10&gt;=D215,(IF($A$10-D215&gt;31,$A$10-$A$9+1,$A$10-D215+1)),0)</f>
        <v>0</v>
      </c>
      <c r="F215" s="22"/>
      <c r="G215" s="23" t="n">
        <f aca="false">IF(F215&lt;&gt;"",E215,0)</f>
        <v>0</v>
      </c>
      <c r="H215" s="24" t="n">
        <f aca="false">IF(F215&lt;&gt;"",F215,0)</f>
        <v>0</v>
      </c>
      <c r="I215" s="23" t="n">
        <f aca="false">IF(E215&gt;0,1,0)</f>
        <v>0</v>
      </c>
      <c r="J215" s="70"/>
      <c r="L215" s="29" t="n">
        <f aca="false">SUM(L213:L214)</f>
        <v>17</v>
      </c>
      <c r="M215" s="29" t="s">
        <v>16</v>
      </c>
      <c r="P215" s="64"/>
      <c r="Q215" s="8"/>
      <c r="R215" s="8"/>
    </row>
    <row r="216" customFormat="false" ht="12.75" hidden="false" customHeight="false" outlineLevel="0" collapsed="false">
      <c r="B216" s="41" t="n">
        <v>35</v>
      </c>
      <c r="C216" s="71" t="n">
        <v>37233</v>
      </c>
      <c r="D216" s="20" t="n">
        <f aca="false">C216+90</f>
        <v>37323</v>
      </c>
      <c r="E216" s="21" t="n">
        <f aca="false">IF($A$10&gt;=D216,(IF($A$10-D216&gt;31,$A$10-$A$9+1,$A$10-D216+1)),0)</f>
        <v>0</v>
      </c>
      <c r="F216" s="22"/>
      <c r="G216" s="23" t="n">
        <f aca="false">IF(F216&lt;&gt;"",E216,0)</f>
        <v>0</v>
      </c>
      <c r="H216" s="24" t="n">
        <f aca="false">IF(F216&lt;&gt;"",F216,0)</f>
        <v>0</v>
      </c>
      <c r="I216" s="23" t="n">
        <f aca="false">IF(E216&gt;0,1,0)</f>
        <v>0</v>
      </c>
      <c r="J216" s="70"/>
      <c r="L216" s="0" t="n">
        <f aca="false">17-L215</f>
        <v>0</v>
      </c>
    </row>
    <row r="217" customFormat="false" ht="12.75" hidden="false" customHeight="false" outlineLevel="0" collapsed="false">
      <c r="B217" s="41" t="n">
        <v>36</v>
      </c>
      <c r="C217" s="71" t="n">
        <v>37234</v>
      </c>
      <c r="D217" s="20" t="n">
        <f aca="false">C217+90</f>
        <v>37324</v>
      </c>
      <c r="E217" s="21" t="n">
        <f aca="false">IF($A$10&gt;=D217,(IF($A$10-D217&gt;31,$A$10-$A$9+1,$A$10-D217+1)),0)</f>
        <v>0</v>
      </c>
      <c r="F217" s="22"/>
      <c r="G217" s="23" t="n">
        <f aca="false">IF(F217&lt;&gt;"",E217,0)</f>
        <v>0</v>
      </c>
      <c r="H217" s="24" t="n">
        <f aca="false">IF(F217&lt;&gt;"",F217,0)</f>
        <v>0</v>
      </c>
      <c r="I217" s="23" t="n">
        <f aca="false">IF(E217&gt;0,1,0)</f>
        <v>0</v>
      </c>
      <c r="J217" s="70"/>
    </row>
    <row r="218" customFormat="false" ht="12.75" hidden="false" customHeight="false" outlineLevel="0" collapsed="false">
      <c r="B218" s="41" t="n">
        <v>37</v>
      </c>
      <c r="C218" s="71" t="n">
        <v>37233</v>
      </c>
      <c r="D218" s="20" t="n">
        <f aca="false">C218+90</f>
        <v>37323</v>
      </c>
      <c r="E218" s="21" t="n">
        <f aca="false">IF($A$10&gt;=D218,(IF($A$10-D218&gt;31,$A$10-$A$9+1,$A$10-D218+1)),0)</f>
        <v>0</v>
      </c>
      <c r="F218" s="22"/>
      <c r="G218" s="23" t="n">
        <f aca="false">IF(F218&lt;&gt;"",E218,0)</f>
        <v>0</v>
      </c>
      <c r="H218" s="24" t="n">
        <f aca="false">IF(F218&lt;&gt;"",F218,0)</f>
        <v>0</v>
      </c>
      <c r="I218" s="23" t="n">
        <f aca="false">IF(E218&gt;0,1,0)</f>
        <v>0</v>
      </c>
      <c r="J218" s="70"/>
    </row>
    <row r="219" customFormat="false" ht="12.75" hidden="false" customHeight="false" outlineLevel="0" collapsed="false">
      <c r="B219" s="41" t="n">
        <v>38</v>
      </c>
      <c r="C219" s="71" t="n">
        <v>37233</v>
      </c>
      <c r="D219" s="20" t="n">
        <f aca="false">C219+90</f>
        <v>37323</v>
      </c>
      <c r="E219" s="21" t="n">
        <f aca="false">IF($A$10&gt;=D219,(IF($A$10-D219&gt;31,$A$10-$A$9+1,$A$10-D219+1)),0)</f>
        <v>0</v>
      </c>
      <c r="F219" s="22"/>
      <c r="G219" s="23" t="n">
        <f aca="false">IF(F219&lt;&gt;"",E219,0)</f>
        <v>0</v>
      </c>
      <c r="H219" s="24" t="n">
        <f aca="false">IF(F219&lt;&gt;"",F219,0)</f>
        <v>0</v>
      </c>
      <c r="I219" s="23" t="n">
        <f aca="false">IF(E219&gt;0,1,0)</f>
        <v>0</v>
      </c>
      <c r="J219" s="70"/>
    </row>
    <row r="220" customFormat="false" ht="12.75" hidden="false" customHeight="false" outlineLevel="0" collapsed="false">
      <c r="B220" s="41" t="n">
        <v>39</v>
      </c>
      <c r="C220" s="71" t="n">
        <v>37236</v>
      </c>
      <c r="D220" s="20" t="n">
        <f aca="false">C220+90</f>
        <v>37326</v>
      </c>
      <c r="E220" s="21" t="n">
        <f aca="false">IF($A$10&gt;=D220,(IF($A$10-D220&gt;31,$A$10-$A$9+1,$A$10-D220+1)),0)</f>
        <v>0</v>
      </c>
      <c r="F220" s="22"/>
      <c r="G220" s="23" t="n">
        <f aca="false">IF(F220&lt;&gt;"",E220,0)</f>
        <v>0</v>
      </c>
      <c r="H220" s="24" t="n">
        <f aca="false">IF(F220&lt;&gt;"",F220,0)</f>
        <v>0</v>
      </c>
      <c r="I220" s="23" t="n">
        <f aca="false">IF(E220&gt;0,1,0)</f>
        <v>0</v>
      </c>
      <c r="J220" s="70"/>
    </row>
    <row r="221" customFormat="false" ht="12.75" hidden="false" customHeight="false" outlineLevel="0" collapsed="false">
      <c r="B221" s="41" t="n">
        <v>40</v>
      </c>
      <c r="C221" s="71" t="n">
        <v>37232</v>
      </c>
      <c r="D221" s="20" t="n">
        <f aca="false">C221+90</f>
        <v>37322</v>
      </c>
      <c r="E221" s="21" t="n">
        <f aca="false">IF($A$10&gt;=D221,(IF($A$10-D221&gt;31,$A$10-$A$9+1,$A$10-D221+1)),0)</f>
        <v>0</v>
      </c>
      <c r="F221" s="22"/>
      <c r="G221" s="23" t="n">
        <f aca="false">IF(F221&lt;&gt;"",E221,0)</f>
        <v>0</v>
      </c>
      <c r="H221" s="24" t="n">
        <f aca="false">IF(F221&lt;&gt;"",F221,0)</f>
        <v>0</v>
      </c>
      <c r="I221" s="23" t="n">
        <f aca="false">IF(E221&gt;0,1,0)</f>
        <v>0</v>
      </c>
      <c r="J221" s="70"/>
    </row>
    <row r="222" customFormat="false" ht="12.75" hidden="false" customHeight="false" outlineLevel="0" collapsed="false">
      <c r="B222" s="41" t="n">
        <v>41</v>
      </c>
      <c r="C222" s="71" t="n">
        <v>37233</v>
      </c>
      <c r="D222" s="20" t="n">
        <f aca="false">C222+90</f>
        <v>37323</v>
      </c>
      <c r="E222" s="21" t="n">
        <f aca="false">IF($A$10&gt;=D222,(IF($A$10-D222&gt;31,$A$10-$A$9+1,$A$10-D222+1)),0)</f>
        <v>0</v>
      </c>
      <c r="F222" s="22"/>
      <c r="G222" s="23" t="n">
        <f aca="false">IF(F222&lt;&gt;"",E222,0)</f>
        <v>0</v>
      </c>
      <c r="H222" s="24" t="n">
        <f aca="false">IF(F222&lt;&gt;"",F222,0)</f>
        <v>0</v>
      </c>
      <c r="I222" s="23" t="n">
        <f aca="false">IF(E222&gt;0,1,0)</f>
        <v>0</v>
      </c>
      <c r="J222" s="70"/>
    </row>
    <row r="223" customFormat="false" ht="12.75" hidden="false" customHeight="false" outlineLevel="0" collapsed="false">
      <c r="B223" s="41" t="n">
        <v>42</v>
      </c>
      <c r="C223" s="71" t="n">
        <v>37233</v>
      </c>
      <c r="D223" s="20" t="n">
        <f aca="false">C223+90</f>
        <v>37323</v>
      </c>
      <c r="E223" s="21" t="n">
        <f aca="false">IF($A$10&gt;=D223,(IF($A$10-D223&gt;31,$A$10-$A$9+1,$A$10-D223+1)),0)</f>
        <v>0</v>
      </c>
      <c r="F223" s="22"/>
      <c r="G223" s="23" t="n">
        <f aca="false">IF(F223&lt;&gt;"",E223,0)</f>
        <v>0</v>
      </c>
      <c r="H223" s="24" t="n">
        <f aca="false">IF(F223&lt;&gt;"",F223,0)</f>
        <v>0</v>
      </c>
      <c r="I223" s="23" t="n">
        <f aca="false">IF(E223&gt;0,1,0)</f>
        <v>0</v>
      </c>
      <c r="J223" s="70"/>
    </row>
    <row r="224" customFormat="false" ht="12.75" hidden="false" customHeight="false" outlineLevel="0" collapsed="false">
      <c r="B224" s="41" t="n">
        <v>43</v>
      </c>
      <c r="C224" s="71" t="n">
        <v>37235</v>
      </c>
      <c r="D224" s="20" t="n">
        <f aca="false">C224+90</f>
        <v>37325</v>
      </c>
      <c r="E224" s="21" t="n">
        <f aca="false">IF($A$10&gt;=D224,(IF($A$10-D224&gt;31,$A$10-$A$9+1,$A$10-D224+1)),0)</f>
        <v>0</v>
      </c>
      <c r="F224" s="22"/>
      <c r="G224" s="23" t="n">
        <f aca="false">IF(F224&lt;&gt;"",E224,0)</f>
        <v>0</v>
      </c>
      <c r="H224" s="24" t="n">
        <f aca="false">IF(F224&lt;&gt;"",F224,0)</f>
        <v>0</v>
      </c>
      <c r="I224" s="23" t="n">
        <f aca="false">IF(E224&gt;0,1,0)</f>
        <v>0</v>
      </c>
      <c r="J224" s="70"/>
    </row>
    <row r="225" customFormat="false" ht="12.75" hidden="false" customHeight="false" outlineLevel="0" collapsed="false">
      <c r="B225" s="41" t="n">
        <v>44</v>
      </c>
      <c r="C225" s="71" t="n">
        <v>37234</v>
      </c>
      <c r="D225" s="20" t="n">
        <f aca="false">C225+90</f>
        <v>37324</v>
      </c>
      <c r="E225" s="21" t="n">
        <f aca="false">IF($A$10&gt;=D225,(IF($A$10-D225&gt;31,$A$10-$A$9+1,$A$10-D225+1)),0)</f>
        <v>0</v>
      </c>
      <c r="F225" s="22"/>
      <c r="G225" s="23" t="n">
        <f aca="false">IF(F225&lt;&gt;"",E225,0)</f>
        <v>0</v>
      </c>
      <c r="H225" s="24" t="n">
        <f aca="false">IF(F225&lt;&gt;"",F225,0)</f>
        <v>0</v>
      </c>
      <c r="I225" s="23" t="n">
        <f aca="false">IF(E225&gt;0,1,0)</f>
        <v>0</v>
      </c>
      <c r="J225" s="70"/>
    </row>
    <row r="226" customFormat="false" ht="12.75" hidden="false" customHeight="false" outlineLevel="0" collapsed="false">
      <c r="B226" s="41" t="n">
        <v>45</v>
      </c>
      <c r="C226" s="71" t="n">
        <v>37233</v>
      </c>
      <c r="D226" s="20" t="n">
        <f aca="false">C226+90</f>
        <v>37323</v>
      </c>
      <c r="E226" s="21" t="n">
        <f aca="false">IF($A$10&gt;=D226,(IF($A$10-D226&gt;31,$A$10-$A$9+1,$A$10-D226+1)),0)</f>
        <v>0</v>
      </c>
      <c r="F226" s="22"/>
      <c r="G226" s="23" t="n">
        <f aca="false">IF(F226&lt;&gt;"",E226,0)</f>
        <v>0</v>
      </c>
      <c r="H226" s="24" t="n">
        <f aca="false">IF(F226&lt;&gt;"",F226,0)</f>
        <v>0</v>
      </c>
      <c r="I226" s="23" t="n">
        <f aca="false">IF(E226&gt;0,1,0)</f>
        <v>0</v>
      </c>
      <c r="J226" s="70"/>
    </row>
    <row r="227" customFormat="false" ht="12.75" hidden="false" customHeight="false" outlineLevel="0" collapsed="false">
      <c r="B227" s="41" t="n">
        <v>46</v>
      </c>
      <c r="C227" s="71" t="n">
        <v>37236</v>
      </c>
      <c r="D227" s="20" t="n">
        <f aca="false">C227+90</f>
        <v>37326</v>
      </c>
      <c r="E227" s="21" t="n">
        <f aca="false">IF($A$10&gt;=D227,(IF($A$10-D227&gt;31,$A$10-$A$9+1,$A$10-D227+1)),0)</f>
        <v>0</v>
      </c>
      <c r="F227" s="22"/>
      <c r="G227" s="23" t="n">
        <f aca="false">IF(F227&lt;&gt;"",E227,0)</f>
        <v>0</v>
      </c>
      <c r="H227" s="24" t="n">
        <f aca="false">IF(F227&lt;&gt;"",F227,0)</f>
        <v>0</v>
      </c>
      <c r="I227" s="23" t="n">
        <f aca="false">IF(E227&gt;0,1,0)</f>
        <v>0</v>
      </c>
      <c r="J227" s="70"/>
    </row>
    <row r="228" customFormat="false" ht="12.75" hidden="false" customHeight="false" outlineLevel="0" collapsed="false">
      <c r="B228" s="41" t="n">
        <v>47</v>
      </c>
      <c r="C228" s="71" t="n">
        <v>37233</v>
      </c>
      <c r="D228" s="20" t="n">
        <f aca="false">C228+90</f>
        <v>37323</v>
      </c>
      <c r="E228" s="21" t="n">
        <f aca="false">IF($A$10&gt;=D228,(IF($A$10-D228&gt;31,$A$10-$A$9+1,$A$10-D228+1)),0)</f>
        <v>0</v>
      </c>
      <c r="F228" s="22"/>
      <c r="G228" s="23" t="n">
        <f aca="false">IF(F228&lt;&gt;"",E228,0)</f>
        <v>0</v>
      </c>
      <c r="H228" s="24" t="n">
        <f aca="false">IF(F228&lt;&gt;"",F228,0)</f>
        <v>0</v>
      </c>
      <c r="I228" s="23" t="n">
        <f aca="false">IF(E228&gt;0,1,0)</f>
        <v>0</v>
      </c>
      <c r="J228" s="70"/>
    </row>
    <row r="229" customFormat="false" ht="12.75" hidden="false" customHeight="false" outlineLevel="0" collapsed="false">
      <c r="D229" s="8"/>
      <c r="E229" s="34" t="s">
        <v>17</v>
      </c>
      <c r="F229" s="66" t="e">
        <f aca="false">AVERAGE(F212:F228)</f>
        <v>#DIV/0!</v>
      </c>
      <c r="G229" s="66"/>
      <c r="H229" s="66"/>
      <c r="I229" s="23" t="n">
        <f aca="false">SUM(I212:I228)</f>
        <v>0</v>
      </c>
      <c r="J229" s="8"/>
    </row>
    <row r="230" customFormat="false" ht="12.75" hidden="false" customHeight="false" outlineLevel="0" collapsed="false">
      <c r="D230" s="8"/>
      <c r="E230" s="37" t="s">
        <v>18</v>
      </c>
      <c r="F230" s="7" t="e">
        <f aca="false">(G212*H212+G213*H213+G214*H214+G215*H215+G216*H216+G217*H217+G218*H218+G219*H219+G220*H220+G221*H221+G222*H222+G223*H223+G224*H224+G225*H225+G226*H226+G227*H227+G228*H228)/SUM(G212:G228)</f>
        <v>#DIV/0!</v>
      </c>
      <c r="G230" s="8"/>
      <c r="H230" s="8"/>
      <c r="I230" s="8"/>
      <c r="J230" s="8"/>
    </row>
    <row r="231" customFormat="false" ht="18" hidden="false" customHeight="false" outlineLevel="0" collapsed="false">
      <c r="A231" s="9"/>
      <c r="B231" s="39" t="s">
        <v>42</v>
      </c>
      <c r="C231" s="39"/>
      <c r="D231" s="12"/>
      <c r="E231" s="12"/>
      <c r="F231" s="12"/>
      <c r="G231" s="12"/>
      <c r="H231" s="12"/>
      <c r="I231" s="12"/>
      <c r="J231" s="12"/>
    </row>
    <row r="232" customFormat="false" ht="12.75" hidden="false" customHeight="false" outlineLevel="0" collapsed="false">
      <c r="B232" s="13"/>
      <c r="C232" s="13" t="s">
        <v>41</v>
      </c>
      <c r="D232" s="40"/>
      <c r="E232" s="40"/>
      <c r="F232" s="40"/>
      <c r="G232" s="40"/>
      <c r="H232" s="40"/>
      <c r="I232" s="40"/>
      <c r="J232" s="40"/>
    </row>
    <row r="233" customFormat="false" ht="38.25" hidden="false" customHeight="false" outlineLevel="0" collapsed="false">
      <c r="B233" s="13" t="str">
        <f aca="false">B8</f>
        <v>TURBINE NO.</v>
      </c>
      <c r="C233" s="13" t="str">
        <f aca="false">C8</f>
        <v>ACCEPTANCE</v>
      </c>
      <c r="D233" s="40" t="str">
        <f aca="false">D8</f>
        <v>90 Days </v>
      </c>
      <c r="E233" s="16" t="str">
        <f aca="false">E8</f>
        <v>Days in Mo. &gt; 90 Days from Commissioning</v>
      </c>
      <c r="F233" s="16" t="str">
        <f aca="false">F8</f>
        <v>MTD Avail for &gt; 90 days from Commissioning</v>
      </c>
      <c r="G233" s="16"/>
      <c r="H233" s="16"/>
      <c r="I233" s="16" t="s">
        <v>9</v>
      </c>
      <c r="J233" s="40"/>
      <c r="K233" s="17" t="s">
        <v>10</v>
      </c>
    </row>
    <row r="234" customFormat="false" ht="12.75" hidden="false" customHeight="false" outlineLevel="0" collapsed="false">
      <c r="B234" s="41" t="n">
        <v>1</v>
      </c>
      <c r="C234" s="72" t="n">
        <v>37215</v>
      </c>
      <c r="D234" s="20" t="n">
        <f aca="false">C234+90</f>
        <v>37305</v>
      </c>
      <c r="E234" s="21" t="n">
        <f aca="false">IF($A$10&gt;=D234,(IF($A$10-D234&gt;31,$A$10-$A$9+1,$A$10-D234+1)),0)</f>
        <v>0</v>
      </c>
      <c r="F234" s="22"/>
      <c r="G234" s="23" t="n">
        <f aca="false">IF(F234&lt;&gt;"",E234,0)</f>
        <v>0</v>
      </c>
      <c r="H234" s="24" t="n">
        <f aca="false">IF(F234&lt;&gt;"",F234,0)</f>
        <v>0</v>
      </c>
      <c r="I234" s="23" t="n">
        <f aca="false">IF(E234&gt;0,1,0)</f>
        <v>0</v>
      </c>
      <c r="J234" s="70"/>
      <c r="K234" s="57"/>
      <c r="L234" s="57"/>
    </row>
    <row r="235" customFormat="false" ht="12.75" hidden="false" customHeight="false" outlineLevel="0" collapsed="false">
      <c r="B235" s="41" t="n">
        <v>2</v>
      </c>
      <c r="C235" s="72" t="n">
        <v>37216</v>
      </c>
      <c r="D235" s="20" t="n">
        <f aca="false">C235+90</f>
        <v>37306</v>
      </c>
      <c r="E235" s="21" t="n">
        <f aca="false">IF($A$10&gt;=D235,(IF($A$10-D235&gt;31,$A$10-$A$9+1,$A$10-D235+1)),0)</f>
        <v>0</v>
      </c>
      <c r="F235" s="22"/>
      <c r="G235" s="23" t="n">
        <f aca="false">IF(F235&lt;&gt;"",E235,0)</f>
        <v>0</v>
      </c>
      <c r="H235" s="24" t="n">
        <f aca="false">IF(F235&lt;&gt;"",F235,0)</f>
        <v>0</v>
      </c>
      <c r="I235" s="23" t="n">
        <f aca="false">IF(E235&gt;0,1,0)</f>
        <v>0</v>
      </c>
      <c r="J235" s="70"/>
      <c r="K235" s="61" t="s">
        <v>24</v>
      </c>
      <c r="L235" s="61" t="n">
        <v>62</v>
      </c>
    </row>
    <row r="236" customFormat="false" ht="13.5" hidden="false" customHeight="false" outlineLevel="0" collapsed="false">
      <c r="B236" s="41" t="n">
        <v>3</v>
      </c>
      <c r="C236" s="72" t="n">
        <v>37215</v>
      </c>
      <c r="D236" s="20" t="n">
        <f aca="false">C236+90</f>
        <v>37305</v>
      </c>
      <c r="E236" s="21" t="n">
        <f aca="false">IF($A$10&gt;=D236,(IF($A$10-D236&gt;31,$A$10-$A$9+1,$A$10-D236+1)),0)</f>
        <v>0</v>
      </c>
      <c r="F236" s="22"/>
      <c r="G236" s="23" t="n">
        <f aca="false">IF(F236&lt;&gt;"",E236,0)</f>
        <v>0</v>
      </c>
      <c r="H236" s="24" t="n">
        <f aca="false">IF(F236&lt;&gt;"",F236,0)</f>
        <v>0</v>
      </c>
      <c r="I236" s="23" t="n">
        <f aca="false">IF(E236&gt;0,1,0)</f>
        <v>0</v>
      </c>
      <c r="J236" s="70"/>
      <c r="K236" s="62" t="s">
        <v>36</v>
      </c>
      <c r="L236" s="62" t="n">
        <v>28</v>
      </c>
      <c r="M236" s="29" t="s">
        <v>14</v>
      </c>
      <c r="P236" s="49" t="s">
        <v>15</v>
      </c>
      <c r="Q236" s="31"/>
      <c r="R236" s="31"/>
    </row>
    <row r="237" customFormat="false" ht="13.5" hidden="false" customHeight="false" outlineLevel="0" collapsed="false">
      <c r="B237" s="41" t="n">
        <v>4</v>
      </c>
      <c r="C237" s="72" t="n">
        <v>37215</v>
      </c>
      <c r="D237" s="20" t="n">
        <f aca="false">C237+90</f>
        <v>37305</v>
      </c>
      <c r="E237" s="21" t="n">
        <f aca="false">IF($A$10&gt;=D237,(IF($A$10-D237&gt;31,$A$10-$A$9+1,$A$10-D237+1)),0)</f>
        <v>0</v>
      </c>
      <c r="F237" s="22"/>
      <c r="G237" s="23" t="n">
        <f aca="false">IF(F237&lt;&gt;"",E237,0)</f>
        <v>0</v>
      </c>
      <c r="H237" s="24" t="n">
        <f aca="false">IF(F237&lt;&gt;"",F237,0)</f>
        <v>0</v>
      </c>
      <c r="I237" s="23" t="n">
        <f aca="false">IF(E237&gt;0,1,0)</f>
        <v>0</v>
      </c>
      <c r="J237" s="70"/>
      <c r="L237" s="29" t="n">
        <f aca="false">SUM(L235:L236)</f>
        <v>90</v>
      </c>
      <c r="M237" s="29" t="s">
        <v>16</v>
      </c>
      <c r="P237" s="64"/>
      <c r="Q237" s="8"/>
      <c r="R237" s="8"/>
    </row>
    <row r="238" customFormat="false" ht="12.75" hidden="false" customHeight="false" outlineLevel="0" collapsed="false">
      <c r="B238" s="41" t="n">
        <v>5</v>
      </c>
      <c r="C238" s="72" t="n">
        <v>37215</v>
      </c>
      <c r="D238" s="20" t="n">
        <f aca="false">C238+90</f>
        <v>37305</v>
      </c>
      <c r="E238" s="21" t="n">
        <f aca="false">IF($A$10&gt;=D238,(IF($A$10-D238&gt;31,$A$10-$A$9+1,$A$10-D238+1)),0)</f>
        <v>0</v>
      </c>
      <c r="F238" s="22"/>
      <c r="G238" s="23" t="n">
        <f aca="false">IF(F238&lt;&gt;"",E238,0)</f>
        <v>0</v>
      </c>
      <c r="H238" s="24" t="n">
        <f aca="false">IF(F238&lt;&gt;"",F238,0)</f>
        <v>0</v>
      </c>
      <c r="I238" s="23" t="n">
        <f aca="false">IF(E238&gt;0,1,0)</f>
        <v>0</v>
      </c>
      <c r="J238" s="70"/>
      <c r="L238" s="0" t="n">
        <f aca="false">90-L237</f>
        <v>0</v>
      </c>
    </row>
    <row r="239" customFormat="false" ht="12.75" hidden="false" customHeight="false" outlineLevel="0" collapsed="false">
      <c r="B239" s="41" t="n">
        <v>7</v>
      </c>
      <c r="C239" s="73" t="n">
        <v>37218</v>
      </c>
      <c r="D239" s="20" t="n">
        <f aca="false">C239+90</f>
        <v>37308</v>
      </c>
      <c r="E239" s="21" t="n">
        <f aca="false">IF($A$10&gt;=D239,(IF($A$10-D239&gt;31,$A$10-$A$9+1,$A$10-D239+1)),0)</f>
        <v>0</v>
      </c>
      <c r="F239" s="22"/>
      <c r="G239" s="23" t="n">
        <f aca="false">IF(F239&lt;&gt;"",E239,0)</f>
        <v>0</v>
      </c>
      <c r="H239" s="24" t="n">
        <f aca="false">IF(F239&lt;&gt;"",F239,0)</f>
        <v>0</v>
      </c>
      <c r="I239" s="23" t="n">
        <f aca="false">IF(E239&gt;0,1,0)</f>
        <v>0</v>
      </c>
      <c r="J239" s="70"/>
    </row>
    <row r="240" customFormat="false" ht="12.75" hidden="false" customHeight="false" outlineLevel="0" collapsed="false">
      <c r="B240" s="41" t="n">
        <v>8</v>
      </c>
      <c r="C240" s="73" t="n">
        <v>37218</v>
      </c>
      <c r="D240" s="20" t="n">
        <f aca="false">C240+90</f>
        <v>37308</v>
      </c>
      <c r="E240" s="21" t="n">
        <f aca="false">IF($A$10&gt;=D240,(IF($A$10-D240&gt;31,$A$10-$A$9+1,$A$10-D240+1)),0)</f>
        <v>0</v>
      </c>
      <c r="F240" s="22"/>
      <c r="G240" s="23" t="n">
        <f aca="false">IF(F240&lt;&gt;"",E240,0)</f>
        <v>0</v>
      </c>
      <c r="H240" s="24" t="n">
        <f aca="false">IF(F240&lt;&gt;"",F240,0)</f>
        <v>0</v>
      </c>
      <c r="I240" s="23" t="n">
        <f aca="false">IF(E240&gt;0,1,0)</f>
        <v>0</v>
      </c>
      <c r="J240" s="70"/>
    </row>
    <row r="241" customFormat="false" ht="12.75" hidden="false" customHeight="false" outlineLevel="0" collapsed="false">
      <c r="B241" s="41" t="n">
        <v>9</v>
      </c>
      <c r="C241" s="72" t="n">
        <v>37216</v>
      </c>
      <c r="D241" s="20" t="n">
        <f aca="false">C241+90</f>
        <v>37306</v>
      </c>
      <c r="E241" s="21" t="n">
        <f aca="false">IF($A$10&gt;=D241,(IF($A$10-D241&gt;31,$A$10-$A$9+1,$A$10-D241+1)),0)</f>
        <v>0</v>
      </c>
      <c r="F241" s="22"/>
      <c r="G241" s="23" t="n">
        <f aca="false">IF(F241&lt;&gt;"",E241,0)</f>
        <v>0</v>
      </c>
      <c r="H241" s="24" t="n">
        <f aca="false">IF(F241&lt;&gt;"",F241,0)</f>
        <v>0</v>
      </c>
      <c r="I241" s="23" t="n">
        <f aca="false">IF(E241&gt;0,1,0)</f>
        <v>0</v>
      </c>
      <c r="J241" s="70"/>
    </row>
    <row r="242" customFormat="false" ht="12.75" hidden="false" customHeight="false" outlineLevel="0" collapsed="false">
      <c r="B242" s="41" t="n">
        <v>13</v>
      </c>
      <c r="C242" s="72" t="n">
        <v>37215</v>
      </c>
      <c r="D242" s="20" t="n">
        <f aca="false">C242+90</f>
        <v>37305</v>
      </c>
      <c r="E242" s="21" t="n">
        <f aca="false">IF($A$10&gt;=D242,(IF($A$10-D242&gt;31,$A$10-$A$9+1,$A$10-D242+1)),0)</f>
        <v>0</v>
      </c>
      <c r="F242" s="22"/>
      <c r="G242" s="23" t="n">
        <f aca="false">IF(F242&lt;&gt;"",E242,0)</f>
        <v>0</v>
      </c>
      <c r="H242" s="24" t="n">
        <f aca="false">IF(F242&lt;&gt;"",F242,0)</f>
        <v>0</v>
      </c>
      <c r="I242" s="23" t="n">
        <f aca="false">IF(E242&gt;0,1,0)</f>
        <v>0</v>
      </c>
      <c r="J242" s="70"/>
    </row>
    <row r="243" customFormat="false" ht="12.75" hidden="false" customHeight="false" outlineLevel="0" collapsed="false">
      <c r="B243" s="41" t="n">
        <v>14</v>
      </c>
      <c r="C243" s="72" t="n">
        <v>37216</v>
      </c>
      <c r="D243" s="20" t="n">
        <f aca="false">C243+90</f>
        <v>37306</v>
      </c>
      <c r="E243" s="21" t="n">
        <f aca="false">IF($A$10&gt;=D243,(IF($A$10-D243&gt;31,$A$10-$A$9+1,$A$10-D243+1)),0)</f>
        <v>0</v>
      </c>
      <c r="F243" s="22"/>
      <c r="G243" s="23" t="n">
        <f aca="false">IF(F243&lt;&gt;"",E243,0)</f>
        <v>0</v>
      </c>
      <c r="H243" s="24" t="n">
        <f aca="false">IF(F243&lt;&gt;"",F243,0)</f>
        <v>0</v>
      </c>
      <c r="I243" s="23" t="n">
        <f aca="false">IF(E243&gt;0,1,0)</f>
        <v>0</v>
      </c>
      <c r="J243" s="70"/>
    </row>
    <row r="244" customFormat="false" ht="12.75" hidden="false" customHeight="false" outlineLevel="0" collapsed="false">
      <c r="B244" s="41" t="n">
        <v>15</v>
      </c>
      <c r="C244" s="73" t="n">
        <v>37219</v>
      </c>
      <c r="D244" s="20" t="n">
        <f aca="false">C244+90</f>
        <v>37309</v>
      </c>
      <c r="E244" s="21" t="n">
        <f aca="false">IF($A$10&gt;=D244,(IF($A$10-D244&gt;31,$A$10-$A$9+1,$A$10-D244+1)),0)</f>
        <v>0</v>
      </c>
      <c r="F244" s="22"/>
      <c r="G244" s="23" t="n">
        <f aca="false">IF(F244&lt;&gt;"",E244,0)</f>
        <v>0</v>
      </c>
      <c r="H244" s="24" t="n">
        <f aca="false">IF(F244&lt;&gt;"",F244,0)</f>
        <v>0</v>
      </c>
      <c r="I244" s="23" t="n">
        <f aca="false">IF(E244&gt;0,1,0)</f>
        <v>0</v>
      </c>
      <c r="J244" s="70"/>
    </row>
    <row r="245" customFormat="false" ht="12.75" hidden="false" customHeight="false" outlineLevel="0" collapsed="false">
      <c r="B245" s="41" t="n">
        <v>17</v>
      </c>
      <c r="C245" s="73" t="n">
        <v>37212</v>
      </c>
      <c r="D245" s="20" t="n">
        <f aca="false">C245+90</f>
        <v>37302</v>
      </c>
      <c r="E245" s="21" t="n">
        <f aca="false">IF($A$10&gt;=D245,(IF($A$10-D245&gt;31,$A$10-$A$9+1,$A$10-D245+1)),0)</f>
        <v>0</v>
      </c>
      <c r="F245" s="22"/>
      <c r="G245" s="23" t="n">
        <f aca="false">IF(F245&lt;&gt;"",E245,0)</f>
        <v>0</v>
      </c>
      <c r="H245" s="24" t="n">
        <f aca="false">IF(F245&lt;&gt;"",F245,0)</f>
        <v>0</v>
      </c>
      <c r="I245" s="23" t="n">
        <f aca="false">IF(E245&gt;0,1,0)</f>
        <v>0</v>
      </c>
      <c r="J245" s="70"/>
    </row>
    <row r="246" customFormat="false" ht="12.75" hidden="false" customHeight="false" outlineLevel="0" collapsed="false">
      <c r="B246" s="41" t="n">
        <v>18</v>
      </c>
      <c r="C246" s="72" t="n">
        <v>37216</v>
      </c>
      <c r="D246" s="20" t="n">
        <f aca="false">C246+90</f>
        <v>37306</v>
      </c>
      <c r="E246" s="21" t="n">
        <f aca="false">IF($A$10&gt;=D246,(IF($A$10-D246&gt;31,$A$10-$A$9+1,$A$10-D246+1)),0)</f>
        <v>0</v>
      </c>
      <c r="F246" s="22"/>
      <c r="G246" s="23" t="n">
        <f aca="false">IF(F246&lt;&gt;"",E246,0)</f>
        <v>0</v>
      </c>
      <c r="H246" s="24" t="n">
        <f aca="false">IF(F246&lt;&gt;"",F246,0)</f>
        <v>0</v>
      </c>
      <c r="I246" s="23" t="n">
        <f aca="false">IF(E246&gt;0,1,0)</f>
        <v>0</v>
      </c>
      <c r="J246" s="70"/>
    </row>
    <row r="247" customFormat="false" ht="12.75" hidden="false" customHeight="false" outlineLevel="0" collapsed="false">
      <c r="B247" s="41" t="n">
        <v>19</v>
      </c>
      <c r="C247" s="72" t="n">
        <v>37216</v>
      </c>
      <c r="D247" s="20" t="n">
        <f aca="false">C247+90</f>
        <v>37306</v>
      </c>
      <c r="E247" s="21" t="n">
        <f aca="false">IF($A$10&gt;=D247,(IF($A$10-D247&gt;31,$A$10-$A$9+1,$A$10-D247+1)),0)</f>
        <v>0</v>
      </c>
      <c r="F247" s="22"/>
      <c r="G247" s="23" t="n">
        <f aca="false">IF(F247&lt;&gt;"",E247,0)</f>
        <v>0</v>
      </c>
      <c r="H247" s="24" t="n">
        <f aca="false">IF(F247&lt;&gt;"",F247,0)</f>
        <v>0</v>
      </c>
      <c r="I247" s="23" t="n">
        <f aca="false">IF(E247&gt;0,1,0)</f>
        <v>0</v>
      </c>
      <c r="J247" s="70"/>
    </row>
    <row r="248" customFormat="false" ht="12.75" hidden="false" customHeight="false" outlineLevel="0" collapsed="false">
      <c r="B248" s="41" t="n">
        <v>20</v>
      </c>
      <c r="C248" s="72" t="n">
        <v>37216</v>
      </c>
      <c r="D248" s="20" t="n">
        <f aca="false">C248+90</f>
        <v>37306</v>
      </c>
      <c r="E248" s="21" t="n">
        <f aca="false">IF($A$10&gt;=D248,(IF($A$10-D248&gt;31,$A$10-$A$9+1,$A$10-D248+1)),0)</f>
        <v>0</v>
      </c>
      <c r="F248" s="22"/>
      <c r="G248" s="23" t="n">
        <f aca="false">IF(F248&lt;&gt;"",E248,0)</f>
        <v>0</v>
      </c>
      <c r="H248" s="24" t="n">
        <f aca="false">IF(F248&lt;&gt;"",F248,0)</f>
        <v>0</v>
      </c>
      <c r="I248" s="23" t="n">
        <f aca="false">IF(E248&gt;0,1,0)</f>
        <v>0</v>
      </c>
      <c r="J248" s="70"/>
    </row>
    <row r="249" customFormat="false" ht="12.75" hidden="false" customHeight="false" outlineLevel="0" collapsed="false">
      <c r="B249" s="41" t="n">
        <v>21</v>
      </c>
      <c r="C249" s="73" t="n">
        <v>37212</v>
      </c>
      <c r="D249" s="20" t="n">
        <f aca="false">C249+90</f>
        <v>37302</v>
      </c>
      <c r="E249" s="21" t="n">
        <f aca="false">IF($A$10&gt;=D249,(IF($A$10-D249&gt;31,$A$10-$A$9+1,$A$10-D249+1)),0)</f>
        <v>0</v>
      </c>
      <c r="F249" s="22"/>
      <c r="G249" s="23" t="n">
        <f aca="false">IF(F249&lt;&gt;"",E249,0)</f>
        <v>0</v>
      </c>
      <c r="H249" s="24" t="n">
        <f aca="false">IF(F249&lt;&gt;"",F249,0)</f>
        <v>0</v>
      </c>
      <c r="I249" s="23" t="n">
        <f aca="false">IF(E249&gt;0,1,0)</f>
        <v>0</v>
      </c>
      <c r="J249" s="70"/>
    </row>
    <row r="250" customFormat="false" ht="12.75" hidden="false" customHeight="false" outlineLevel="0" collapsed="false">
      <c r="B250" s="41" t="n">
        <v>22</v>
      </c>
      <c r="C250" s="73" t="n">
        <v>37213</v>
      </c>
      <c r="D250" s="20" t="n">
        <f aca="false">C250+90</f>
        <v>37303</v>
      </c>
      <c r="E250" s="21" t="n">
        <f aca="false">IF($A$10&gt;=D250,(IF($A$10-D250&gt;31,$A$10-$A$9+1,$A$10-D250+1)),0)</f>
        <v>0</v>
      </c>
      <c r="F250" s="22"/>
      <c r="G250" s="23" t="n">
        <f aca="false">IF(F250&lt;&gt;"",E250,0)</f>
        <v>0</v>
      </c>
      <c r="H250" s="24" t="n">
        <f aca="false">IF(F250&lt;&gt;"",F250,0)</f>
        <v>0</v>
      </c>
      <c r="I250" s="23" t="n">
        <f aca="false">IF(E250&gt;0,1,0)</f>
        <v>0</v>
      </c>
      <c r="J250" s="70"/>
    </row>
    <row r="251" customFormat="false" ht="12.75" hidden="false" customHeight="false" outlineLevel="0" collapsed="false">
      <c r="B251" s="41" t="n">
        <v>23</v>
      </c>
      <c r="C251" s="73" t="n">
        <v>37214</v>
      </c>
      <c r="D251" s="20" t="n">
        <f aca="false">C251+90</f>
        <v>37304</v>
      </c>
      <c r="E251" s="21" t="n">
        <f aca="false">IF($A$10&gt;=D251,(IF($A$10-D251&gt;31,$A$10-$A$9+1,$A$10-D251+1)),0)</f>
        <v>0</v>
      </c>
      <c r="F251" s="22"/>
      <c r="G251" s="23" t="n">
        <f aca="false">IF(F251&lt;&gt;"",E251,0)</f>
        <v>0</v>
      </c>
      <c r="H251" s="24" t="n">
        <f aca="false">IF(F251&lt;&gt;"",F251,0)</f>
        <v>0</v>
      </c>
      <c r="I251" s="23" t="n">
        <f aca="false">IF(E251&gt;0,1,0)</f>
        <v>0</v>
      </c>
      <c r="J251" s="70"/>
    </row>
    <row r="252" customFormat="false" ht="12.75" hidden="false" customHeight="false" outlineLevel="0" collapsed="false">
      <c r="B252" s="41" t="n">
        <v>24</v>
      </c>
      <c r="C252" s="73" t="n">
        <v>37213</v>
      </c>
      <c r="D252" s="20" t="n">
        <f aca="false">C252+90</f>
        <v>37303</v>
      </c>
      <c r="E252" s="21" t="n">
        <f aca="false">IF($A$10&gt;=D252,(IF($A$10-D252&gt;31,$A$10-$A$9+1,$A$10-D252+1)),0)</f>
        <v>0</v>
      </c>
      <c r="F252" s="22"/>
      <c r="G252" s="23" t="n">
        <f aca="false">IF(F252&lt;&gt;"",E252,0)</f>
        <v>0</v>
      </c>
      <c r="H252" s="24" t="n">
        <f aca="false">IF(F252&lt;&gt;"",F252,0)</f>
        <v>0</v>
      </c>
      <c r="I252" s="23" t="n">
        <f aca="false">IF(E252&gt;0,1,0)</f>
        <v>0</v>
      </c>
      <c r="J252" s="70"/>
    </row>
    <row r="253" customFormat="false" ht="12.75" hidden="false" customHeight="false" outlineLevel="0" collapsed="false">
      <c r="B253" s="41" t="n">
        <v>25</v>
      </c>
      <c r="C253" s="73" t="n">
        <v>37213</v>
      </c>
      <c r="D253" s="20" t="n">
        <f aca="false">C253+90</f>
        <v>37303</v>
      </c>
      <c r="E253" s="21" t="n">
        <f aca="false">IF($A$10&gt;=D253,(IF($A$10-D253&gt;31,$A$10-$A$9+1,$A$10-D253+1)),0)</f>
        <v>0</v>
      </c>
      <c r="F253" s="22"/>
      <c r="G253" s="23" t="n">
        <f aca="false">IF(F253&lt;&gt;"",E253,0)</f>
        <v>0</v>
      </c>
      <c r="H253" s="24" t="n">
        <f aca="false">IF(F253&lt;&gt;"",F253,0)</f>
        <v>0</v>
      </c>
      <c r="I253" s="23" t="n">
        <f aca="false">IF(E253&gt;0,1,0)</f>
        <v>0</v>
      </c>
      <c r="J253" s="70"/>
    </row>
    <row r="254" customFormat="false" ht="12.75" hidden="false" customHeight="false" outlineLevel="0" collapsed="false">
      <c r="B254" s="41" t="n">
        <v>26</v>
      </c>
      <c r="C254" s="71" t="n">
        <v>37226</v>
      </c>
      <c r="D254" s="20" t="n">
        <f aca="false">C254+90</f>
        <v>37316</v>
      </c>
      <c r="E254" s="21" t="n">
        <f aca="false">IF($A$10&gt;=D254,(IF($A$10-D254&gt;31,$A$10-$A$9+1,$A$10-D254+1)),0)</f>
        <v>0</v>
      </c>
      <c r="F254" s="22"/>
      <c r="G254" s="23" t="n">
        <f aca="false">IF(F254&lt;&gt;"",E254,0)</f>
        <v>0</v>
      </c>
      <c r="H254" s="24" t="n">
        <f aca="false">IF(F254&lt;&gt;"",F254,0)</f>
        <v>0</v>
      </c>
      <c r="I254" s="23" t="n">
        <f aca="false">IF(E254&gt;0,1,0)</f>
        <v>0</v>
      </c>
      <c r="J254" s="70"/>
    </row>
    <row r="255" customFormat="false" ht="12.75" hidden="false" customHeight="false" outlineLevel="0" collapsed="false">
      <c r="B255" s="41" t="n">
        <v>27</v>
      </c>
      <c r="C255" s="73" t="n">
        <v>37225</v>
      </c>
      <c r="D255" s="20" t="n">
        <f aca="false">C255+90</f>
        <v>37315</v>
      </c>
      <c r="E255" s="21" t="n">
        <f aca="false">IF($A$10&gt;=D255,(IF($A$10-D255&gt;31,$A$10-$A$9+1,$A$10-D255+1)),0)</f>
        <v>0</v>
      </c>
      <c r="F255" s="22"/>
      <c r="G255" s="23" t="n">
        <f aca="false">IF(F255&lt;&gt;"",E255,0)</f>
        <v>0</v>
      </c>
      <c r="H255" s="24" t="n">
        <f aca="false">IF(F255&lt;&gt;"",F255,0)</f>
        <v>0</v>
      </c>
      <c r="I255" s="23" t="n">
        <f aca="false">IF(E255&gt;0,1,0)</f>
        <v>0</v>
      </c>
      <c r="J255" s="70"/>
    </row>
    <row r="256" customFormat="false" ht="12.75" hidden="false" customHeight="false" outlineLevel="0" collapsed="false">
      <c r="B256" s="41" t="n">
        <v>28</v>
      </c>
      <c r="C256" s="73" t="n">
        <v>37214</v>
      </c>
      <c r="D256" s="20" t="n">
        <f aca="false">C256+90</f>
        <v>37304</v>
      </c>
      <c r="E256" s="21" t="n">
        <f aca="false">IF($A$10&gt;=D256,(IF($A$10-D256&gt;31,$A$10-$A$9+1,$A$10-D256+1)),0)</f>
        <v>0</v>
      </c>
      <c r="F256" s="22"/>
      <c r="G256" s="23" t="n">
        <f aca="false">IF(F256&lt;&gt;"",E256,0)</f>
        <v>0</v>
      </c>
      <c r="H256" s="24" t="n">
        <f aca="false">IF(F256&lt;&gt;"",F256,0)</f>
        <v>0</v>
      </c>
      <c r="I256" s="23" t="n">
        <f aca="false">IF(E256&gt;0,1,0)</f>
        <v>0</v>
      </c>
      <c r="J256" s="70"/>
    </row>
    <row r="257" customFormat="false" ht="12.75" hidden="false" customHeight="false" outlineLevel="0" collapsed="false">
      <c r="B257" s="41" t="n">
        <v>29</v>
      </c>
      <c r="C257" s="72" t="n">
        <v>37215</v>
      </c>
      <c r="D257" s="20" t="n">
        <f aca="false">C257+90</f>
        <v>37305</v>
      </c>
      <c r="E257" s="21" t="n">
        <f aca="false">IF($A$10&gt;=D257,(IF($A$10-D257&gt;31,$A$10-$A$9+1,$A$10-D257+1)),0)</f>
        <v>0</v>
      </c>
      <c r="F257" s="22"/>
      <c r="G257" s="23" t="n">
        <f aca="false">IF(F257&lt;&gt;"",E257,0)</f>
        <v>0</v>
      </c>
      <c r="H257" s="24" t="n">
        <f aca="false">IF(F257&lt;&gt;"",F257,0)</f>
        <v>0</v>
      </c>
      <c r="I257" s="23" t="n">
        <f aca="false">IF(E257&gt;0,1,0)</f>
        <v>0</v>
      </c>
      <c r="J257" s="70"/>
    </row>
    <row r="258" customFormat="false" ht="12.75" hidden="false" customHeight="false" outlineLevel="0" collapsed="false">
      <c r="B258" s="41" t="n">
        <v>30</v>
      </c>
      <c r="C258" s="73" t="n">
        <v>37214</v>
      </c>
      <c r="D258" s="20" t="n">
        <f aca="false">C258+90</f>
        <v>37304</v>
      </c>
      <c r="E258" s="21" t="n">
        <f aca="false">IF($A$10&gt;=D258,(IF($A$10-D258&gt;31,$A$10-$A$9+1,$A$10-D258+1)),0)</f>
        <v>0</v>
      </c>
      <c r="F258" s="22"/>
      <c r="G258" s="23" t="n">
        <f aca="false">IF(F258&lt;&gt;"",E258,0)</f>
        <v>0</v>
      </c>
      <c r="H258" s="24" t="n">
        <f aca="false">IF(F258&lt;&gt;"",F258,0)</f>
        <v>0</v>
      </c>
      <c r="I258" s="23" t="n">
        <f aca="false">IF(E258&gt;0,1,0)</f>
        <v>0</v>
      </c>
      <c r="J258" s="70"/>
    </row>
    <row r="259" customFormat="false" ht="12.75" hidden="false" customHeight="false" outlineLevel="0" collapsed="false">
      <c r="B259" s="41" t="n">
        <v>49</v>
      </c>
      <c r="C259" s="73" t="n">
        <v>37222</v>
      </c>
      <c r="D259" s="20" t="n">
        <f aca="false">C259+90</f>
        <v>37312</v>
      </c>
      <c r="E259" s="21" t="n">
        <f aca="false">IF($A$10&gt;=D259,(IF($A$10-D259&gt;31,$A$10-$A$9+1,$A$10-D259+1)),0)</f>
        <v>0</v>
      </c>
      <c r="F259" s="22"/>
      <c r="G259" s="23" t="n">
        <f aca="false">IF(F259&lt;&gt;"",E259,0)</f>
        <v>0</v>
      </c>
      <c r="H259" s="24" t="n">
        <f aca="false">IF(F259&lt;&gt;"",F259,0)</f>
        <v>0</v>
      </c>
      <c r="I259" s="23" t="n">
        <f aca="false">IF(E259&gt;0,1,0)</f>
        <v>0</v>
      </c>
      <c r="J259" s="70"/>
    </row>
    <row r="260" customFormat="false" ht="12.75" hidden="false" customHeight="false" outlineLevel="0" collapsed="false">
      <c r="B260" s="41" t="n">
        <v>50</v>
      </c>
      <c r="C260" s="73" t="n">
        <v>37217</v>
      </c>
      <c r="D260" s="20" t="n">
        <f aca="false">C260+90</f>
        <v>37307</v>
      </c>
      <c r="E260" s="21" t="n">
        <f aca="false">IF($A$10&gt;=D260,(IF($A$10-D260&gt;31,$A$10-$A$9+1,$A$10-D260+1)),0)</f>
        <v>0</v>
      </c>
      <c r="F260" s="22"/>
      <c r="G260" s="23" t="n">
        <f aca="false">IF(F260&lt;&gt;"",E260,0)</f>
        <v>0</v>
      </c>
      <c r="H260" s="24" t="n">
        <f aca="false">IF(F260&lt;&gt;"",F260,0)</f>
        <v>0</v>
      </c>
      <c r="I260" s="23" t="n">
        <f aca="false">IF(E260&gt;0,1,0)</f>
        <v>0</v>
      </c>
      <c r="J260" s="70"/>
    </row>
    <row r="261" customFormat="false" ht="12.75" hidden="false" customHeight="false" outlineLevel="0" collapsed="false">
      <c r="B261" s="41" t="n">
        <v>51</v>
      </c>
      <c r="C261" s="73" t="n">
        <v>37217</v>
      </c>
      <c r="D261" s="20" t="n">
        <f aca="false">C261+90</f>
        <v>37307</v>
      </c>
      <c r="E261" s="21" t="n">
        <f aca="false">IF($A$10&gt;=D261,(IF($A$10-D261&gt;31,$A$10-$A$9+1,$A$10-D261+1)),0)</f>
        <v>0</v>
      </c>
      <c r="F261" s="22"/>
      <c r="G261" s="23" t="n">
        <f aca="false">IF(F261&lt;&gt;"",E261,0)</f>
        <v>0</v>
      </c>
      <c r="H261" s="24" t="n">
        <f aca="false">IF(F261&lt;&gt;"",F261,0)</f>
        <v>0</v>
      </c>
      <c r="I261" s="23" t="n">
        <f aca="false">IF(E261&gt;0,1,0)</f>
        <v>0</v>
      </c>
      <c r="J261" s="70"/>
    </row>
    <row r="262" customFormat="false" ht="12.75" hidden="false" customHeight="false" outlineLevel="0" collapsed="false">
      <c r="B262" s="41" t="n">
        <v>52</v>
      </c>
      <c r="C262" s="73" t="n">
        <v>37217</v>
      </c>
      <c r="D262" s="20" t="n">
        <f aca="false">C262+90</f>
        <v>37307</v>
      </c>
      <c r="E262" s="21" t="n">
        <f aca="false">IF($A$10&gt;=D262,(IF($A$10-D262&gt;31,$A$10-$A$9+1,$A$10-D262+1)),0)</f>
        <v>0</v>
      </c>
      <c r="F262" s="22"/>
      <c r="G262" s="23" t="n">
        <f aca="false">IF(F262&lt;&gt;"",E262,0)</f>
        <v>0</v>
      </c>
      <c r="H262" s="24" t="n">
        <f aca="false">IF(F262&lt;&gt;"",F262,0)</f>
        <v>0</v>
      </c>
      <c r="I262" s="23" t="n">
        <f aca="false">IF(E262&gt;0,1,0)</f>
        <v>0</v>
      </c>
      <c r="J262" s="70"/>
    </row>
    <row r="263" customFormat="false" ht="12.75" hidden="false" customHeight="false" outlineLevel="0" collapsed="false">
      <c r="B263" s="41" t="n">
        <v>53</v>
      </c>
      <c r="C263" s="73" t="n">
        <v>37220</v>
      </c>
      <c r="D263" s="20" t="n">
        <f aca="false">C263+90</f>
        <v>37310</v>
      </c>
      <c r="E263" s="21" t="n">
        <f aca="false">IF($A$10&gt;=D263,(IF($A$10-D263&gt;31,$A$10-$A$9+1,$A$10-D263+1)),0)</f>
        <v>0</v>
      </c>
      <c r="F263" s="22"/>
      <c r="G263" s="23" t="n">
        <f aca="false">IF(F263&lt;&gt;"",E263,0)</f>
        <v>0</v>
      </c>
      <c r="H263" s="24" t="n">
        <f aca="false">IF(F263&lt;&gt;"",F263,0)</f>
        <v>0</v>
      </c>
      <c r="I263" s="23" t="n">
        <f aca="false">IF(E263&gt;0,1,0)</f>
        <v>0</v>
      </c>
      <c r="J263" s="70"/>
    </row>
    <row r="264" customFormat="false" ht="12.75" hidden="false" customHeight="false" outlineLevel="0" collapsed="false">
      <c r="B264" s="41" t="n">
        <v>54</v>
      </c>
      <c r="C264" s="73" t="n">
        <v>37220</v>
      </c>
      <c r="D264" s="20" t="n">
        <f aca="false">C264+90</f>
        <v>37310</v>
      </c>
      <c r="E264" s="21" t="n">
        <f aca="false">IF($A$10&gt;=D264,(IF($A$10-D264&gt;31,$A$10-$A$9+1,$A$10-D264+1)),0)</f>
        <v>0</v>
      </c>
      <c r="F264" s="22"/>
      <c r="G264" s="23" t="n">
        <f aca="false">IF(F264&lt;&gt;"",E264,0)</f>
        <v>0</v>
      </c>
      <c r="H264" s="24" t="n">
        <f aca="false">IF(F264&lt;&gt;"",F264,0)</f>
        <v>0</v>
      </c>
      <c r="I264" s="23" t="n">
        <f aca="false">IF(E264&gt;0,1,0)</f>
        <v>0</v>
      </c>
      <c r="J264" s="70"/>
    </row>
    <row r="265" customFormat="false" ht="12.75" hidden="false" customHeight="false" outlineLevel="0" collapsed="false">
      <c r="B265" s="41" t="n">
        <v>55</v>
      </c>
      <c r="C265" s="73" t="n">
        <v>37222</v>
      </c>
      <c r="D265" s="20" t="n">
        <f aca="false">C265+90</f>
        <v>37312</v>
      </c>
      <c r="E265" s="21" t="n">
        <f aca="false">IF($A$10&gt;=D265,(IF($A$10-D265&gt;31,$A$10-$A$9+1,$A$10-D265+1)),0)</f>
        <v>0</v>
      </c>
      <c r="F265" s="22"/>
      <c r="G265" s="23" t="n">
        <f aca="false">IF(F265&lt;&gt;"",E265,0)</f>
        <v>0</v>
      </c>
      <c r="H265" s="24" t="n">
        <f aca="false">IF(F265&lt;&gt;"",F265,0)</f>
        <v>0</v>
      </c>
      <c r="I265" s="23" t="n">
        <f aca="false">IF(E265&gt;0,1,0)</f>
        <v>0</v>
      </c>
      <c r="J265" s="70"/>
    </row>
    <row r="266" customFormat="false" ht="12.75" hidden="false" customHeight="false" outlineLevel="0" collapsed="false">
      <c r="B266" s="41" t="n">
        <v>56</v>
      </c>
      <c r="C266" s="73" t="n">
        <v>37221</v>
      </c>
      <c r="D266" s="20" t="n">
        <f aca="false">C266+90</f>
        <v>37311</v>
      </c>
      <c r="E266" s="21" t="n">
        <f aca="false">IF($A$10&gt;=D266,(IF($A$10-D266&gt;31,$A$10-$A$9+1,$A$10-D266+1)),0)</f>
        <v>0</v>
      </c>
      <c r="F266" s="22"/>
      <c r="G266" s="23" t="n">
        <f aca="false">IF(F266&lt;&gt;"",E266,0)</f>
        <v>0</v>
      </c>
      <c r="H266" s="24" t="n">
        <f aca="false">IF(F266&lt;&gt;"",F266,0)</f>
        <v>0</v>
      </c>
      <c r="I266" s="23" t="n">
        <f aca="false">IF(E266&gt;0,1,0)</f>
        <v>0</v>
      </c>
      <c r="J266" s="70"/>
    </row>
    <row r="267" customFormat="false" ht="12.75" hidden="false" customHeight="false" outlineLevel="0" collapsed="false">
      <c r="B267" s="41" t="n">
        <v>57</v>
      </c>
      <c r="C267" s="73" t="n">
        <v>37222</v>
      </c>
      <c r="D267" s="20" t="n">
        <f aca="false">C267+90</f>
        <v>37312</v>
      </c>
      <c r="E267" s="21" t="n">
        <f aca="false">IF($A$10&gt;=D267,(IF($A$10-D267&gt;31,$A$10-$A$9+1,$A$10-D267+1)),0)</f>
        <v>0</v>
      </c>
      <c r="F267" s="22"/>
      <c r="G267" s="23" t="n">
        <f aca="false">IF(F267&lt;&gt;"",E267,0)</f>
        <v>0</v>
      </c>
      <c r="H267" s="24" t="n">
        <f aca="false">IF(F267&lt;&gt;"",F267,0)</f>
        <v>0</v>
      </c>
      <c r="I267" s="23" t="n">
        <f aca="false">IF(E267&gt;0,1,0)</f>
        <v>0</v>
      </c>
      <c r="J267" s="70"/>
    </row>
    <row r="268" customFormat="false" ht="12.75" hidden="false" customHeight="false" outlineLevel="0" collapsed="false">
      <c r="B268" s="41" t="n">
        <v>58</v>
      </c>
      <c r="C268" s="73" t="n">
        <v>37220</v>
      </c>
      <c r="D268" s="20" t="n">
        <f aca="false">C268+90</f>
        <v>37310</v>
      </c>
      <c r="E268" s="21" t="n">
        <f aca="false">IF($A$10&gt;=D268,(IF($A$10-D268&gt;31,$A$10-$A$9+1,$A$10-D268+1)),0)</f>
        <v>0</v>
      </c>
      <c r="F268" s="22"/>
      <c r="G268" s="23" t="n">
        <f aca="false">IF(F268&lt;&gt;"",E268,0)</f>
        <v>0</v>
      </c>
      <c r="H268" s="24" t="n">
        <f aca="false">IF(F268&lt;&gt;"",F268,0)</f>
        <v>0</v>
      </c>
      <c r="I268" s="23" t="n">
        <f aca="false">IF(E268&gt;0,1,0)</f>
        <v>0</v>
      </c>
      <c r="J268" s="70"/>
    </row>
    <row r="269" customFormat="false" ht="12.75" hidden="false" customHeight="false" outlineLevel="0" collapsed="false">
      <c r="B269" s="41" t="n">
        <v>59</v>
      </c>
      <c r="C269" s="73" t="n">
        <v>37221</v>
      </c>
      <c r="D269" s="20" t="n">
        <f aca="false">C269+90</f>
        <v>37311</v>
      </c>
      <c r="E269" s="21" t="n">
        <f aca="false">IF($A$10&gt;=D269,(IF($A$10-D269&gt;31,$A$10-$A$9+1,$A$10-D269+1)),0)</f>
        <v>0</v>
      </c>
      <c r="F269" s="22"/>
      <c r="G269" s="23" t="n">
        <f aca="false">IF(F269&lt;&gt;"",E269,0)</f>
        <v>0</v>
      </c>
      <c r="H269" s="24" t="n">
        <f aca="false">IF(F269&lt;&gt;"",F269,0)</f>
        <v>0</v>
      </c>
      <c r="I269" s="23" t="n">
        <f aca="false">IF(E269&gt;0,1,0)</f>
        <v>0</v>
      </c>
      <c r="J269" s="70"/>
    </row>
    <row r="270" customFormat="false" ht="12.75" hidden="false" customHeight="false" outlineLevel="0" collapsed="false">
      <c r="B270" s="41" t="n">
        <v>60</v>
      </c>
      <c r="C270" s="73" t="n">
        <v>37218</v>
      </c>
      <c r="D270" s="20" t="n">
        <f aca="false">C270+90</f>
        <v>37308</v>
      </c>
      <c r="E270" s="21" t="n">
        <f aca="false">IF($A$10&gt;=D270,(IF($A$10-D270&gt;31,$A$10-$A$9+1,$A$10-D270+1)),0)</f>
        <v>0</v>
      </c>
      <c r="F270" s="22"/>
      <c r="G270" s="23" t="n">
        <f aca="false">IF(F270&lt;&gt;"",E270,0)</f>
        <v>0</v>
      </c>
      <c r="H270" s="24" t="n">
        <f aca="false">IF(F270&lt;&gt;"",F270,0)</f>
        <v>0</v>
      </c>
      <c r="I270" s="23" t="n">
        <f aca="false">IF(E270&gt;0,1,0)</f>
        <v>0</v>
      </c>
      <c r="J270" s="70"/>
    </row>
    <row r="271" customFormat="false" ht="12.75" hidden="false" customHeight="false" outlineLevel="0" collapsed="false">
      <c r="B271" s="41" t="n">
        <v>61</v>
      </c>
      <c r="C271" s="73" t="n">
        <v>37218</v>
      </c>
      <c r="D271" s="20" t="n">
        <f aca="false">C271+90</f>
        <v>37308</v>
      </c>
      <c r="E271" s="21" t="n">
        <f aca="false">IF($A$10&gt;=D271,(IF($A$10-D271&gt;31,$A$10-$A$9+1,$A$10-D271+1)),0)</f>
        <v>0</v>
      </c>
      <c r="F271" s="22"/>
      <c r="G271" s="23" t="n">
        <f aca="false">IF(F271&lt;&gt;"",E271,0)</f>
        <v>0</v>
      </c>
      <c r="H271" s="24" t="n">
        <f aca="false">IF(F271&lt;&gt;"",F271,0)</f>
        <v>0</v>
      </c>
      <c r="I271" s="23" t="n">
        <f aca="false">IF(E271&gt;0,1,0)</f>
        <v>0</v>
      </c>
      <c r="J271" s="70"/>
    </row>
    <row r="272" customFormat="false" ht="12.75" hidden="false" customHeight="false" outlineLevel="0" collapsed="false">
      <c r="B272" s="41" t="n">
        <v>62</v>
      </c>
      <c r="C272" s="73" t="n">
        <v>37219</v>
      </c>
      <c r="D272" s="20" t="n">
        <f aca="false">C272+90</f>
        <v>37309</v>
      </c>
      <c r="E272" s="21" t="n">
        <f aca="false">IF($A$10&gt;=D272,(IF($A$10-D272&gt;31,$A$10-$A$9+1,$A$10-D272+1)),0)</f>
        <v>0</v>
      </c>
      <c r="F272" s="22"/>
      <c r="G272" s="23" t="n">
        <f aca="false">IF(F272&lt;&gt;"",E272,0)</f>
        <v>0</v>
      </c>
      <c r="H272" s="24" t="n">
        <f aca="false">IF(F272&lt;&gt;"",F272,0)</f>
        <v>0</v>
      </c>
      <c r="I272" s="23" t="n">
        <f aca="false">IF(E272&gt;0,1,0)</f>
        <v>0</v>
      </c>
      <c r="J272" s="70"/>
    </row>
    <row r="273" customFormat="false" ht="12.75" hidden="false" customHeight="false" outlineLevel="0" collapsed="false">
      <c r="B273" s="41" t="n">
        <v>63</v>
      </c>
      <c r="C273" s="73" t="n">
        <v>37219</v>
      </c>
      <c r="D273" s="20" t="n">
        <f aca="false">C273+90</f>
        <v>37309</v>
      </c>
      <c r="E273" s="21" t="n">
        <f aca="false">IF($A$10&gt;=D273,(IF($A$10-D273&gt;31,$A$10-$A$9+1,$A$10-D273+1)),0)</f>
        <v>0</v>
      </c>
      <c r="F273" s="22"/>
      <c r="G273" s="23" t="n">
        <f aca="false">IF(F273&lt;&gt;"",E273,0)</f>
        <v>0</v>
      </c>
      <c r="H273" s="24" t="n">
        <f aca="false">IF(F273&lt;&gt;"",F273,0)</f>
        <v>0</v>
      </c>
      <c r="I273" s="23" t="n">
        <f aca="false">IF(E273&gt;0,1,0)</f>
        <v>0</v>
      </c>
      <c r="J273" s="70"/>
    </row>
    <row r="274" customFormat="false" ht="12.75" hidden="false" customHeight="false" outlineLevel="0" collapsed="false">
      <c r="B274" s="41" t="n">
        <v>64</v>
      </c>
      <c r="C274" s="73" t="n">
        <v>37223</v>
      </c>
      <c r="D274" s="20" t="n">
        <f aca="false">C274+90</f>
        <v>37313</v>
      </c>
      <c r="E274" s="21" t="n">
        <f aca="false">IF($A$10&gt;=D274,(IF($A$10-D274&gt;31,$A$10-$A$9+1,$A$10-D274+1)),0)</f>
        <v>0</v>
      </c>
      <c r="F274" s="22"/>
      <c r="G274" s="23" t="n">
        <f aca="false">IF(F274&lt;&gt;"",E274,0)</f>
        <v>0</v>
      </c>
      <c r="H274" s="24" t="n">
        <f aca="false">IF(F274&lt;&gt;"",F274,0)</f>
        <v>0</v>
      </c>
      <c r="I274" s="23" t="n">
        <f aca="false">IF(E274&gt;0,1,0)</f>
        <v>0</v>
      </c>
      <c r="J274" s="70"/>
    </row>
    <row r="275" customFormat="false" ht="12.75" hidden="false" customHeight="false" outlineLevel="0" collapsed="false">
      <c r="B275" s="41" t="n">
        <v>65</v>
      </c>
      <c r="C275" s="73" t="n">
        <v>37224</v>
      </c>
      <c r="D275" s="20" t="n">
        <f aca="false">C275+90</f>
        <v>37314</v>
      </c>
      <c r="E275" s="21" t="n">
        <f aca="false">IF($A$10&gt;=D275,(IF($A$10-D275&gt;31,$A$10-$A$9+1,$A$10-D275+1)),0)</f>
        <v>0</v>
      </c>
      <c r="F275" s="22"/>
      <c r="G275" s="23" t="n">
        <f aca="false">IF(F275&lt;&gt;"",E275,0)</f>
        <v>0</v>
      </c>
      <c r="H275" s="24" t="n">
        <f aca="false">IF(F275&lt;&gt;"",F275,0)</f>
        <v>0</v>
      </c>
      <c r="I275" s="23" t="n">
        <f aca="false">IF(E275&gt;0,1,0)</f>
        <v>0</v>
      </c>
      <c r="J275" s="70"/>
    </row>
    <row r="276" customFormat="false" ht="12.75" hidden="false" customHeight="false" outlineLevel="0" collapsed="false">
      <c r="B276" s="41" t="n">
        <v>66</v>
      </c>
      <c r="C276" s="73" t="n">
        <v>37225</v>
      </c>
      <c r="D276" s="20" t="n">
        <f aca="false">C276+90</f>
        <v>37315</v>
      </c>
      <c r="E276" s="21" t="n">
        <f aca="false">IF($A$10&gt;=D276,(IF($A$10-D276&gt;31,$A$10-$A$9+1,$A$10-D276+1)),0)</f>
        <v>0</v>
      </c>
      <c r="F276" s="22"/>
      <c r="G276" s="23" t="n">
        <f aca="false">IF(F276&lt;&gt;"",E276,0)</f>
        <v>0</v>
      </c>
      <c r="H276" s="24" t="n">
        <f aca="false">IF(F276&lt;&gt;"",F276,0)</f>
        <v>0</v>
      </c>
      <c r="I276" s="23" t="n">
        <f aca="false">IF(E276&gt;0,1,0)</f>
        <v>0</v>
      </c>
      <c r="J276" s="70"/>
    </row>
    <row r="277" customFormat="false" ht="12.75" hidden="false" customHeight="false" outlineLevel="0" collapsed="false">
      <c r="B277" s="41" t="n">
        <v>67</v>
      </c>
      <c r="C277" s="73" t="n">
        <v>37224</v>
      </c>
      <c r="D277" s="20" t="n">
        <f aca="false">C277+90</f>
        <v>37314</v>
      </c>
      <c r="E277" s="21" t="n">
        <f aca="false">IF($A$10&gt;=D277,(IF($A$10-D277&gt;31,$A$10-$A$9+1,$A$10-D277+1)),0)</f>
        <v>0</v>
      </c>
      <c r="F277" s="22"/>
      <c r="G277" s="23" t="n">
        <f aca="false">IF(F277&lt;&gt;"",E277,0)</f>
        <v>0</v>
      </c>
      <c r="H277" s="24" t="n">
        <f aca="false">IF(F277&lt;&gt;"",F277,0)</f>
        <v>0</v>
      </c>
      <c r="I277" s="23" t="n">
        <f aca="false">IF(E277&gt;0,1,0)</f>
        <v>0</v>
      </c>
      <c r="J277" s="70"/>
    </row>
    <row r="278" customFormat="false" ht="12.75" hidden="false" customHeight="false" outlineLevel="0" collapsed="false">
      <c r="B278" s="41" t="n">
        <v>68</v>
      </c>
      <c r="C278" s="73" t="n">
        <v>37223</v>
      </c>
      <c r="D278" s="20" t="n">
        <f aca="false">C278+90</f>
        <v>37313</v>
      </c>
      <c r="E278" s="21" t="n">
        <f aca="false">IF($A$10&gt;=D278,(IF($A$10-D278&gt;31,$A$10-$A$9+1,$A$10-D278+1)),0)</f>
        <v>0</v>
      </c>
      <c r="F278" s="22"/>
      <c r="G278" s="23" t="n">
        <f aca="false">IF(F278&lt;&gt;"",E278,0)</f>
        <v>0</v>
      </c>
      <c r="H278" s="24" t="n">
        <f aca="false">IF(F278&lt;&gt;"",F278,0)</f>
        <v>0</v>
      </c>
      <c r="I278" s="23" t="n">
        <f aca="false">IF(E278&gt;0,1,0)</f>
        <v>0</v>
      </c>
      <c r="J278" s="70"/>
    </row>
    <row r="279" customFormat="false" ht="12.75" hidden="false" customHeight="false" outlineLevel="0" collapsed="false">
      <c r="B279" s="41" t="n">
        <v>69</v>
      </c>
      <c r="C279" s="73" t="n">
        <v>37225</v>
      </c>
      <c r="D279" s="20" t="n">
        <f aca="false">C279+90</f>
        <v>37315</v>
      </c>
      <c r="E279" s="21" t="n">
        <f aca="false">IF($A$10&gt;=D279,(IF($A$10-D279&gt;31,$A$10-$A$9+1,$A$10-D279+1)),0)</f>
        <v>0</v>
      </c>
      <c r="F279" s="22"/>
      <c r="G279" s="23" t="n">
        <f aca="false">IF(F279&lt;&gt;"",E279,0)</f>
        <v>0</v>
      </c>
      <c r="H279" s="24" t="n">
        <f aca="false">IF(F279&lt;&gt;"",F279,0)</f>
        <v>0</v>
      </c>
      <c r="I279" s="23" t="n">
        <f aca="false">IF(E279&gt;0,1,0)</f>
        <v>0</v>
      </c>
      <c r="J279" s="70"/>
    </row>
    <row r="280" customFormat="false" ht="12.75" hidden="false" customHeight="false" outlineLevel="0" collapsed="false">
      <c r="B280" s="41" t="n">
        <v>70</v>
      </c>
      <c r="C280" s="71" t="n">
        <v>37227</v>
      </c>
      <c r="D280" s="20" t="n">
        <f aca="false">C280+90</f>
        <v>37317</v>
      </c>
      <c r="E280" s="21" t="n">
        <f aca="false">IF($A$10&gt;=D280,(IF($A$10-D280&gt;31,$A$10-$A$9+1,$A$10-D280+1)),0)</f>
        <v>0</v>
      </c>
      <c r="F280" s="22"/>
      <c r="G280" s="23" t="n">
        <f aca="false">IF(F280&lt;&gt;"",E280,0)</f>
        <v>0</v>
      </c>
      <c r="H280" s="24" t="n">
        <f aca="false">IF(F280&lt;&gt;"",F280,0)</f>
        <v>0</v>
      </c>
      <c r="I280" s="23" t="n">
        <f aca="false">IF(E280&gt;0,1,0)</f>
        <v>0</v>
      </c>
      <c r="J280" s="70"/>
    </row>
    <row r="281" customFormat="false" ht="12.75" hidden="false" customHeight="false" outlineLevel="0" collapsed="false">
      <c r="B281" s="41" t="n">
        <v>71</v>
      </c>
      <c r="C281" s="71" t="n">
        <v>37227</v>
      </c>
      <c r="D281" s="20" t="n">
        <f aca="false">C281+90</f>
        <v>37317</v>
      </c>
      <c r="E281" s="21" t="n">
        <f aca="false">IF($A$10&gt;=D281,(IF($A$10-D281&gt;31,$A$10-$A$9+1,$A$10-D281+1)),0)</f>
        <v>0</v>
      </c>
      <c r="F281" s="22"/>
      <c r="G281" s="23" t="n">
        <f aca="false">IF(F281&lt;&gt;"",E281,0)</f>
        <v>0</v>
      </c>
      <c r="H281" s="24" t="n">
        <f aca="false">IF(F281&lt;&gt;"",F281,0)</f>
        <v>0</v>
      </c>
      <c r="I281" s="23" t="n">
        <f aca="false">IF(E281&gt;0,1,0)</f>
        <v>0</v>
      </c>
      <c r="J281" s="70"/>
    </row>
    <row r="282" customFormat="false" ht="12.75" hidden="false" customHeight="false" outlineLevel="0" collapsed="false">
      <c r="B282" s="41" t="n">
        <v>72</v>
      </c>
      <c r="C282" s="73" t="n">
        <v>37218</v>
      </c>
      <c r="D282" s="20" t="n">
        <f aca="false">C282+90</f>
        <v>37308</v>
      </c>
      <c r="E282" s="21" t="n">
        <f aca="false">IF($A$10&gt;=D282,(IF($A$10-D282&gt;31,$A$10-$A$9+1,$A$10-D282+1)),0)</f>
        <v>0</v>
      </c>
      <c r="F282" s="22"/>
      <c r="G282" s="23" t="n">
        <f aca="false">IF(F282&lt;&gt;"",E282,0)</f>
        <v>0</v>
      </c>
      <c r="H282" s="24" t="n">
        <f aca="false">IF(F282&lt;&gt;"",F282,0)</f>
        <v>0</v>
      </c>
      <c r="I282" s="23" t="n">
        <f aca="false">IF(E282&gt;0,1,0)</f>
        <v>0</v>
      </c>
      <c r="J282" s="70"/>
    </row>
    <row r="283" customFormat="false" ht="12.75" hidden="false" customHeight="false" outlineLevel="0" collapsed="false">
      <c r="B283" s="41" t="n">
        <v>73</v>
      </c>
      <c r="C283" s="73" t="n">
        <v>37220</v>
      </c>
      <c r="D283" s="20" t="n">
        <f aca="false">C283+90</f>
        <v>37310</v>
      </c>
      <c r="E283" s="21" t="n">
        <f aca="false">IF($A$10&gt;=D283,(IF($A$10-D283&gt;31,$A$10-$A$9+1,$A$10-D283+1)),0)</f>
        <v>0</v>
      </c>
      <c r="F283" s="22"/>
      <c r="G283" s="23" t="n">
        <f aca="false">IF(F283&lt;&gt;"",E283,0)</f>
        <v>0</v>
      </c>
      <c r="H283" s="24" t="n">
        <f aca="false">IF(F283&lt;&gt;"",F283,0)</f>
        <v>0</v>
      </c>
      <c r="I283" s="23" t="n">
        <f aca="false">IF(E283&gt;0,1,0)</f>
        <v>0</v>
      </c>
      <c r="J283" s="70"/>
    </row>
    <row r="284" customFormat="false" ht="12.75" hidden="false" customHeight="false" outlineLevel="0" collapsed="false">
      <c r="B284" s="41" t="n">
        <v>74</v>
      </c>
      <c r="C284" s="73" t="n">
        <v>37219</v>
      </c>
      <c r="D284" s="20" t="n">
        <f aca="false">C284+90</f>
        <v>37309</v>
      </c>
      <c r="E284" s="21" t="n">
        <f aca="false">IF($A$10&gt;=D284,(IF($A$10-D284&gt;31,$A$10-$A$9+1,$A$10-D284+1)),0)</f>
        <v>0</v>
      </c>
      <c r="F284" s="22"/>
      <c r="G284" s="23" t="n">
        <f aca="false">IF(F284&lt;&gt;"",E284,0)</f>
        <v>0</v>
      </c>
      <c r="H284" s="24" t="n">
        <f aca="false">IF(F284&lt;&gt;"",F284,0)</f>
        <v>0</v>
      </c>
      <c r="I284" s="23" t="n">
        <f aca="false">IF(E284&gt;0,1,0)</f>
        <v>0</v>
      </c>
      <c r="J284" s="70"/>
    </row>
    <row r="285" customFormat="false" ht="12.75" hidden="false" customHeight="false" outlineLevel="0" collapsed="false">
      <c r="B285" s="41" t="n">
        <v>75</v>
      </c>
      <c r="C285" s="73" t="n">
        <v>37220</v>
      </c>
      <c r="D285" s="20" t="n">
        <f aca="false">C285+90</f>
        <v>37310</v>
      </c>
      <c r="E285" s="21" t="n">
        <f aca="false">IF($A$10&gt;=D285,(IF($A$10-D285&gt;31,$A$10-$A$9+1,$A$10-D285+1)),0)</f>
        <v>0</v>
      </c>
      <c r="F285" s="22"/>
      <c r="G285" s="23" t="n">
        <f aca="false">IF(F285&lt;&gt;"",E285,0)</f>
        <v>0</v>
      </c>
      <c r="H285" s="24" t="n">
        <f aca="false">IF(F285&lt;&gt;"",F285,0)</f>
        <v>0</v>
      </c>
      <c r="I285" s="23" t="n">
        <f aca="false">IF(E285&gt;0,1,0)</f>
        <v>0</v>
      </c>
      <c r="J285" s="70"/>
    </row>
    <row r="286" customFormat="false" ht="12.75" hidden="false" customHeight="false" outlineLevel="0" collapsed="false">
      <c r="B286" s="41" t="n">
        <v>76</v>
      </c>
      <c r="C286" s="73" t="n">
        <v>37220</v>
      </c>
      <c r="D286" s="20" t="n">
        <f aca="false">C286+90</f>
        <v>37310</v>
      </c>
      <c r="E286" s="21" t="n">
        <f aca="false">IF($A$10&gt;=D286,(IF($A$10-D286&gt;31,$A$10-$A$9+1,$A$10-D286+1)),0)</f>
        <v>0</v>
      </c>
      <c r="F286" s="22"/>
      <c r="G286" s="23" t="n">
        <f aca="false">IF(F286&lt;&gt;"",E286,0)</f>
        <v>0</v>
      </c>
      <c r="H286" s="24" t="n">
        <f aca="false">IF(F286&lt;&gt;"",F286,0)</f>
        <v>0</v>
      </c>
      <c r="I286" s="23" t="n">
        <f aca="false">IF(E286&gt;0,1,0)</f>
        <v>0</v>
      </c>
      <c r="J286" s="70"/>
    </row>
    <row r="287" customFormat="false" ht="12.75" hidden="false" customHeight="false" outlineLevel="0" collapsed="false">
      <c r="B287" s="41" t="n">
        <v>77</v>
      </c>
      <c r="C287" s="73" t="n">
        <v>37219</v>
      </c>
      <c r="D287" s="20" t="n">
        <f aca="false">C287+90</f>
        <v>37309</v>
      </c>
      <c r="E287" s="21" t="n">
        <f aca="false">IF($A$10&gt;=D287,(IF($A$10-D287&gt;31,$A$10-$A$9+1,$A$10-D287+1)),0)</f>
        <v>0</v>
      </c>
      <c r="F287" s="22"/>
      <c r="G287" s="23" t="n">
        <f aca="false">IF(F287&lt;&gt;"",E287,0)</f>
        <v>0</v>
      </c>
      <c r="H287" s="24" t="n">
        <f aca="false">IF(F287&lt;&gt;"",F287,0)</f>
        <v>0</v>
      </c>
      <c r="I287" s="23" t="n">
        <f aca="false">IF(E287&gt;0,1,0)</f>
        <v>0</v>
      </c>
      <c r="J287" s="70"/>
    </row>
    <row r="288" customFormat="false" ht="12.75" hidden="false" customHeight="false" outlineLevel="0" collapsed="false">
      <c r="B288" s="41" t="n">
        <v>78</v>
      </c>
      <c r="C288" s="71" t="n">
        <v>37230</v>
      </c>
      <c r="D288" s="20" t="n">
        <f aca="false">C288+90</f>
        <v>37320</v>
      </c>
      <c r="E288" s="21" t="n">
        <f aca="false">IF($A$10&gt;=D288,(IF($A$10-D288&gt;31,$A$10-$A$9+1,$A$10-D288+1)),0)</f>
        <v>0</v>
      </c>
      <c r="F288" s="22"/>
      <c r="G288" s="23" t="n">
        <f aca="false">IF(F288&lt;&gt;"",E288,0)</f>
        <v>0</v>
      </c>
      <c r="H288" s="24" t="n">
        <f aca="false">IF(F288&lt;&gt;"",F288,0)</f>
        <v>0</v>
      </c>
      <c r="I288" s="23" t="n">
        <f aca="false">IF(E288&gt;0,1,0)</f>
        <v>0</v>
      </c>
      <c r="J288" s="70"/>
    </row>
    <row r="289" customFormat="false" ht="12.75" hidden="false" customHeight="false" outlineLevel="0" collapsed="false">
      <c r="B289" s="41" t="n">
        <v>79</v>
      </c>
      <c r="C289" s="73" t="n">
        <v>37224</v>
      </c>
      <c r="D289" s="20" t="n">
        <f aca="false">C289+90</f>
        <v>37314</v>
      </c>
      <c r="E289" s="21" t="n">
        <f aca="false">IF($A$10&gt;=D289,(IF($A$10-D289&gt;31,$A$10-$A$9+1,$A$10-D289+1)),0)</f>
        <v>0</v>
      </c>
      <c r="F289" s="22"/>
      <c r="G289" s="23" t="n">
        <f aca="false">IF(F289&lt;&gt;"",E289,0)</f>
        <v>0</v>
      </c>
      <c r="H289" s="24" t="n">
        <f aca="false">IF(F289&lt;&gt;"",F289,0)</f>
        <v>0</v>
      </c>
      <c r="I289" s="23" t="n">
        <f aca="false">IF(E289&gt;0,1,0)</f>
        <v>0</v>
      </c>
      <c r="J289" s="70"/>
    </row>
    <row r="290" customFormat="false" ht="12.75" hidden="false" customHeight="false" outlineLevel="0" collapsed="false">
      <c r="B290" s="41" t="n">
        <v>80</v>
      </c>
      <c r="C290" s="73" t="n">
        <v>37224</v>
      </c>
      <c r="D290" s="20" t="n">
        <f aca="false">C290+90</f>
        <v>37314</v>
      </c>
      <c r="E290" s="21" t="n">
        <f aca="false">IF($A$10&gt;=D290,(IF($A$10-D290&gt;31,$A$10-$A$9+1,$A$10-D290+1)),0)</f>
        <v>0</v>
      </c>
      <c r="F290" s="22"/>
      <c r="G290" s="23" t="n">
        <f aca="false">IF(F290&lt;&gt;"",E290,0)</f>
        <v>0</v>
      </c>
      <c r="H290" s="24" t="n">
        <f aca="false">IF(F290&lt;&gt;"",F290,0)</f>
        <v>0</v>
      </c>
      <c r="I290" s="23" t="n">
        <f aca="false">IF(E290&gt;0,1,0)</f>
        <v>0</v>
      </c>
      <c r="J290" s="70"/>
    </row>
    <row r="291" customFormat="false" ht="12.75" hidden="false" customHeight="false" outlineLevel="0" collapsed="false">
      <c r="B291" s="41" t="n">
        <v>81</v>
      </c>
      <c r="C291" s="71" t="n">
        <v>37230</v>
      </c>
      <c r="D291" s="20" t="n">
        <f aca="false">C291+90</f>
        <v>37320</v>
      </c>
      <c r="E291" s="21" t="n">
        <f aca="false">IF($A$10&gt;=D291,(IF($A$10-D291&gt;31,$A$10-$A$9+1,$A$10-D291+1)),0)</f>
        <v>0</v>
      </c>
      <c r="F291" s="22"/>
      <c r="G291" s="23" t="n">
        <f aca="false">IF(F291&lt;&gt;"",E291,0)</f>
        <v>0</v>
      </c>
      <c r="H291" s="24" t="n">
        <f aca="false">IF(F291&lt;&gt;"",F291,0)</f>
        <v>0</v>
      </c>
      <c r="I291" s="23" t="n">
        <f aca="false">IF(E291&gt;0,1,0)</f>
        <v>0</v>
      </c>
      <c r="J291" s="70"/>
    </row>
    <row r="292" customFormat="false" ht="12.75" hidden="false" customHeight="false" outlineLevel="0" collapsed="false">
      <c r="B292" s="41" t="n">
        <v>82</v>
      </c>
      <c r="C292" s="73" t="n">
        <v>37224</v>
      </c>
      <c r="D292" s="20" t="n">
        <f aca="false">C292+90</f>
        <v>37314</v>
      </c>
      <c r="E292" s="21" t="n">
        <f aca="false">IF($A$10&gt;=D292,(IF($A$10-D292&gt;31,$A$10-$A$9+1,$A$10-D292+1)),0)</f>
        <v>0</v>
      </c>
      <c r="F292" s="22"/>
      <c r="G292" s="23" t="n">
        <f aca="false">IF(F292&lt;&gt;"",E292,0)</f>
        <v>0</v>
      </c>
      <c r="H292" s="24" t="n">
        <f aca="false">IF(F292&lt;&gt;"",F292,0)</f>
        <v>0</v>
      </c>
      <c r="I292" s="23" t="n">
        <f aca="false">IF(E292&gt;0,1,0)</f>
        <v>0</v>
      </c>
      <c r="J292" s="70"/>
    </row>
    <row r="293" customFormat="false" ht="12.75" hidden="false" customHeight="false" outlineLevel="0" collapsed="false">
      <c r="B293" s="41" t="n">
        <v>83</v>
      </c>
      <c r="C293" s="71" t="n">
        <v>37227</v>
      </c>
      <c r="D293" s="20" t="n">
        <f aca="false">C293+90</f>
        <v>37317</v>
      </c>
      <c r="E293" s="21" t="n">
        <f aca="false">IF($A$10&gt;=D293,(IF($A$10-D293&gt;31,$A$10-$A$9+1,$A$10-D293+1)),0)</f>
        <v>0</v>
      </c>
      <c r="F293" s="22"/>
      <c r="G293" s="23" t="n">
        <f aca="false">IF(F293&lt;&gt;"",E293,0)</f>
        <v>0</v>
      </c>
      <c r="H293" s="24" t="n">
        <f aca="false">IF(F293&lt;&gt;"",F293,0)</f>
        <v>0</v>
      </c>
      <c r="I293" s="23" t="n">
        <f aca="false">IF(E293&gt;0,1,0)</f>
        <v>0</v>
      </c>
      <c r="J293" s="70"/>
    </row>
    <row r="294" customFormat="false" ht="12.75" hidden="false" customHeight="false" outlineLevel="0" collapsed="false">
      <c r="B294" s="41" t="n">
        <v>84</v>
      </c>
      <c r="C294" s="71" t="n">
        <v>37228</v>
      </c>
      <c r="D294" s="20" t="n">
        <f aca="false">C294+90</f>
        <v>37318</v>
      </c>
      <c r="E294" s="21" t="n">
        <f aca="false">IF($A$10&gt;=D294,(IF($A$10-D294&gt;31,$A$10-$A$9+1,$A$10-D294+1)),0)</f>
        <v>0</v>
      </c>
      <c r="F294" s="22"/>
      <c r="G294" s="23" t="n">
        <f aca="false">IF(F294&lt;&gt;"",E294,0)</f>
        <v>0</v>
      </c>
      <c r="H294" s="24" t="n">
        <f aca="false">IF(F294&lt;&gt;"",F294,0)</f>
        <v>0</v>
      </c>
      <c r="I294" s="23" t="n">
        <f aca="false">IF(E294&gt;0,1,0)</f>
        <v>0</v>
      </c>
      <c r="J294" s="70"/>
    </row>
    <row r="295" customFormat="false" ht="12.75" hidden="false" customHeight="false" outlineLevel="0" collapsed="false">
      <c r="B295" s="41" t="n">
        <v>85</v>
      </c>
      <c r="C295" s="71" t="n">
        <v>37231</v>
      </c>
      <c r="D295" s="20" t="n">
        <f aca="false">C295+90</f>
        <v>37321</v>
      </c>
      <c r="E295" s="21" t="n">
        <f aca="false">IF($A$10&gt;=D295,(IF($A$10-D295&gt;31,$A$10-$A$9+1,$A$10-D295+1)),0)</f>
        <v>0</v>
      </c>
      <c r="F295" s="22"/>
      <c r="G295" s="23" t="n">
        <f aca="false">IF(F295&lt;&gt;"",E295,0)</f>
        <v>0</v>
      </c>
      <c r="H295" s="24" t="n">
        <f aca="false">IF(F295&lt;&gt;"",F295,0)</f>
        <v>0</v>
      </c>
      <c r="I295" s="23" t="n">
        <f aca="false">IF(E295&gt;0,1,0)</f>
        <v>0</v>
      </c>
      <c r="J295" s="70"/>
    </row>
    <row r="296" customFormat="false" ht="12.75" hidden="false" customHeight="false" outlineLevel="0" collapsed="false">
      <c r="B296" s="41" t="n">
        <v>86</v>
      </c>
      <c r="C296" s="71" t="n">
        <v>37229</v>
      </c>
      <c r="D296" s="20" t="n">
        <f aca="false">C296+90</f>
        <v>37319</v>
      </c>
      <c r="E296" s="21" t="n">
        <f aca="false">IF($A$10&gt;=D296,(IF($A$10-D296&gt;31,$A$10-$A$9+1,$A$10-D296+1)),0)</f>
        <v>0</v>
      </c>
      <c r="F296" s="22"/>
      <c r="G296" s="23" t="n">
        <f aca="false">IF(F296&lt;&gt;"",E296,0)</f>
        <v>0</v>
      </c>
      <c r="H296" s="24" t="n">
        <f aca="false">IF(F296&lt;&gt;"",F296,0)</f>
        <v>0</v>
      </c>
      <c r="I296" s="23" t="n">
        <f aca="false">IF(E296&gt;0,1,0)</f>
        <v>0</v>
      </c>
      <c r="J296" s="70"/>
    </row>
    <row r="297" customFormat="false" ht="12.75" hidden="false" customHeight="false" outlineLevel="0" collapsed="false">
      <c r="B297" s="41" t="n">
        <v>87</v>
      </c>
      <c r="C297" s="71" t="n">
        <v>37228</v>
      </c>
      <c r="D297" s="20" t="n">
        <f aca="false">C297+90</f>
        <v>37318</v>
      </c>
      <c r="E297" s="21" t="n">
        <f aca="false">IF($A$10&gt;=D297,(IF($A$10-D297&gt;31,$A$10-$A$9+1,$A$10-D297+1)),0)</f>
        <v>0</v>
      </c>
      <c r="F297" s="22"/>
      <c r="G297" s="23" t="n">
        <f aca="false">IF(F297&lt;&gt;"",E297,0)</f>
        <v>0</v>
      </c>
      <c r="H297" s="24" t="n">
        <f aca="false">IF(F297&lt;&gt;"",F297,0)</f>
        <v>0</v>
      </c>
      <c r="I297" s="23" t="n">
        <f aca="false">IF(E297&gt;0,1,0)</f>
        <v>0</v>
      </c>
      <c r="J297" s="70"/>
    </row>
    <row r="298" customFormat="false" ht="12.75" hidden="false" customHeight="false" outlineLevel="0" collapsed="false">
      <c r="B298" s="41" t="n">
        <v>88</v>
      </c>
      <c r="C298" s="71" t="n">
        <v>37229</v>
      </c>
      <c r="D298" s="20" t="n">
        <f aca="false">C298+90</f>
        <v>37319</v>
      </c>
      <c r="E298" s="21" t="n">
        <f aca="false">IF($A$10&gt;=D298,(IF($A$10-D298&gt;31,$A$10-$A$9+1,$A$10-D298+1)),0)</f>
        <v>0</v>
      </c>
      <c r="F298" s="22"/>
      <c r="G298" s="23" t="n">
        <f aca="false">IF(F298&lt;&gt;"",E298,0)</f>
        <v>0</v>
      </c>
      <c r="H298" s="24" t="n">
        <f aca="false">IF(F298&lt;&gt;"",F298,0)</f>
        <v>0</v>
      </c>
      <c r="I298" s="23" t="n">
        <f aca="false">IF(E298&gt;0,1,0)</f>
        <v>0</v>
      </c>
      <c r="J298" s="70"/>
      <c r="M298" s="8"/>
    </row>
    <row r="299" customFormat="false" ht="12.75" hidden="false" customHeight="false" outlineLevel="0" collapsed="false">
      <c r="B299" s="41" t="n">
        <v>89</v>
      </c>
      <c r="C299" s="71" t="n">
        <v>37229</v>
      </c>
      <c r="D299" s="20" t="n">
        <f aca="false">C299+90</f>
        <v>37319</v>
      </c>
      <c r="E299" s="21" t="n">
        <f aca="false">IF($A$10&gt;=D299,(IF($A$10-D299&gt;31,$A$10-$A$9+1,$A$10-D299+1)),0)</f>
        <v>0</v>
      </c>
      <c r="F299" s="22"/>
      <c r="G299" s="23" t="n">
        <f aca="false">IF(F299&lt;&gt;"",E299,0)</f>
        <v>0</v>
      </c>
      <c r="H299" s="24" t="n">
        <f aca="false">IF(F299&lt;&gt;"",F299,0)</f>
        <v>0</v>
      </c>
      <c r="I299" s="23" t="n">
        <f aca="false">IF(E299&gt;0,1,0)</f>
        <v>0</v>
      </c>
      <c r="J299" s="70"/>
    </row>
    <row r="300" customFormat="false" ht="12.75" hidden="false" customHeight="false" outlineLevel="0" collapsed="false">
      <c r="B300" s="41" t="n">
        <v>90</v>
      </c>
      <c r="C300" s="71" t="n">
        <v>37227</v>
      </c>
      <c r="D300" s="20" t="n">
        <f aca="false">C300+90</f>
        <v>37317</v>
      </c>
      <c r="E300" s="21" t="n">
        <f aca="false">IF($A$10&gt;=D300,(IF($A$10-D300&gt;31,$A$10-$A$9+1,$A$10-D300+1)),0)</f>
        <v>0</v>
      </c>
      <c r="F300" s="22"/>
      <c r="G300" s="23" t="n">
        <f aca="false">IF(F300&lt;&gt;"",E300,0)</f>
        <v>0</v>
      </c>
      <c r="H300" s="24" t="n">
        <f aca="false">IF(F300&lt;&gt;"",F300,0)</f>
        <v>0</v>
      </c>
      <c r="I300" s="23" t="n">
        <f aca="false">IF(E300&gt;0,1,0)</f>
        <v>0</v>
      </c>
      <c r="J300" s="70"/>
    </row>
    <row r="301" customFormat="false" ht="12.75" hidden="false" customHeight="false" outlineLevel="0" collapsed="false">
      <c r="B301" s="41" t="n">
        <v>91</v>
      </c>
      <c r="C301" s="73" t="n">
        <v>37224</v>
      </c>
      <c r="D301" s="20" t="n">
        <f aca="false">C301+90</f>
        <v>37314</v>
      </c>
      <c r="E301" s="21" t="n">
        <f aca="false">IF($A$10&gt;=D301,(IF($A$10-D301&gt;31,$A$10-$A$9+1,$A$10-D301+1)),0)</f>
        <v>0</v>
      </c>
      <c r="F301" s="22"/>
      <c r="G301" s="23" t="n">
        <f aca="false">IF(F301&lt;&gt;"",E301,0)</f>
        <v>0</v>
      </c>
      <c r="H301" s="24" t="n">
        <f aca="false">IF(F301&lt;&gt;"",F301,0)</f>
        <v>0</v>
      </c>
      <c r="I301" s="23" t="n">
        <f aca="false">IF(E301&gt;0,1,0)</f>
        <v>0</v>
      </c>
      <c r="J301" s="70"/>
    </row>
    <row r="302" customFormat="false" ht="12.75" hidden="false" customHeight="false" outlineLevel="0" collapsed="false">
      <c r="B302" s="41" t="n">
        <v>92</v>
      </c>
      <c r="C302" s="71" t="n">
        <v>37233</v>
      </c>
      <c r="D302" s="20" t="n">
        <f aca="false">C302+90</f>
        <v>37323</v>
      </c>
      <c r="E302" s="21" t="n">
        <f aca="false">IF($A$10&gt;=D302,(IF($A$10-D302&gt;31,$A$10-$A$9+1,$A$10-D302+1)),0)</f>
        <v>0</v>
      </c>
      <c r="F302" s="22"/>
      <c r="G302" s="23" t="n">
        <f aca="false">IF(F302&lt;&gt;"",E302,0)</f>
        <v>0</v>
      </c>
      <c r="H302" s="24" t="n">
        <f aca="false">IF(F302&lt;&gt;"",F302,0)</f>
        <v>0</v>
      </c>
      <c r="I302" s="23" t="n">
        <f aca="false">IF(E302&gt;0,1,0)</f>
        <v>0</v>
      </c>
      <c r="J302" s="70"/>
    </row>
    <row r="303" customFormat="false" ht="12.75" hidden="false" customHeight="false" outlineLevel="0" collapsed="false">
      <c r="B303" s="41" t="n">
        <v>93</v>
      </c>
      <c r="C303" s="71" t="n">
        <v>37229</v>
      </c>
      <c r="D303" s="20" t="n">
        <f aca="false">C303+90</f>
        <v>37319</v>
      </c>
      <c r="E303" s="21" t="n">
        <f aca="false">IF($A$10&gt;=D303,(IF($A$10-D303&gt;31,$A$10-$A$9+1,$A$10-D303+1)),0)</f>
        <v>0</v>
      </c>
      <c r="F303" s="22"/>
      <c r="G303" s="23" t="n">
        <f aca="false">IF(F303&lt;&gt;"",E303,0)</f>
        <v>0</v>
      </c>
      <c r="H303" s="24" t="n">
        <f aca="false">IF(F303&lt;&gt;"",F303,0)</f>
        <v>0</v>
      </c>
      <c r="I303" s="23" t="n">
        <f aca="false">IF(E303&gt;0,1,0)</f>
        <v>0</v>
      </c>
      <c r="J303" s="70"/>
    </row>
    <row r="304" customFormat="false" ht="12.75" hidden="false" customHeight="false" outlineLevel="0" collapsed="false">
      <c r="B304" s="1" t="n">
        <v>96</v>
      </c>
      <c r="C304" s="71" t="n">
        <v>37226</v>
      </c>
      <c r="D304" s="20" t="n">
        <f aca="false">C304+90</f>
        <v>37316</v>
      </c>
      <c r="E304" s="21" t="n">
        <f aca="false">IF($A$10&gt;=D304,(IF($A$10-D304&gt;31,$A$10-$A$9+1,$A$10-D304+1)),0)</f>
        <v>0</v>
      </c>
      <c r="F304" s="22"/>
      <c r="G304" s="23" t="n">
        <f aca="false">IF(F304&lt;&gt;"",E304,0)</f>
        <v>0</v>
      </c>
      <c r="H304" s="24" t="n">
        <f aca="false">IF(F304&lt;&gt;"",F304,0)</f>
        <v>0</v>
      </c>
      <c r="I304" s="23" t="n">
        <f aca="false">IF(E304&gt;0,1,0)</f>
        <v>0</v>
      </c>
      <c r="J304" s="70"/>
    </row>
    <row r="305" customFormat="false" ht="12.75" hidden="false" customHeight="false" outlineLevel="0" collapsed="false">
      <c r="B305" s="1" t="n">
        <v>100</v>
      </c>
      <c r="C305" s="71" t="n">
        <v>37226</v>
      </c>
      <c r="D305" s="20" t="n">
        <f aca="false">C305+90</f>
        <v>37316</v>
      </c>
      <c r="E305" s="21" t="n">
        <f aca="false">IF($A$10&gt;=D305,(IF($A$10-D305&gt;31,$A$10-$A$9+1,$A$10-D305+1)),0)</f>
        <v>0</v>
      </c>
      <c r="F305" s="22"/>
      <c r="G305" s="23" t="n">
        <f aca="false">IF(F305&lt;&gt;"",E305,0)</f>
        <v>0</v>
      </c>
      <c r="H305" s="24" t="n">
        <f aca="false">IF(F305&lt;&gt;"",F305,0)</f>
        <v>0</v>
      </c>
      <c r="I305" s="23" t="n">
        <f aca="false">IF(E305&gt;0,1,0)</f>
        <v>0</v>
      </c>
      <c r="J305" s="70"/>
    </row>
    <row r="306" customFormat="false" ht="12.75" hidden="false" customHeight="false" outlineLevel="0" collapsed="false">
      <c r="B306" s="1" t="n">
        <v>102</v>
      </c>
      <c r="C306" s="71" t="n">
        <v>37227</v>
      </c>
      <c r="D306" s="20" t="n">
        <f aca="false">C306+90</f>
        <v>37317</v>
      </c>
      <c r="E306" s="21" t="n">
        <f aca="false">IF($A$10&gt;=D306,(IF($A$10-D306&gt;31,$A$10-$A$9+1,$A$10-D306+1)),0)</f>
        <v>0</v>
      </c>
      <c r="F306" s="22"/>
      <c r="G306" s="23" t="n">
        <f aca="false">IF(F306&lt;&gt;"",E306,0)</f>
        <v>0</v>
      </c>
      <c r="H306" s="24" t="n">
        <f aca="false">IF(F306&lt;&gt;"",F306,0)</f>
        <v>0</v>
      </c>
      <c r="I306" s="23" t="n">
        <f aca="false">IF(E306&gt;0,1,0)</f>
        <v>0</v>
      </c>
      <c r="J306" s="70"/>
    </row>
    <row r="307" customFormat="false" ht="12.75" hidden="false" customHeight="false" outlineLevel="0" collapsed="false">
      <c r="B307" s="1" t="n">
        <v>103</v>
      </c>
      <c r="C307" s="73" t="n">
        <v>37224</v>
      </c>
      <c r="D307" s="20" t="n">
        <f aca="false">C307+90</f>
        <v>37314</v>
      </c>
      <c r="E307" s="21" t="n">
        <f aca="false">IF($A$10&gt;=D307,(IF($A$10-D307&gt;31,$A$10-$A$9+1,$A$10-D307+1)),0)</f>
        <v>0</v>
      </c>
      <c r="F307" s="22"/>
      <c r="G307" s="23" t="n">
        <f aca="false">IF(F307&lt;&gt;"",E307,0)</f>
        <v>0</v>
      </c>
      <c r="H307" s="24" t="n">
        <f aca="false">IF(F307&lt;&gt;"",F307,0)</f>
        <v>0</v>
      </c>
      <c r="I307" s="23" t="n">
        <f aca="false">IF(E307&gt;0,1,0)</f>
        <v>0</v>
      </c>
      <c r="J307" s="70"/>
    </row>
    <row r="308" customFormat="false" ht="12.75" hidden="false" customHeight="false" outlineLevel="0" collapsed="false">
      <c r="B308" s="1" t="n">
        <v>104</v>
      </c>
      <c r="C308" s="71" t="n">
        <v>37228</v>
      </c>
      <c r="D308" s="20" t="n">
        <f aca="false">C308+90</f>
        <v>37318</v>
      </c>
      <c r="E308" s="21" t="n">
        <f aca="false">IF($A$10&gt;=D308,(IF($A$10-D308&gt;31,$A$10-$A$9+1,$A$10-D308+1)),0)</f>
        <v>0</v>
      </c>
      <c r="F308" s="22"/>
      <c r="G308" s="23" t="n">
        <f aca="false">IF(F308&lt;&gt;"",E308,0)</f>
        <v>0</v>
      </c>
      <c r="H308" s="24" t="n">
        <f aca="false">IF(F308&lt;&gt;"",F308,0)</f>
        <v>0</v>
      </c>
      <c r="I308" s="23" t="n">
        <f aca="false">IF(E308&gt;0,1,0)</f>
        <v>0</v>
      </c>
      <c r="J308" s="70"/>
    </row>
    <row r="309" customFormat="false" ht="12.75" hidden="false" customHeight="false" outlineLevel="0" collapsed="false">
      <c r="B309" s="1" t="n">
        <v>105</v>
      </c>
      <c r="C309" s="73" t="n">
        <v>37223</v>
      </c>
      <c r="D309" s="20" t="n">
        <f aca="false">C309+90</f>
        <v>37313</v>
      </c>
      <c r="E309" s="21" t="n">
        <f aca="false">IF($A$10&gt;=D309,(IF($A$10-D309&gt;31,$A$10-$A$9+1,$A$10-D309+1)),0)</f>
        <v>0</v>
      </c>
      <c r="F309" s="22"/>
      <c r="G309" s="23" t="n">
        <f aca="false">IF(F309&lt;&gt;"",E309,0)</f>
        <v>0</v>
      </c>
      <c r="H309" s="24" t="n">
        <f aca="false">IF(F309&lt;&gt;"",F309,0)</f>
        <v>0</v>
      </c>
      <c r="I309" s="23" t="n">
        <f aca="false">IF(E309&gt;0,1,0)</f>
        <v>0</v>
      </c>
      <c r="J309" s="70"/>
    </row>
    <row r="310" customFormat="false" ht="12.75" hidden="false" customHeight="false" outlineLevel="0" collapsed="false">
      <c r="B310" s="1" t="n">
        <v>106</v>
      </c>
      <c r="C310" s="73" t="n">
        <v>37224</v>
      </c>
      <c r="D310" s="20" t="n">
        <f aca="false">C310+90</f>
        <v>37314</v>
      </c>
      <c r="E310" s="21" t="n">
        <f aca="false">IF($A$10&gt;=D310,(IF($A$10-D310&gt;31,$A$10-$A$9+1,$A$10-D310+1)),0)</f>
        <v>0</v>
      </c>
      <c r="F310" s="22"/>
      <c r="G310" s="23" t="n">
        <f aca="false">IF(F310&lt;&gt;"",E310,0)</f>
        <v>0</v>
      </c>
      <c r="H310" s="24" t="n">
        <f aca="false">IF(F310&lt;&gt;"",F310,0)</f>
        <v>0</v>
      </c>
      <c r="I310" s="23" t="n">
        <f aca="false">IF(E310&gt;0,1,0)</f>
        <v>0</v>
      </c>
      <c r="J310" s="70"/>
    </row>
    <row r="311" customFormat="false" ht="12.75" hidden="false" customHeight="false" outlineLevel="0" collapsed="false">
      <c r="B311" s="1" t="n">
        <v>107</v>
      </c>
      <c r="C311" s="73" t="n">
        <v>37224</v>
      </c>
      <c r="D311" s="20" t="n">
        <f aca="false">C311+90</f>
        <v>37314</v>
      </c>
      <c r="E311" s="21" t="n">
        <f aca="false">IF($A$10&gt;=D311,(IF($A$10-D311&gt;31,$A$10-$A$9+1,$A$10-D311+1)),0)</f>
        <v>0</v>
      </c>
      <c r="F311" s="22"/>
      <c r="G311" s="23" t="n">
        <f aca="false">IF(F311&lt;&gt;"",E311,0)</f>
        <v>0</v>
      </c>
      <c r="H311" s="24" t="n">
        <f aca="false">IF(F311&lt;&gt;"",F311,0)</f>
        <v>0</v>
      </c>
      <c r="I311" s="23" t="n">
        <f aca="false">IF(E311&gt;0,1,0)</f>
        <v>0</v>
      </c>
      <c r="J311" s="70"/>
    </row>
    <row r="312" customFormat="false" ht="12.75" hidden="false" customHeight="false" outlineLevel="0" collapsed="false">
      <c r="B312" s="1" t="n">
        <v>108</v>
      </c>
      <c r="C312" s="71" t="n">
        <v>37227</v>
      </c>
      <c r="D312" s="20" t="n">
        <f aca="false">C312+90</f>
        <v>37317</v>
      </c>
      <c r="E312" s="21" t="n">
        <f aca="false">IF($A$10&gt;=D312,(IF($A$10-D312&gt;31,$A$10-$A$9+1,$A$10-D312+1)),0)</f>
        <v>0</v>
      </c>
      <c r="F312" s="22"/>
      <c r="G312" s="23" t="n">
        <f aca="false">IF(F312&lt;&gt;"",E312,0)</f>
        <v>0</v>
      </c>
      <c r="H312" s="24" t="n">
        <f aca="false">IF(F312&lt;&gt;"",F312,0)</f>
        <v>0</v>
      </c>
      <c r="I312" s="23" t="n">
        <f aca="false">IF(E312&gt;0,1,0)</f>
        <v>0</v>
      </c>
      <c r="J312" s="70"/>
    </row>
    <row r="313" customFormat="false" ht="12.75" hidden="false" customHeight="false" outlineLevel="0" collapsed="false">
      <c r="B313" s="1" t="n">
        <v>109</v>
      </c>
      <c r="C313" s="71" t="n">
        <v>37228</v>
      </c>
      <c r="D313" s="20" t="n">
        <f aca="false">C313+90</f>
        <v>37318</v>
      </c>
      <c r="E313" s="21" t="n">
        <f aca="false">IF($A$10&gt;=D313,(IF($A$10-D313&gt;31,$A$10-$A$9+1,$A$10-D313+1)),0)</f>
        <v>0</v>
      </c>
      <c r="F313" s="22"/>
      <c r="G313" s="23" t="n">
        <f aca="false">IF(F313&lt;&gt;"",E313,0)</f>
        <v>0</v>
      </c>
      <c r="H313" s="24" t="n">
        <f aca="false">IF(F313&lt;&gt;"",F313,0)</f>
        <v>0</v>
      </c>
      <c r="I313" s="23" t="n">
        <f aca="false">IF(E313&gt;0,1,0)</f>
        <v>0</v>
      </c>
      <c r="J313" s="70"/>
    </row>
    <row r="314" customFormat="false" ht="12.75" hidden="false" customHeight="false" outlineLevel="0" collapsed="false">
      <c r="B314" s="1" t="n">
        <v>113</v>
      </c>
      <c r="C314" s="71" t="n">
        <v>37227</v>
      </c>
      <c r="D314" s="20" t="n">
        <f aca="false">C314+90</f>
        <v>37317</v>
      </c>
      <c r="E314" s="21" t="n">
        <f aca="false">IF($A$10&gt;=D314,(IF($A$10-D314&gt;31,$A$10-$A$9+1,$A$10-D314+1)),0)</f>
        <v>0</v>
      </c>
      <c r="F314" s="22"/>
      <c r="G314" s="23" t="n">
        <f aca="false">IF(F314&lt;&gt;"",E314,0)</f>
        <v>0</v>
      </c>
      <c r="H314" s="24" t="n">
        <f aca="false">IF(F314&lt;&gt;"",F314,0)</f>
        <v>0</v>
      </c>
      <c r="I314" s="23" t="n">
        <f aca="false">IF(E314&gt;0,1,0)</f>
        <v>0</v>
      </c>
      <c r="J314" s="70"/>
    </row>
    <row r="315" customFormat="false" ht="12.75" hidden="false" customHeight="false" outlineLevel="0" collapsed="false">
      <c r="B315" s="1" t="n">
        <v>114</v>
      </c>
      <c r="C315" s="72" t="n">
        <v>37216</v>
      </c>
      <c r="D315" s="20" t="n">
        <f aca="false">C315+90</f>
        <v>37306</v>
      </c>
      <c r="E315" s="21" t="n">
        <f aca="false">IF($A$10&gt;=D315,(IF($A$10-D315&gt;31,$A$10-$A$9+1,$A$10-D315+1)),0)</f>
        <v>0</v>
      </c>
      <c r="F315" s="22"/>
      <c r="G315" s="23" t="n">
        <f aca="false">IF(F315&lt;&gt;"",E315,0)</f>
        <v>0</v>
      </c>
      <c r="H315" s="24" t="n">
        <f aca="false">IF(F315&lt;&gt;"",F315,0)</f>
        <v>0</v>
      </c>
      <c r="I315" s="23" t="n">
        <f aca="false">IF(E315&gt;0,1,0)</f>
        <v>0</v>
      </c>
      <c r="J315" s="70"/>
    </row>
    <row r="316" customFormat="false" ht="12.75" hidden="false" customHeight="false" outlineLevel="0" collapsed="false">
      <c r="B316" s="1" t="n">
        <v>115</v>
      </c>
      <c r="C316" s="73" t="n">
        <v>37222</v>
      </c>
      <c r="D316" s="20" t="n">
        <f aca="false">C316+90</f>
        <v>37312</v>
      </c>
      <c r="E316" s="21" t="n">
        <f aca="false">IF($A$10&gt;=D316,(IF($A$10-D316&gt;31,$A$10-$A$9+1,$A$10-D316+1)),0)</f>
        <v>0</v>
      </c>
      <c r="F316" s="22"/>
      <c r="G316" s="23" t="n">
        <f aca="false">IF(F316&lt;&gt;"",E316,0)</f>
        <v>0</v>
      </c>
      <c r="H316" s="24" t="n">
        <f aca="false">IF(F316&lt;&gt;"",F316,0)</f>
        <v>0</v>
      </c>
      <c r="I316" s="23" t="n">
        <f aca="false">IF(E316&gt;0,1,0)</f>
        <v>0</v>
      </c>
      <c r="J316" s="70"/>
    </row>
    <row r="317" customFormat="false" ht="12.75" hidden="false" customHeight="false" outlineLevel="0" collapsed="false">
      <c r="B317" s="1" t="n">
        <v>116</v>
      </c>
      <c r="C317" s="73" t="n">
        <v>37221</v>
      </c>
      <c r="D317" s="20" t="n">
        <f aca="false">C317+90</f>
        <v>37311</v>
      </c>
      <c r="E317" s="21" t="n">
        <f aca="false">IF($A$10&gt;=D317,(IF($A$10-D317&gt;31,$A$10-$A$9+1,$A$10-D317+1)),0)</f>
        <v>0</v>
      </c>
      <c r="F317" s="22"/>
      <c r="G317" s="23" t="n">
        <f aca="false">IF(F317&lt;&gt;"",E317,0)</f>
        <v>0</v>
      </c>
      <c r="H317" s="24" t="n">
        <f aca="false">IF(F317&lt;&gt;"",F317,0)</f>
        <v>0</v>
      </c>
      <c r="I317" s="23" t="n">
        <f aca="false">IF(E317&gt;0,1,0)</f>
        <v>0</v>
      </c>
      <c r="J317" s="70"/>
    </row>
    <row r="318" customFormat="false" ht="12.75" hidden="false" customHeight="false" outlineLevel="0" collapsed="false">
      <c r="B318" s="1" t="n">
        <v>117</v>
      </c>
      <c r="C318" s="71" t="n">
        <v>37229</v>
      </c>
      <c r="D318" s="20" t="n">
        <f aca="false">C318+90</f>
        <v>37319</v>
      </c>
      <c r="E318" s="21" t="n">
        <f aca="false">IF($A$10&gt;=D318,(IF($A$10-D318&gt;31,$A$10-$A$9+1,$A$10-D318+1)),0)</f>
        <v>0</v>
      </c>
      <c r="F318" s="22"/>
      <c r="G318" s="23" t="n">
        <f aca="false">IF(F318&lt;&gt;"",E318,0)</f>
        <v>0</v>
      </c>
      <c r="H318" s="24" t="n">
        <f aca="false">IF(F318&lt;&gt;"",F318,0)</f>
        <v>0</v>
      </c>
      <c r="I318" s="23" t="n">
        <f aca="false">IF(E318&gt;0,1,0)</f>
        <v>0</v>
      </c>
      <c r="J318" s="70"/>
    </row>
    <row r="319" customFormat="false" ht="12.75" hidden="false" customHeight="false" outlineLevel="0" collapsed="false">
      <c r="B319" s="1" t="n">
        <v>118</v>
      </c>
      <c r="C319" s="71" t="n">
        <v>37228</v>
      </c>
      <c r="D319" s="20" t="n">
        <f aca="false">C319+90</f>
        <v>37318</v>
      </c>
      <c r="E319" s="21" t="n">
        <f aca="false">IF($A$10&gt;=D319,(IF($A$10-D319&gt;31,$A$10-$A$9+1,$A$10-D319+1)),0)</f>
        <v>0</v>
      </c>
      <c r="F319" s="22"/>
      <c r="G319" s="23" t="n">
        <f aca="false">IF(F319&lt;&gt;"",E319,0)</f>
        <v>0</v>
      </c>
      <c r="H319" s="24" t="n">
        <f aca="false">IF(F319&lt;&gt;"",F319,0)</f>
        <v>0</v>
      </c>
      <c r="I319" s="23" t="n">
        <f aca="false">IF(E319&gt;0,1,0)</f>
        <v>0</v>
      </c>
      <c r="J319" s="70"/>
    </row>
    <row r="320" customFormat="false" ht="12.75" hidden="false" customHeight="false" outlineLevel="0" collapsed="false">
      <c r="B320" s="1" t="n">
        <v>119</v>
      </c>
      <c r="C320" s="71" t="n">
        <v>37228</v>
      </c>
      <c r="D320" s="20" t="n">
        <f aca="false">C320+90</f>
        <v>37318</v>
      </c>
      <c r="E320" s="21" t="n">
        <f aca="false">IF($A$10&gt;=D320,(IF($A$10-D320&gt;31,$A$10-$A$9+1,$A$10-D320+1)),0)</f>
        <v>0</v>
      </c>
      <c r="F320" s="22"/>
      <c r="G320" s="23" t="n">
        <f aca="false">IF(F320&lt;&gt;"",E320,0)</f>
        <v>0</v>
      </c>
      <c r="H320" s="24" t="n">
        <f aca="false">IF(F320&lt;&gt;"",F320,0)</f>
        <v>0</v>
      </c>
      <c r="I320" s="23" t="n">
        <f aca="false">IF(E320&gt;0,1,0)</f>
        <v>0</v>
      </c>
      <c r="J320" s="70"/>
    </row>
    <row r="321" customFormat="false" ht="12.75" hidden="false" customHeight="false" outlineLevel="0" collapsed="false">
      <c r="B321" s="1" t="n">
        <v>120</v>
      </c>
      <c r="C321" s="71" t="n">
        <v>37229</v>
      </c>
      <c r="D321" s="20" t="n">
        <f aca="false">C321+90</f>
        <v>37319</v>
      </c>
      <c r="E321" s="21" t="n">
        <f aca="false">IF($A$10&gt;=D321,(IF($A$10-D321&gt;31,$A$10-$A$9+1,$A$10-D321+1)),0)</f>
        <v>0</v>
      </c>
      <c r="F321" s="22"/>
      <c r="G321" s="23" t="n">
        <f aca="false">IF(F321&lt;&gt;"",E321,0)</f>
        <v>0</v>
      </c>
      <c r="H321" s="24" t="n">
        <f aca="false">IF(F321&lt;&gt;"",F321,0)</f>
        <v>0</v>
      </c>
      <c r="I321" s="23" t="n">
        <f aca="false">IF(E321&gt;0,1,0)</f>
        <v>0</v>
      </c>
      <c r="J321" s="70"/>
    </row>
    <row r="322" customFormat="false" ht="12.75" hidden="false" customHeight="false" outlineLevel="0" collapsed="false">
      <c r="B322" s="1" t="n">
        <v>121</v>
      </c>
      <c r="C322" s="71" t="n">
        <v>37228</v>
      </c>
      <c r="D322" s="20" t="n">
        <f aca="false">C322+90</f>
        <v>37318</v>
      </c>
      <c r="E322" s="21" t="n">
        <f aca="false">IF($A$10&gt;=D322,(IF($A$10-D322&gt;31,$A$10-$A$9+1,$A$10-D322+1)),0)</f>
        <v>0</v>
      </c>
      <c r="F322" s="22"/>
      <c r="G322" s="23" t="n">
        <f aca="false">IF(F322&lt;&gt;"",E322,0)</f>
        <v>0</v>
      </c>
      <c r="H322" s="24" t="n">
        <f aca="false">IF(F322&lt;&gt;"",F322,0)</f>
        <v>0</v>
      </c>
      <c r="I322" s="23" t="n">
        <f aca="false">IF(E322&gt;0,1,0)</f>
        <v>0</v>
      </c>
      <c r="J322" s="70"/>
    </row>
    <row r="323" customFormat="false" ht="12.75" hidden="false" customHeight="false" outlineLevel="0" collapsed="false">
      <c r="B323" s="1" t="n">
        <v>122</v>
      </c>
      <c r="C323" s="71" t="n">
        <v>37228</v>
      </c>
      <c r="D323" s="20" t="n">
        <f aca="false">C323+90</f>
        <v>37318</v>
      </c>
      <c r="E323" s="21" t="n">
        <f aca="false">IF($A$10&gt;=D323,(IF($A$10-D323&gt;31,$A$10-$A$9+1,$A$10-D323+1)),0)</f>
        <v>0</v>
      </c>
      <c r="F323" s="22"/>
      <c r="G323" s="23" t="n">
        <f aca="false">IF(F323&lt;&gt;"",E323,0)</f>
        <v>0</v>
      </c>
      <c r="H323" s="24" t="n">
        <f aca="false">IF(F323&lt;&gt;"",F323,0)</f>
        <v>0</v>
      </c>
      <c r="I323" s="23" t="n">
        <f aca="false">IF(E323&gt;0,1,0)</f>
        <v>0</v>
      </c>
      <c r="J323" s="70"/>
    </row>
    <row r="324" customFormat="false" ht="12.75" hidden="false" customHeight="false" outlineLevel="0" collapsed="false">
      <c r="B324" s="41"/>
      <c r="E324" s="74" t="s">
        <v>17</v>
      </c>
      <c r="F324" s="75" t="e">
        <f aca="false">AVERAGE(F234:F323)</f>
        <v>#DIV/0!</v>
      </c>
      <c r="G324" s="75"/>
      <c r="H324" s="75"/>
      <c r="I324" s="23" t="n">
        <f aca="false">SUM(I234:I323)</f>
        <v>0</v>
      </c>
    </row>
    <row r="325" customFormat="false" ht="12.75" hidden="false" customHeight="false" outlineLevel="0" collapsed="false">
      <c r="E325" s="37" t="s">
        <v>18</v>
      </c>
      <c r="F325" s="38" t="e">
        <f aca="false">(G234*H234+G235*H235+G236*H236+G237*H237+G238*H238+G239*H239+G240*H240+G241*H241+G242*H242+G243*H243+G244*H244+G245*H245+G246*H246+G247*H247+G248*H248+G249*H249+G250*H250+G251*H251+G252*H252+G253*H253+G254*H254+G255*H255+G256*H256+G257*H257+G258*H258+G259*H259+G260*H260+G261*H261+G262*H262+G263*H263+G264*H264+G265*H265+G266*H266+G267*H267+G268*H268+G269*H269+G270*H270+G271*H271+G272*H272+G273*H273+G274*H274+G275*H275+G276*H276+G277*H277+G278*H278+G279*H279+G280*H280+G281*H281+G282*H282+G283*H283+G284*H284+G285*H285+G286*H286+G287*H287+G288*H288+G289*H289+G290*H290+G291*H291+G292*H292+G293*H293+G294*H294+G295*H295+G296*H296+G297*H297+G298*H298+G299*H299+G300*H300+G301*H301+G302*H302+G303*H303+G304*H304+G305*H305+G306*H306+G307*H307+G308*H308+G309*H309+G310*H310+G311*H311+G312*H312+G313*H313+G314*H314+G315*H315+G316*H316+G317*H317+G318*H318+G319*H319+G320*H320+G321*H321+G322*H322+G323*H323)/SUM(G234:G323)</f>
        <v>#DIV/0!</v>
      </c>
    </row>
  </sheetData>
  <mergeCells count="10">
    <mergeCell ref="B3:D3"/>
    <mergeCell ref="B4:D4"/>
    <mergeCell ref="B6:C6"/>
    <mergeCell ref="B32:C32"/>
    <mergeCell ref="B137:C137"/>
    <mergeCell ref="B152:C152"/>
    <mergeCell ref="B177:C177"/>
    <mergeCell ref="B188:C188"/>
    <mergeCell ref="B209:C209"/>
    <mergeCell ref="B231:C231"/>
  </mergeCells>
  <conditionalFormatting sqref="I155:I175 I212:I229 I180:I186 I191:I207 I234:I324 I10:I29 I140:I150 I35:I134 E140:F149 E191:F206 E180:F185 E234:F323 E212:F228 E155:F174 E10:F29 E35:F134">
    <cfRule type="cellIs" priority="2" operator="greaterThanOrEqual" aboveAverage="0" equalAverage="0" bottom="0" percent="0" rank="0" text="" dxfId="0">
      <formula>$A$10</formula>
    </cfRule>
  </conditionalFormatting>
  <conditionalFormatting sqref="D10:D29 D35:D134 D140:D149 D155:D174 D180:D185 D191:D206 D212:D228 D234:D323">
    <cfRule type="cellIs" priority="3" operator="greaterThan" aboveAverage="0" equalAverage="0" bottom="0" percent="0" rank="0" text="" dxfId="1">
      <formula>$A$10</formula>
    </cfRule>
  </conditionalFormatting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340"/>
  <sheetViews>
    <sheetView showFormulas="false" showGridLines="true" showRowColHeaders="true" showZeros="true" rightToLeft="false" tabSelected="false" showOutlineSymbols="true" defaultGridColor="true" view="normal" topLeftCell="A128" colorId="64" zoomScale="100" zoomScaleNormal="100" zoomScalePageLayoutView="100" workbookViewId="0">
      <selection pane="topLeft" activeCell="F150" activeCellId="0" sqref="F15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13"/>
    <col collapsed="false" customWidth="true" hidden="false" outlineLevel="0" max="2" min="2" style="1" width="18.28"/>
    <col collapsed="false" customWidth="true" hidden="false" outlineLevel="0" max="3" min="3" style="0" width="21.99"/>
    <col collapsed="false" customWidth="true" hidden="false" outlineLevel="0" max="4" min="4" style="0" width="13.41"/>
    <col collapsed="false" customWidth="true" hidden="false" outlineLevel="0" max="5" min="5" style="0" width="15.99"/>
    <col collapsed="false" customWidth="true" hidden="false" outlineLevel="0" max="7" min="6" style="0" width="14.85"/>
  </cols>
  <sheetData>
    <row r="1" customFormat="false" ht="18" hidden="false" customHeight="false" outlineLevel="0" collapsed="false">
      <c r="B1" s="76" t="s">
        <v>43</v>
      </c>
      <c r="C1" s="76"/>
      <c r="D1" s="77"/>
      <c r="E1" s="78"/>
    </row>
    <row r="2" customFormat="false" ht="13.5" hidden="false" customHeight="false" outlineLevel="0" collapsed="false">
      <c r="B2" s="79" t="s">
        <v>44</v>
      </c>
      <c r="C2" s="80"/>
      <c r="D2" s="80"/>
      <c r="E2" s="81" t="n">
        <f aca="false">J28+J55+J158+J173+J198+J209+J230+J252</f>
        <v>279</v>
      </c>
      <c r="F2" s="82" t="str">
        <f aca="false">IF(E2=J18,"OK")</f>
        <v>OK</v>
      </c>
    </row>
    <row r="3" customFormat="false" ht="13.5" hidden="false" customHeight="false" outlineLevel="0" collapsed="false"/>
    <row r="4" customFormat="false" ht="13.5" hidden="false" customHeight="true" outlineLevel="0" collapsed="false">
      <c r="H4" s="83" t="s">
        <v>45</v>
      </c>
      <c r="I4" s="83"/>
      <c r="J4" s="83"/>
      <c r="K4" s="84"/>
      <c r="L4" s="84"/>
    </row>
    <row r="5" customFormat="false" ht="15.75" hidden="false" customHeight="false" outlineLevel="0" collapsed="false">
      <c r="B5" s="85" t="s">
        <v>46</v>
      </c>
      <c r="C5" s="85"/>
      <c r="D5" s="86" t="s">
        <v>47</v>
      </c>
      <c r="E5" s="87" t="s">
        <v>48</v>
      </c>
      <c r="F5" s="78"/>
      <c r="H5" s="83"/>
      <c r="I5" s="83"/>
      <c r="J5" s="83"/>
      <c r="K5" s="84"/>
      <c r="L5" s="84"/>
    </row>
    <row r="6" customFormat="false" ht="12.75" hidden="false" customHeight="false" outlineLevel="0" collapsed="false">
      <c r="B6" s="88" t="s">
        <v>49</v>
      </c>
      <c r="C6" s="89"/>
      <c r="D6" s="25" t="n">
        <v>20</v>
      </c>
      <c r="E6" s="90" t="s">
        <v>50</v>
      </c>
      <c r="F6" s="91" t="s">
        <v>51</v>
      </c>
      <c r="H6" s="92" t="s">
        <v>52</v>
      </c>
      <c r="I6" s="93"/>
      <c r="J6" s="94" t="n">
        <v>0</v>
      </c>
    </row>
    <row r="7" customFormat="false" ht="12.75" hidden="false" customHeight="false" outlineLevel="0" collapsed="false">
      <c r="B7" s="95" t="s">
        <v>53</v>
      </c>
      <c r="C7" s="96"/>
      <c r="D7" s="97" t="n">
        <v>100</v>
      </c>
      <c r="E7" s="98" t="s">
        <v>50</v>
      </c>
      <c r="F7" s="91" t="s">
        <v>51</v>
      </c>
      <c r="H7" s="99" t="s">
        <v>54</v>
      </c>
      <c r="I7" s="100"/>
      <c r="J7" s="101" t="n">
        <v>0</v>
      </c>
    </row>
    <row r="8" customFormat="false" ht="12.75" hidden="false" customHeight="false" outlineLevel="0" collapsed="false">
      <c r="B8" s="95" t="s">
        <v>55</v>
      </c>
      <c r="C8" s="102"/>
      <c r="D8" s="102" t="n">
        <v>17</v>
      </c>
      <c r="E8" s="98" t="s">
        <v>50</v>
      </c>
      <c r="F8" s="91" t="s">
        <v>51</v>
      </c>
      <c r="H8" s="103" t="s">
        <v>56</v>
      </c>
      <c r="I8" s="104"/>
      <c r="J8" s="105" t="n">
        <v>0</v>
      </c>
    </row>
    <row r="9" customFormat="false" ht="12.75" hidden="false" customHeight="false" outlineLevel="0" collapsed="false">
      <c r="B9" s="95" t="s">
        <v>57</v>
      </c>
      <c r="C9" s="102"/>
      <c r="D9" s="102" t="n">
        <v>90</v>
      </c>
      <c r="E9" s="98" t="s">
        <v>50</v>
      </c>
      <c r="F9" s="91" t="s">
        <v>51</v>
      </c>
      <c r="H9" s="106" t="s">
        <v>58</v>
      </c>
      <c r="I9" s="107"/>
      <c r="J9" s="108" t="n">
        <v>0</v>
      </c>
    </row>
    <row r="10" customFormat="false" ht="12.75" hidden="false" customHeight="false" outlineLevel="0" collapsed="false">
      <c r="B10" s="95" t="s">
        <v>59</v>
      </c>
      <c r="C10" s="102"/>
      <c r="D10" s="102" t="n">
        <v>10</v>
      </c>
      <c r="E10" s="98" t="s">
        <v>50</v>
      </c>
      <c r="F10" s="91" t="s">
        <v>51</v>
      </c>
      <c r="H10" s="109" t="s">
        <v>11</v>
      </c>
      <c r="I10" s="110"/>
      <c r="J10" s="91" t="n">
        <f aca="false">J25</f>
        <v>2</v>
      </c>
    </row>
    <row r="11" customFormat="false" ht="12.75" hidden="false" customHeight="false" outlineLevel="0" collapsed="false">
      <c r="B11" s="95" t="s">
        <v>60</v>
      </c>
      <c r="C11" s="102"/>
      <c r="D11" s="102" t="n">
        <v>20</v>
      </c>
      <c r="E11" s="98" t="s">
        <v>50</v>
      </c>
      <c r="F11" s="91" t="s">
        <v>51</v>
      </c>
      <c r="H11" s="111" t="s">
        <v>12</v>
      </c>
      <c r="I11" s="112"/>
      <c r="J11" s="113" t="n">
        <f aca="false">J26</f>
        <v>16</v>
      </c>
    </row>
    <row r="12" customFormat="false" ht="12.75" hidden="false" customHeight="false" outlineLevel="0" collapsed="false">
      <c r="B12" s="95" t="s">
        <v>61</v>
      </c>
      <c r="C12" s="102"/>
      <c r="D12" s="102" t="n">
        <v>6</v>
      </c>
      <c r="E12" s="98" t="s">
        <v>50</v>
      </c>
      <c r="F12" s="91" t="s">
        <v>51</v>
      </c>
      <c r="H12" s="114" t="s">
        <v>13</v>
      </c>
      <c r="I12" s="115"/>
      <c r="J12" s="116" t="n">
        <f aca="false">J27+J50</f>
        <v>24</v>
      </c>
    </row>
    <row r="13" customFormat="false" ht="12.75" hidden="false" customHeight="false" outlineLevel="0" collapsed="false">
      <c r="B13" s="88" t="s">
        <v>62</v>
      </c>
      <c r="C13" s="25"/>
      <c r="D13" s="25" t="n">
        <v>16</v>
      </c>
      <c r="E13" s="90" t="s">
        <v>50</v>
      </c>
      <c r="F13" s="91" t="s">
        <v>51</v>
      </c>
      <c r="H13" s="117" t="s">
        <v>63</v>
      </c>
      <c r="I13" s="118"/>
      <c r="J13" s="119" t="n">
        <f aca="false">J51</f>
        <v>23</v>
      </c>
    </row>
    <row r="14" customFormat="false" ht="13.5" hidden="false" customHeight="false" outlineLevel="0" collapsed="false">
      <c r="B14" s="120"/>
      <c r="C14" s="121"/>
      <c r="D14" s="122"/>
      <c r="E14" s="123"/>
      <c r="F14" s="124"/>
      <c r="H14" s="125" t="s">
        <v>22</v>
      </c>
      <c r="I14" s="126"/>
      <c r="J14" s="127" t="n">
        <f aca="false">J52+J155+J170+J195+J206+J227+J249</f>
        <v>42</v>
      </c>
    </row>
    <row r="15" customFormat="false" ht="14.25" hidden="false" customHeight="false" outlineLevel="0" collapsed="false">
      <c r="B15" s="128"/>
      <c r="C15" s="129" t="s">
        <v>64</v>
      </c>
      <c r="D15" s="129" t="n">
        <f aca="false">SUM(D6:D14)</f>
        <v>279</v>
      </c>
      <c r="E15" s="130" t="n">
        <f aca="false">D15*1.5</f>
        <v>418.5</v>
      </c>
      <c r="F15" s="131" t="s">
        <v>65</v>
      </c>
      <c r="H15" s="132" t="s">
        <v>23</v>
      </c>
      <c r="I15" s="133"/>
      <c r="J15" s="134" t="n">
        <f aca="false">J53</f>
        <v>7</v>
      </c>
    </row>
    <row r="16" customFormat="false" ht="12.75" hidden="false" customHeight="false" outlineLevel="0" collapsed="false">
      <c r="H16" s="135" t="s">
        <v>24</v>
      </c>
      <c r="I16" s="61"/>
      <c r="J16" s="136" t="n">
        <f aca="false">J54+J157+J171+J197+J207+J228+J250</f>
        <v>84</v>
      </c>
    </row>
    <row r="17" customFormat="false" ht="13.5" hidden="false" customHeight="false" outlineLevel="0" collapsed="false">
      <c r="H17" s="137" t="s">
        <v>36</v>
      </c>
      <c r="I17" s="138"/>
      <c r="J17" s="139" t="n">
        <f aca="false">J172+J208+J229+J251</f>
        <v>81</v>
      </c>
    </row>
    <row r="18" customFormat="false" ht="17.25" hidden="false" customHeight="false" outlineLevel="0" collapsed="false">
      <c r="B18" s="140" t="s">
        <v>0</v>
      </c>
      <c r="C18" s="140"/>
      <c r="D18" s="140"/>
      <c r="E18" s="141" t="n">
        <f aca="false">A25</f>
        <v>37256</v>
      </c>
      <c r="F18" s="142" t="n">
        <f aca="false">G45+G150+G165+G190+G201+G222+G244+G339</f>
        <v>107</v>
      </c>
      <c r="H18" s="143" t="s">
        <v>66</v>
      </c>
      <c r="I18" s="143"/>
      <c r="J18" s="144" t="n">
        <f aca="false">SUM(J6:J17)</f>
        <v>279</v>
      </c>
    </row>
    <row r="19" customFormat="false" ht="16.5" hidden="false" customHeight="false" outlineLevel="0" collapsed="false">
      <c r="B19" s="140" t="s">
        <v>1</v>
      </c>
      <c r="C19" s="140"/>
      <c r="D19" s="140"/>
      <c r="E19" s="141" t="n">
        <f aca="false">A25</f>
        <v>37256</v>
      </c>
      <c r="F19" s="7" t="n">
        <f aca="false">(G45*F46+G150*F151+G165*F166+G190*F191+G201*F202+G222*F223+G244*F245+G339*F340)/F18</f>
        <v>0.93103738317757</v>
      </c>
      <c r="H19" s="145"/>
      <c r="I19" s="145"/>
      <c r="J19" s="146"/>
    </row>
    <row r="20" customFormat="false" ht="15.75" hidden="false" customHeight="false" outlineLevel="0" collapsed="false">
      <c r="H20" s="145"/>
      <c r="I20" s="145"/>
      <c r="J20" s="146"/>
      <c r="K20" s="147"/>
      <c r="L20" s="147"/>
      <c r="M20" s="147"/>
    </row>
    <row r="21" customFormat="false" ht="18" hidden="false" customHeight="false" outlineLevel="0" collapsed="false">
      <c r="A21" s="9"/>
      <c r="B21" s="10" t="s">
        <v>2</v>
      </c>
      <c r="C21" s="10"/>
      <c r="D21" s="11"/>
      <c r="E21" s="11"/>
      <c r="F21" s="11"/>
    </row>
    <row r="22" customFormat="false" ht="43.5" hidden="false" customHeight="true" outlineLevel="0" collapsed="false">
      <c r="B22" s="13"/>
      <c r="C22" s="13" t="s">
        <v>3</v>
      </c>
      <c r="D22" s="13"/>
      <c r="E22" s="13"/>
      <c r="F22" s="13"/>
      <c r="G22" s="13"/>
      <c r="H22" s="13"/>
    </row>
    <row r="23" customFormat="false" ht="38.25" hidden="false" customHeight="false" outlineLevel="0" collapsed="false">
      <c r="B23" s="13" t="s">
        <v>4</v>
      </c>
      <c r="C23" s="13" t="s">
        <v>5</v>
      </c>
      <c r="D23" s="13" t="s">
        <v>6</v>
      </c>
      <c r="E23" s="16" t="s">
        <v>7</v>
      </c>
      <c r="F23" s="16" t="s">
        <v>8</v>
      </c>
      <c r="G23" s="16" t="s">
        <v>9</v>
      </c>
      <c r="H23" s="13"/>
      <c r="I23" s="17" t="s">
        <v>10</v>
      </c>
    </row>
    <row r="24" customFormat="false" ht="12.75" hidden="false" customHeight="false" outlineLevel="0" collapsed="false">
      <c r="A24" s="18" t="n">
        <v>37226</v>
      </c>
      <c r="D24" s="8"/>
      <c r="E24" s="8"/>
      <c r="F24" s="8"/>
      <c r="G24" s="8"/>
      <c r="H24" s="8"/>
    </row>
    <row r="25" customFormat="false" ht="12.75" hidden="false" customHeight="false" outlineLevel="0" collapsed="false">
      <c r="A25" s="18" t="n">
        <v>37256</v>
      </c>
      <c r="B25" s="1" t="n">
        <v>1</v>
      </c>
      <c r="C25" s="19" t="n">
        <v>37018</v>
      </c>
      <c r="D25" s="20" t="n">
        <f aca="false">C25+90</f>
        <v>37108</v>
      </c>
      <c r="E25" s="21" t="n">
        <f aca="false">IF($A$25&gt;=D25,(IF($A$25-D25&gt;31,$A$25-$A$24+1,$A$25-D25+1)),0)</f>
        <v>31</v>
      </c>
      <c r="F25" s="148"/>
      <c r="G25" s="23" t="n">
        <f aca="false">IF(E25&gt;0,1,0)</f>
        <v>1</v>
      </c>
      <c r="H25" s="20"/>
      <c r="I25" s="25" t="s">
        <v>11</v>
      </c>
      <c r="J25" s="25" t="n">
        <v>2</v>
      </c>
    </row>
    <row r="26" customFormat="false" ht="12.75" hidden="false" customHeight="false" outlineLevel="0" collapsed="false">
      <c r="B26" s="1" t="n">
        <v>2</v>
      </c>
      <c r="C26" s="26" t="n">
        <v>37069</v>
      </c>
      <c r="D26" s="20" t="n">
        <f aca="false">C26+90</f>
        <v>37159</v>
      </c>
      <c r="E26" s="21" t="n">
        <f aca="false">IF($A$25&gt;=D26,(IF($A$25-D26&gt;31,$A$25-$A$24+1,$A$25-D26+1)),0)</f>
        <v>31</v>
      </c>
      <c r="F26" s="148"/>
      <c r="G26" s="23" t="n">
        <f aca="false">IF(E26&gt;0,1,0)</f>
        <v>1</v>
      </c>
      <c r="H26" s="20"/>
      <c r="I26" s="27" t="s">
        <v>12</v>
      </c>
      <c r="J26" s="27" t="n">
        <v>16</v>
      </c>
    </row>
    <row r="27" customFormat="false" ht="13.5" hidden="false" customHeight="false" outlineLevel="0" collapsed="false">
      <c r="B27" s="1" t="n">
        <v>3</v>
      </c>
      <c r="C27" s="19" t="n">
        <v>37028</v>
      </c>
      <c r="D27" s="20" t="n">
        <f aca="false">C27+90</f>
        <v>37118</v>
      </c>
      <c r="E27" s="21" t="n">
        <f aca="false">IF($A$25&gt;=D27,(IF($A$25-D27&gt;31,$A$25-$A$24+1,$A$25-D27+1)),0)</f>
        <v>31</v>
      </c>
      <c r="F27" s="148"/>
      <c r="G27" s="23" t="n">
        <f aca="false">IF(E27&gt;0,1,0)</f>
        <v>1</v>
      </c>
      <c r="H27" s="20"/>
      <c r="I27" s="28" t="s">
        <v>13</v>
      </c>
      <c r="J27" s="28" t="n">
        <v>2</v>
      </c>
      <c r="K27" s="29" t="s">
        <v>14</v>
      </c>
      <c r="N27" s="30" t="s">
        <v>15</v>
      </c>
      <c r="O27" s="31"/>
      <c r="P27" s="31"/>
    </row>
    <row r="28" customFormat="false" ht="13.5" hidden="false" customHeight="false" outlineLevel="0" collapsed="false">
      <c r="B28" s="1" t="n">
        <v>4</v>
      </c>
      <c r="C28" s="26" t="n">
        <v>37069</v>
      </c>
      <c r="D28" s="20" t="n">
        <f aca="false">C28+90</f>
        <v>37159</v>
      </c>
      <c r="E28" s="21" t="n">
        <f aca="false">IF($A$25&gt;=D28,(IF($A$25-D28&gt;31,$A$25-$A$24+1,$A$25-D28+1)),0)</f>
        <v>31</v>
      </c>
      <c r="F28" s="148"/>
      <c r="G28" s="23" t="n">
        <f aca="false">IF(E28&gt;0,1,0)</f>
        <v>1</v>
      </c>
      <c r="H28" s="20"/>
      <c r="J28" s="29" t="n">
        <f aca="false">SUM(J25:J27)</f>
        <v>20</v>
      </c>
      <c r="K28" s="29" t="s">
        <v>16</v>
      </c>
      <c r="N28" s="32"/>
    </row>
    <row r="29" customFormat="false" ht="12.75" hidden="false" customHeight="false" outlineLevel="0" collapsed="false">
      <c r="B29" s="1" t="n">
        <v>5</v>
      </c>
      <c r="C29" s="26" t="n">
        <v>37069</v>
      </c>
      <c r="D29" s="20" t="n">
        <f aca="false">C29+90</f>
        <v>37159</v>
      </c>
      <c r="E29" s="21" t="n">
        <f aca="false">IF($A$25&gt;=D29,(IF($A$25-D29&gt;31,$A$25-$A$24+1,$A$25-D29+1)),0)</f>
        <v>31</v>
      </c>
      <c r="F29" s="148"/>
      <c r="G29" s="23" t="n">
        <f aca="false">IF(E29&gt;0,1,0)</f>
        <v>1</v>
      </c>
      <c r="H29" s="20"/>
      <c r="J29" s="0" t="n">
        <v>0</v>
      </c>
    </row>
    <row r="30" customFormat="false" ht="12.75" hidden="false" customHeight="false" outlineLevel="0" collapsed="false">
      <c r="B30" s="1" t="n">
        <v>6</v>
      </c>
      <c r="C30" s="26" t="n">
        <v>37043</v>
      </c>
      <c r="D30" s="20" t="n">
        <f aca="false">C30+90</f>
        <v>37133</v>
      </c>
      <c r="E30" s="21" t="n">
        <f aca="false">IF($A$25&gt;=D30,(IF($A$25-D30&gt;31,$A$25-$A$24+1,$A$25-D30+1)),0)</f>
        <v>31</v>
      </c>
      <c r="F30" s="148"/>
      <c r="G30" s="23" t="n">
        <f aca="false">IF(E30&gt;0,1,0)</f>
        <v>1</v>
      </c>
      <c r="H30" s="20"/>
    </row>
    <row r="31" customFormat="false" ht="12.75" hidden="false" customHeight="false" outlineLevel="0" collapsed="false">
      <c r="B31" s="1" t="n">
        <v>7</v>
      </c>
      <c r="C31" s="26" t="n">
        <v>37069</v>
      </c>
      <c r="D31" s="20" t="n">
        <f aca="false">C31+90</f>
        <v>37159</v>
      </c>
      <c r="E31" s="21" t="n">
        <f aca="false">IF($A$25&gt;=D31,(IF($A$25-D31&gt;31,$A$25-$A$24+1,$A$25-D31+1)),0)</f>
        <v>31</v>
      </c>
      <c r="F31" s="148"/>
      <c r="G31" s="23" t="n">
        <f aca="false">IF(E31&gt;0,1,0)</f>
        <v>1</v>
      </c>
      <c r="H31" s="20"/>
    </row>
    <row r="32" customFormat="false" ht="12.75" hidden="false" customHeight="false" outlineLevel="0" collapsed="false">
      <c r="B32" s="1" t="n">
        <v>8</v>
      </c>
      <c r="C32" s="26" t="n">
        <v>37053</v>
      </c>
      <c r="D32" s="20" t="n">
        <f aca="false">C32+90</f>
        <v>37143</v>
      </c>
      <c r="E32" s="21" t="n">
        <f aca="false">IF($A$25&gt;=D32,(IF($A$25-D32&gt;31,$A$25-$A$24+1,$A$25-D32+1)),0)</f>
        <v>31</v>
      </c>
      <c r="F32" s="148"/>
      <c r="G32" s="23" t="n">
        <f aca="false">IF(E32&gt;0,1,0)</f>
        <v>1</v>
      </c>
      <c r="H32" s="20"/>
    </row>
    <row r="33" customFormat="false" ht="12.75" hidden="false" customHeight="false" outlineLevel="0" collapsed="false">
      <c r="B33" s="1" t="n">
        <v>9</v>
      </c>
      <c r="C33" s="26" t="n">
        <v>37053</v>
      </c>
      <c r="D33" s="20" t="n">
        <f aca="false">C33+90</f>
        <v>37143</v>
      </c>
      <c r="E33" s="21" t="n">
        <f aca="false">IF($A$25&gt;=D33,(IF($A$25-D33&gt;31,$A$25-$A$24+1,$A$25-D33+1)),0)</f>
        <v>31</v>
      </c>
      <c r="F33" s="148"/>
      <c r="G33" s="23" t="n">
        <f aca="false">IF(E33&gt;0,1,0)</f>
        <v>1</v>
      </c>
      <c r="H33" s="20"/>
    </row>
    <row r="34" customFormat="false" ht="12.75" hidden="false" customHeight="false" outlineLevel="0" collapsed="false">
      <c r="B34" s="1" t="n">
        <v>10</v>
      </c>
      <c r="C34" s="26" t="n">
        <v>37070</v>
      </c>
      <c r="D34" s="20" t="n">
        <f aca="false">C34+90</f>
        <v>37160</v>
      </c>
      <c r="E34" s="21" t="n">
        <f aca="false">IF($A$25&gt;=D34,(IF($A$25-D34&gt;31,$A$25-$A$24+1,$A$25-D34+1)),0)</f>
        <v>31</v>
      </c>
      <c r="F34" s="148"/>
      <c r="G34" s="23" t="n">
        <f aca="false">IF(E34&gt;0,1,0)</f>
        <v>1</v>
      </c>
      <c r="H34" s="20"/>
    </row>
    <row r="35" customFormat="false" ht="12.75" hidden="false" customHeight="false" outlineLevel="0" collapsed="false">
      <c r="B35" s="1" t="n">
        <v>11</v>
      </c>
      <c r="C35" s="26" t="n">
        <v>37070</v>
      </c>
      <c r="D35" s="20" t="n">
        <f aca="false">C35+90</f>
        <v>37160</v>
      </c>
      <c r="E35" s="21" t="n">
        <f aca="false">IF($A$25&gt;=D35,(IF($A$25-D35&gt;31,$A$25-$A$24+1,$A$25-D35+1)),0)</f>
        <v>31</v>
      </c>
      <c r="F35" s="148"/>
      <c r="G35" s="23" t="n">
        <f aca="false">IF(E35&gt;0,1,0)</f>
        <v>1</v>
      </c>
      <c r="H35" s="20"/>
    </row>
    <row r="36" customFormat="false" ht="12.75" hidden="false" customHeight="false" outlineLevel="0" collapsed="false">
      <c r="B36" s="1" t="n">
        <v>12</v>
      </c>
      <c r="C36" s="26" t="n">
        <v>37063</v>
      </c>
      <c r="D36" s="20" t="n">
        <f aca="false">C36+90</f>
        <v>37153</v>
      </c>
      <c r="E36" s="21" t="n">
        <f aca="false">IF($A$25&gt;=D36,(IF($A$25-D36&gt;31,$A$25-$A$24+1,$A$25-D36+1)),0)</f>
        <v>31</v>
      </c>
      <c r="F36" s="148"/>
      <c r="G36" s="23" t="n">
        <f aca="false">IF(E36&gt;0,1,0)</f>
        <v>1</v>
      </c>
      <c r="H36" s="20"/>
    </row>
    <row r="37" customFormat="false" ht="12.75" hidden="false" customHeight="false" outlineLevel="0" collapsed="false">
      <c r="B37" s="1" t="n">
        <v>13</v>
      </c>
      <c r="C37" s="26" t="n">
        <v>37070</v>
      </c>
      <c r="D37" s="20" t="n">
        <f aca="false">C37+90</f>
        <v>37160</v>
      </c>
      <c r="E37" s="21" t="n">
        <f aca="false">IF($A$25&gt;=D37,(IF($A$25-D37&gt;31,$A$25-$A$24+1,$A$25-D37+1)),0)</f>
        <v>31</v>
      </c>
      <c r="F37" s="148"/>
      <c r="G37" s="23" t="n">
        <f aca="false">IF(E37&gt;0,1,0)</f>
        <v>1</v>
      </c>
      <c r="H37" s="20"/>
    </row>
    <row r="38" customFormat="false" ht="12.75" hidden="false" customHeight="false" outlineLevel="0" collapsed="false">
      <c r="B38" s="1" t="n">
        <v>14</v>
      </c>
      <c r="C38" s="26" t="n">
        <v>37070</v>
      </c>
      <c r="D38" s="20" t="n">
        <f aca="false">C38+90</f>
        <v>37160</v>
      </c>
      <c r="E38" s="21" t="n">
        <f aca="false">IF($A$25&gt;=D38,(IF($A$25-D38&gt;31,$A$25-$A$24+1,$A$25-D38+1)),0)</f>
        <v>31</v>
      </c>
      <c r="F38" s="148"/>
      <c r="G38" s="23" t="n">
        <f aca="false">IF(E38&gt;0,1,0)</f>
        <v>1</v>
      </c>
      <c r="H38" s="20"/>
    </row>
    <row r="39" customFormat="false" ht="12.75" hidden="false" customHeight="false" outlineLevel="0" collapsed="false">
      <c r="B39" s="1" t="n">
        <v>15</v>
      </c>
      <c r="C39" s="26" t="n">
        <v>37070</v>
      </c>
      <c r="D39" s="20" t="n">
        <f aca="false">C39+90</f>
        <v>37160</v>
      </c>
      <c r="E39" s="21" t="n">
        <f aca="false">IF($A$25&gt;=D39,(IF($A$25-D39&gt;31,$A$25-$A$24+1,$A$25-D39+1)),0)</f>
        <v>31</v>
      </c>
      <c r="F39" s="148"/>
      <c r="G39" s="23" t="n">
        <f aca="false">IF(E39&gt;0,1,0)</f>
        <v>1</v>
      </c>
      <c r="H39" s="20"/>
    </row>
    <row r="40" customFormat="false" ht="12.75" hidden="false" customHeight="false" outlineLevel="0" collapsed="false">
      <c r="B40" s="1" t="n">
        <v>16</v>
      </c>
      <c r="C40" s="26" t="n">
        <v>37070</v>
      </c>
      <c r="D40" s="20" t="n">
        <f aca="false">C40+90</f>
        <v>37160</v>
      </c>
      <c r="E40" s="21" t="n">
        <f aca="false">IF($A$25&gt;=D40,(IF($A$25-D40&gt;31,$A$25-$A$24+1,$A$25-D40+1)),0)</f>
        <v>31</v>
      </c>
      <c r="F40" s="148"/>
      <c r="G40" s="23" t="n">
        <f aca="false">IF(E40&gt;0,1,0)</f>
        <v>1</v>
      </c>
      <c r="H40" s="20"/>
    </row>
    <row r="41" customFormat="false" ht="12.75" hidden="false" customHeight="false" outlineLevel="0" collapsed="false">
      <c r="B41" s="1" t="n">
        <v>17</v>
      </c>
      <c r="C41" s="26" t="n">
        <v>37072</v>
      </c>
      <c r="D41" s="20" t="n">
        <f aca="false">C41+90</f>
        <v>37162</v>
      </c>
      <c r="E41" s="21" t="n">
        <f aca="false">IF($A$25&gt;=D41,(IF($A$25-D41&gt;31,$A$25-$A$24+1,$A$25-D41+1)),0)</f>
        <v>31</v>
      </c>
      <c r="F41" s="148"/>
      <c r="G41" s="23" t="n">
        <f aca="false">IF(E41&gt;0,1,0)</f>
        <v>1</v>
      </c>
      <c r="H41" s="20"/>
    </row>
    <row r="42" customFormat="false" ht="12.75" hidden="false" customHeight="false" outlineLevel="0" collapsed="false">
      <c r="B42" s="1" t="n">
        <v>18</v>
      </c>
      <c r="C42" s="33" t="n">
        <v>37074</v>
      </c>
      <c r="D42" s="20" t="n">
        <f aca="false">C42+90</f>
        <v>37164</v>
      </c>
      <c r="E42" s="21" t="n">
        <f aca="false">IF($A$25&gt;=D42,(IF($A$25-D42&gt;31,$A$25-$A$24+1,$A$25-D42+1)),0)</f>
        <v>31</v>
      </c>
      <c r="F42" s="148"/>
      <c r="G42" s="23" t="n">
        <f aca="false">IF(E42&gt;0,1,0)</f>
        <v>1</v>
      </c>
      <c r="H42" s="20"/>
    </row>
    <row r="43" customFormat="false" ht="12.75" hidden="false" customHeight="false" outlineLevel="0" collapsed="false">
      <c r="B43" s="1" t="n">
        <v>19</v>
      </c>
      <c r="C43" s="33" t="n">
        <v>37074</v>
      </c>
      <c r="D43" s="20" t="n">
        <f aca="false">C43+90</f>
        <v>37164</v>
      </c>
      <c r="E43" s="21" t="n">
        <f aca="false">IF($A$25&gt;=D43,(IF($A$25-D43&gt;31,$A$25-$A$24+1,$A$25-D43+1)),0)</f>
        <v>31</v>
      </c>
      <c r="F43" s="148"/>
      <c r="G43" s="23" t="n">
        <f aca="false">IF(E43&gt;0,1,0)</f>
        <v>1</v>
      </c>
      <c r="H43" s="20"/>
    </row>
    <row r="44" customFormat="false" ht="12.75" hidden="false" customHeight="false" outlineLevel="0" collapsed="false">
      <c r="B44" s="1" t="n">
        <v>20</v>
      </c>
      <c r="C44" s="26" t="n">
        <v>37072</v>
      </c>
      <c r="D44" s="20" t="n">
        <f aca="false">C44+90</f>
        <v>37162</v>
      </c>
      <c r="E44" s="21" t="n">
        <f aca="false">IF($A$25&gt;=D44,(IF($A$25-D44&gt;31,$A$25-$A$24+1,$A$25-D44+1)),0)</f>
        <v>31</v>
      </c>
      <c r="F44" s="148"/>
      <c r="G44" s="23" t="n">
        <f aca="false">IF(E44&gt;0,1,0)</f>
        <v>1</v>
      </c>
      <c r="H44" s="20"/>
    </row>
    <row r="45" customFormat="false" ht="12.75" hidden="false" customHeight="false" outlineLevel="0" collapsed="false">
      <c r="C45" s="20"/>
      <c r="D45" s="20"/>
      <c r="E45" s="34" t="s">
        <v>17</v>
      </c>
      <c r="F45" s="149" t="n">
        <v>0.879</v>
      </c>
      <c r="G45" s="36" t="n">
        <f aca="false">SUM(G25:G44)</f>
        <v>20</v>
      </c>
      <c r="H45" s="20"/>
    </row>
    <row r="46" customFormat="false" ht="12.75" hidden="false" customHeight="false" outlineLevel="0" collapsed="false">
      <c r="C46" s="1"/>
      <c r="D46" s="37"/>
      <c r="E46" s="37" t="s">
        <v>18</v>
      </c>
      <c r="F46" s="38" t="n">
        <f aca="false">F45</f>
        <v>0.879</v>
      </c>
      <c r="G46" s="38"/>
      <c r="H46" s="37"/>
    </row>
    <row r="47" customFormat="false" ht="18" hidden="false" customHeight="false" outlineLevel="0" collapsed="false">
      <c r="A47" s="9"/>
      <c r="B47" s="39" t="s">
        <v>19</v>
      </c>
      <c r="C47" s="39"/>
      <c r="D47" s="12"/>
      <c r="E47" s="12"/>
      <c r="F47" s="12"/>
      <c r="G47" s="12"/>
      <c r="H47" s="12"/>
    </row>
    <row r="48" customFormat="false" ht="12.75" hidden="false" customHeight="false" outlineLevel="0" collapsed="false">
      <c r="B48" s="13"/>
      <c r="C48" s="13" t="s">
        <v>20</v>
      </c>
      <c r="D48" s="40"/>
      <c r="E48" s="40"/>
      <c r="F48" s="40"/>
      <c r="G48" s="40"/>
      <c r="H48" s="40"/>
    </row>
    <row r="49" customFormat="false" ht="38.25" hidden="false" customHeight="false" outlineLevel="0" collapsed="false">
      <c r="B49" s="13" t="s">
        <v>4</v>
      </c>
      <c r="C49" s="13" t="s">
        <v>5</v>
      </c>
      <c r="D49" s="13" t="s">
        <v>6</v>
      </c>
      <c r="E49" s="16" t="s">
        <v>7</v>
      </c>
      <c r="F49" s="16" t="s">
        <v>8</v>
      </c>
      <c r="G49" s="16" t="s">
        <v>9</v>
      </c>
      <c r="H49" s="13"/>
      <c r="I49" s="17" t="s">
        <v>10</v>
      </c>
    </row>
    <row r="50" customFormat="false" ht="12.75" hidden="false" customHeight="false" outlineLevel="0" collapsed="false">
      <c r="A50" s="8"/>
      <c r="B50" s="41" t="n">
        <v>1</v>
      </c>
      <c r="C50" s="42" t="n">
        <v>37116</v>
      </c>
      <c r="D50" s="20" t="n">
        <f aca="false">C50+90</f>
        <v>37206</v>
      </c>
      <c r="E50" s="21" t="n">
        <f aca="false">IF($A$25&gt;=D50,(IF($A$25-D50&gt;31,$A$25-$A$24+1,$A$25-D50+1)),0)</f>
        <v>31</v>
      </c>
      <c r="F50" s="22"/>
      <c r="G50" s="23" t="n">
        <f aca="false">IF(E50&gt;0,1,0)</f>
        <v>1</v>
      </c>
      <c r="H50" s="20"/>
      <c r="I50" s="43" t="s">
        <v>13</v>
      </c>
      <c r="J50" s="43" t="n">
        <v>22</v>
      </c>
    </row>
    <row r="51" customFormat="false" ht="12.75" hidden="false" customHeight="false" outlineLevel="0" collapsed="false">
      <c r="A51" s="8"/>
      <c r="B51" s="41" t="n">
        <v>2</v>
      </c>
      <c r="C51" s="42" t="n">
        <v>37116</v>
      </c>
      <c r="D51" s="20" t="n">
        <f aca="false">C51+90</f>
        <v>37206</v>
      </c>
      <c r="E51" s="21" t="n">
        <f aca="false">IF($A$25&gt;=D51,(IF($A$25-D51&gt;31,$A$25-$A$24+1,$A$25-D51+1)),0)</f>
        <v>31</v>
      </c>
      <c r="F51" s="22"/>
      <c r="G51" s="23" t="n">
        <f aca="false">IF(E51&gt;0,1,0)</f>
        <v>1</v>
      </c>
      <c r="H51" s="20"/>
      <c r="I51" s="44" t="s">
        <v>21</v>
      </c>
      <c r="J51" s="44" t="n">
        <v>23</v>
      </c>
    </row>
    <row r="52" customFormat="false" ht="12.75" hidden="false" customHeight="false" outlineLevel="0" collapsed="false">
      <c r="A52" s="8"/>
      <c r="B52" s="41" t="n">
        <v>3</v>
      </c>
      <c r="C52" s="42" t="n">
        <v>37116</v>
      </c>
      <c r="D52" s="20" t="n">
        <f aca="false">C52+90</f>
        <v>37206</v>
      </c>
      <c r="E52" s="21" t="n">
        <f aca="false">IF($A$25&gt;=D52,(IF($A$25-D52&gt;31,$A$25-$A$24+1,$A$25-D52+1)),0)</f>
        <v>31</v>
      </c>
      <c r="F52" s="22"/>
      <c r="G52" s="23" t="n">
        <f aca="false">IF(E52&gt;0,1,0)</f>
        <v>1</v>
      </c>
      <c r="H52" s="20"/>
      <c r="I52" s="45" t="s">
        <v>22</v>
      </c>
      <c r="J52" s="45" t="n">
        <v>42</v>
      </c>
    </row>
    <row r="53" customFormat="false" ht="12.75" hidden="false" customHeight="false" outlineLevel="0" collapsed="false">
      <c r="A53" s="8"/>
      <c r="B53" s="41" t="n">
        <v>4</v>
      </c>
      <c r="C53" s="42" t="n">
        <v>37125</v>
      </c>
      <c r="D53" s="20" t="n">
        <f aca="false">C53+90</f>
        <v>37215</v>
      </c>
      <c r="E53" s="21" t="n">
        <f aca="false">IF($A$25&gt;=D53,(IF($A$25-D53&gt;31,$A$25-$A$24+1,$A$25-D53+1)),0)</f>
        <v>31</v>
      </c>
      <c r="F53" s="22"/>
      <c r="G53" s="23" t="n">
        <f aca="false">IF(E53&gt;0,1,0)</f>
        <v>1</v>
      </c>
      <c r="H53" s="20"/>
      <c r="I53" s="46" t="s">
        <v>23</v>
      </c>
      <c r="J53" s="46" t="n">
        <v>7</v>
      </c>
    </row>
    <row r="54" customFormat="false" ht="13.5" hidden="false" customHeight="false" outlineLevel="0" collapsed="false">
      <c r="A54" s="8"/>
      <c r="B54" s="41" t="n">
        <v>5</v>
      </c>
      <c r="C54" s="42" t="n">
        <v>37125</v>
      </c>
      <c r="D54" s="20" t="n">
        <f aca="false">C54+90</f>
        <v>37215</v>
      </c>
      <c r="E54" s="21" t="n">
        <f aca="false">IF($A$25&gt;=D54,(IF($A$25-D54&gt;31,$A$25-$A$24+1,$A$25-D54+1)),0)</f>
        <v>31</v>
      </c>
      <c r="F54" s="22"/>
      <c r="G54" s="23" t="n">
        <f aca="false">IF(E54&gt;0,1,0)</f>
        <v>1</v>
      </c>
      <c r="H54" s="20"/>
      <c r="I54" s="47" t="s">
        <v>24</v>
      </c>
      <c r="J54" s="48" t="n">
        <v>6</v>
      </c>
      <c r="K54" s="29" t="s">
        <v>14</v>
      </c>
      <c r="N54" s="49" t="s">
        <v>15</v>
      </c>
      <c r="O54" s="31"/>
      <c r="P54" s="31"/>
    </row>
    <row r="55" customFormat="false" ht="13.5" hidden="false" customHeight="false" outlineLevel="0" collapsed="false">
      <c r="A55" s="8"/>
      <c r="B55" s="41" t="n">
        <v>6</v>
      </c>
      <c r="C55" s="42" t="n">
        <v>37125</v>
      </c>
      <c r="D55" s="20" t="n">
        <f aca="false">C55+90</f>
        <v>37215</v>
      </c>
      <c r="E55" s="21" t="n">
        <f aca="false">IF($A$25&gt;=D55,(IF($A$25-D55&gt;31,$A$25-$A$24+1,$A$25-D55+1)),0)</f>
        <v>31</v>
      </c>
      <c r="F55" s="22"/>
      <c r="G55" s="23" t="n">
        <f aca="false">IF(E55&gt;0,1,0)</f>
        <v>1</v>
      </c>
      <c r="H55" s="20"/>
      <c r="J55" s="29" t="n">
        <f aca="false">J50+J51+J52+J53+J54</f>
        <v>100</v>
      </c>
      <c r="K55" s="29" t="s">
        <v>16</v>
      </c>
      <c r="N55" s="32"/>
    </row>
    <row r="56" customFormat="false" ht="12.75" hidden="false" customHeight="false" outlineLevel="0" collapsed="false">
      <c r="A56" s="8"/>
      <c r="B56" s="41" t="n">
        <v>7</v>
      </c>
      <c r="C56" s="50" t="n">
        <v>37124</v>
      </c>
      <c r="D56" s="20" t="n">
        <f aca="false">C56+90</f>
        <v>37214</v>
      </c>
      <c r="E56" s="21" t="n">
        <f aca="false">IF($A$25&gt;=D56,(IF($A$25-D56&gt;31,$A$25-$A$24+1,$A$25-D56+1)),0)</f>
        <v>31</v>
      </c>
      <c r="F56" s="22"/>
      <c r="G56" s="23" t="n">
        <f aca="false">IF(E56&gt;0,1,0)</f>
        <v>1</v>
      </c>
      <c r="H56" s="20"/>
      <c r="J56" s="0" t="n">
        <f aca="false">100-J55</f>
        <v>0</v>
      </c>
    </row>
    <row r="57" customFormat="false" ht="12.75" hidden="false" customHeight="false" outlineLevel="0" collapsed="false">
      <c r="A57" s="8"/>
      <c r="B57" s="41" t="n">
        <v>8</v>
      </c>
      <c r="C57" s="42" t="n">
        <v>37131</v>
      </c>
      <c r="D57" s="20" t="n">
        <f aca="false">C57+90</f>
        <v>37221</v>
      </c>
      <c r="E57" s="21" t="n">
        <f aca="false">IF($A$25&gt;=D57,(IF($A$25-D57&gt;31,$A$25-$A$24+1,$A$25-D57+1)),0)</f>
        <v>31</v>
      </c>
      <c r="F57" s="22"/>
      <c r="G57" s="23" t="n">
        <f aca="false">IF(E57&gt;0,1,0)</f>
        <v>1</v>
      </c>
      <c r="H57" s="20"/>
    </row>
    <row r="58" customFormat="false" ht="12.75" hidden="false" customHeight="false" outlineLevel="0" collapsed="false">
      <c r="A58" s="8"/>
      <c r="B58" s="41" t="n">
        <v>9</v>
      </c>
      <c r="C58" s="42" t="n">
        <v>37125</v>
      </c>
      <c r="D58" s="20" t="n">
        <f aca="false">C58+90</f>
        <v>37215</v>
      </c>
      <c r="E58" s="21" t="n">
        <f aca="false">IF($A$25&gt;=D58,(IF($A$25-D58&gt;31,$A$25-$A$24+1,$A$25-D58+1)),0)</f>
        <v>31</v>
      </c>
      <c r="F58" s="22"/>
      <c r="G58" s="23" t="n">
        <f aca="false">IF(E58&gt;0,1,0)</f>
        <v>1</v>
      </c>
      <c r="H58" s="20"/>
    </row>
    <row r="59" customFormat="false" ht="12.75" hidden="false" customHeight="false" outlineLevel="0" collapsed="false">
      <c r="A59" s="8"/>
      <c r="B59" s="41" t="n">
        <v>10</v>
      </c>
      <c r="C59" s="42" t="n">
        <v>37125</v>
      </c>
      <c r="D59" s="20" t="n">
        <f aca="false">C59+90</f>
        <v>37215</v>
      </c>
      <c r="E59" s="21" t="n">
        <f aca="false">IF($A$25&gt;=D59,(IF($A$25-D59&gt;31,$A$25-$A$24+1,$A$25-D59+1)),0)</f>
        <v>31</v>
      </c>
      <c r="F59" s="22"/>
      <c r="G59" s="23" t="n">
        <f aca="false">IF(E59&gt;0,1,0)</f>
        <v>1</v>
      </c>
      <c r="H59" s="20"/>
    </row>
    <row r="60" customFormat="false" ht="12.75" hidden="false" customHeight="false" outlineLevel="0" collapsed="false">
      <c r="A60" s="8"/>
      <c r="B60" s="41" t="n">
        <v>11</v>
      </c>
      <c r="C60" s="50" t="n">
        <v>37120</v>
      </c>
      <c r="D60" s="20" t="n">
        <f aca="false">C60+90</f>
        <v>37210</v>
      </c>
      <c r="E60" s="21" t="n">
        <f aca="false">IF($A$25&gt;=D60,(IF($A$25-D60&gt;31,$A$25-$A$24+1,$A$25-D60+1)),0)</f>
        <v>31</v>
      </c>
      <c r="F60" s="22"/>
      <c r="G60" s="23" t="n">
        <f aca="false">IF(E60&gt;0,1,0)</f>
        <v>1</v>
      </c>
      <c r="H60" s="20"/>
    </row>
    <row r="61" customFormat="false" ht="12.75" hidden="false" customHeight="false" outlineLevel="0" collapsed="false">
      <c r="A61" s="8"/>
      <c r="B61" s="41" t="n">
        <v>12</v>
      </c>
      <c r="C61" s="42" t="n">
        <v>37116</v>
      </c>
      <c r="D61" s="20" t="n">
        <f aca="false">C61+90</f>
        <v>37206</v>
      </c>
      <c r="E61" s="21" t="n">
        <f aca="false">IF($A$25&gt;=D61,(IF($A$25-D61&gt;31,$A$25-$A$24+1,$A$25-D61+1)),0)</f>
        <v>31</v>
      </c>
      <c r="F61" s="22"/>
      <c r="G61" s="23" t="n">
        <f aca="false">IF(E61&gt;0,1,0)</f>
        <v>1</v>
      </c>
      <c r="H61" s="20"/>
    </row>
    <row r="62" customFormat="false" ht="12.75" hidden="false" customHeight="false" outlineLevel="0" collapsed="false">
      <c r="A62" s="8"/>
      <c r="B62" s="41" t="n">
        <v>13</v>
      </c>
      <c r="C62" s="42" t="n">
        <v>37125</v>
      </c>
      <c r="D62" s="20" t="n">
        <f aca="false">C62+90</f>
        <v>37215</v>
      </c>
      <c r="E62" s="21" t="n">
        <f aca="false">IF($A$25&gt;=D62,(IF($A$25-D62&gt;31,$A$25-$A$24+1,$A$25-D62+1)),0)</f>
        <v>31</v>
      </c>
      <c r="F62" s="22"/>
      <c r="G62" s="23" t="n">
        <f aca="false">IF(E62&gt;0,1,0)</f>
        <v>1</v>
      </c>
      <c r="H62" s="20"/>
    </row>
    <row r="63" customFormat="false" ht="12.75" hidden="false" customHeight="false" outlineLevel="0" collapsed="false">
      <c r="A63" s="8"/>
      <c r="B63" s="41" t="n">
        <v>14</v>
      </c>
      <c r="C63" s="42" t="n">
        <v>37116</v>
      </c>
      <c r="D63" s="20" t="n">
        <f aca="false">C63+90</f>
        <v>37206</v>
      </c>
      <c r="E63" s="21" t="n">
        <f aca="false">IF($A$25&gt;=D63,(IF($A$25-D63&gt;31,$A$25-$A$24+1,$A$25-D63+1)),0)</f>
        <v>31</v>
      </c>
      <c r="F63" s="22"/>
      <c r="G63" s="23" t="n">
        <f aca="false">IF(E63&gt;0,1,0)</f>
        <v>1</v>
      </c>
      <c r="H63" s="20"/>
    </row>
    <row r="64" customFormat="false" ht="12.75" hidden="false" customHeight="false" outlineLevel="0" collapsed="false">
      <c r="A64" s="8"/>
      <c r="B64" s="41" t="n">
        <v>15</v>
      </c>
      <c r="C64" s="42" t="n">
        <v>37125</v>
      </c>
      <c r="D64" s="20" t="n">
        <f aca="false">C64+90</f>
        <v>37215</v>
      </c>
      <c r="E64" s="21" t="n">
        <f aca="false">IF($A$25&gt;=D64,(IF($A$25-D64&gt;31,$A$25-$A$24+1,$A$25-D64+1)),0)</f>
        <v>31</v>
      </c>
      <c r="F64" s="22"/>
      <c r="G64" s="23" t="n">
        <f aca="false">IF(E64&gt;0,1,0)</f>
        <v>1</v>
      </c>
      <c r="H64" s="20"/>
    </row>
    <row r="65" customFormat="false" ht="12.75" hidden="false" customHeight="false" outlineLevel="0" collapsed="false">
      <c r="A65" s="8"/>
      <c r="B65" s="41" t="n">
        <v>16</v>
      </c>
      <c r="C65" s="42" t="n">
        <v>37131</v>
      </c>
      <c r="D65" s="20" t="n">
        <f aca="false">C65+90</f>
        <v>37221</v>
      </c>
      <c r="E65" s="21" t="n">
        <f aca="false">IF($A$25&gt;=D65,(IF($A$25-D65&gt;31,$A$25-$A$24+1,$A$25-D65+1)),0)</f>
        <v>31</v>
      </c>
      <c r="F65" s="22"/>
      <c r="G65" s="23" t="n">
        <f aca="false">IF(E65&gt;0,1,0)</f>
        <v>1</v>
      </c>
      <c r="H65" s="20"/>
    </row>
    <row r="66" customFormat="false" ht="12.75" hidden="false" customHeight="false" outlineLevel="0" collapsed="false">
      <c r="A66" s="8"/>
      <c r="B66" s="41" t="n">
        <v>17</v>
      </c>
      <c r="C66" s="42" t="n">
        <v>37131</v>
      </c>
      <c r="D66" s="20" t="n">
        <f aca="false">C66+90</f>
        <v>37221</v>
      </c>
      <c r="E66" s="21" t="n">
        <f aca="false">IF($A$25&gt;=D66,(IF($A$25-D66&gt;31,$A$25-$A$24+1,$A$25-D66+1)),0)</f>
        <v>31</v>
      </c>
      <c r="F66" s="22"/>
      <c r="G66" s="23" t="n">
        <f aca="false">IF(E66&gt;0,1,0)</f>
        <v>1</v>
      </c>
      <c r="H66" s="20"/>
    </row>
    <row r="67" customFormat="false" ht="12.75" hidden="false" customHeight="false" outlineLevel="0" collapsed="false">
      <c r="A67" s="8"/>
      <c r="B67" s="41" t="n">
        <v>18</v>
      </c>
      <c r="C67" s="42" t="n">
        <v>37131</v>
      </c>
      <c r="D67" s="20" t="n">
        <f aca="false">C67+90</f>
        <v>37221</v>
      </c>
      <c r="E67" s="21" t="n">
        <f aca="false">IF($A$25&gt;=D67,(IF($A$25-D67&gt;31,$A$25-$A$24+1,$A$25-D67+1)),0)</f>
        <v>31</v>
      </c>
      <c r="F67" s="22"/>
      <c r="G67" s="23" t="n">
        <f aca="false">IF(E67&gt;0,1,0)</f>
        <v>1</v>
      </c>
      <c r="H67" s="20"/>
    </row>
    <row r="68" customFormat="false" ht="12.75" hidden="false" customHeight="false" outlineLevel="0" collapsed="false">
      <c r="A68" s="8"/>
      <c r="B68" s="41" t="n">
        <v>19</v>
      </c>
      <c r="C68" s="42" t="n">
        <v>37125</v>
      </c>
      <c r="D68" s="20" t="n">
        <f aca="false">C68+90</f>
        <v>37215</v>
      </c>
      <c r="E68" s="21" t="n">
        <f aca="false">IF($A$25&gt;=D68,(IF($A$25-D68&gt;31,$A$25-$A$24+1,$A$25-D68+1)),0)</f>
        <v>31</v>
      </c>
      <c r="F68" s="22"/>
      <c r="G68" s="23" t="n">
        <f aca="false">IF(E68&gt;0,1,0)</f>
        <v>1</v>
      </c>
      <c r="H68" s="20"/>
    </row>
    <row r="69" customFormat="false" ht="12.75" hidden="false" customHeight="false" outlineLevel="0" collapsed="false">
      <c r="A69" s="8"/>
      <c r="B69" s="41" t="n">
        <v>20</v>
      </c>
      <c r="C69" s="42" t="n">
        <v>37116</v>
      </c>
      <c r="D69" s="20" t="n">
        <f aca="false">C69+90</f>
        <v>37206</v>
      </c>
      <c r="E69" s="21" t="n">
        <f aca="false">IF($A$25&gt;=D69,(IF($A$25-D69&gt;31,$A$25-$A$24+1,$A$25-D69+1)),0)</f>
        <v>31</v>
      </c>
      <c r="F69" s="22"/>
      <c r="G69" s="23" t="n">
        <f aca="false">IF(E69&gt;0,1,0)</f>
        <v>1</v>
      </c>
      <c r="H69" s="20"/>
    </row>
    <row r="70" customFormat="false" ht="12.75" hidden="false" customHeight="false" outlineLevel="0" collapsed="false">
      <c r="A70" s="8"/>
      <c r="B70" s="41" t="n">
        <v>21</v>
      </c>
      <c r="C70" s="42" t="n">
        <v>37109</v>
      </c>
      <c r="D70" s="20" t="n">
        <f aca="false">C70+90</f>
        <v>37199</v>
      </c>
      <c r="E70" s="21" t="n">
        <f aca="false">IF($A$25&gt;=D70,(IF($A$25-D70&gt;31,$A$25-$A$24+1,$A$25-D70+1)),0)</f>
        <v>31</v>
      </c>
      <c r="F70" s="22"/>
      <c r="G70" s="23" t="n">
        <f aca="false">IF(E70&gt;0,1,0)</f>
        <v>1</v>
      </c>
      <c r="H70" s="20"/>
    </row>
    <row r="71" customFormat="false" ht="12.75" hidden="false" customHeight="false" outlineLevel="0" collapsed="false">
      <c r="A71" s="8"/>
      <c r="B71" s="1" t="n">
        <v>22</v>
      </c>
      <c r="C71" s="33" t="n">
        <v>37098</v>
      </c>
      <c r="D71" s="20" t="n">
        <f aca="false">C71+90</f>
        <v>37188</v>
      </c>
      <c r="E71" s="21" t="n">
        <f aca="false">IF($A$25&gt;=D71,(IF($A$25-D71&gt;31,$A$25-$A$24+1,$A$25-D71+1)),0)</f>
        <v>31</v>
      </c>
      <c r="F71" s="22"/>
      <c r="G71" s="23" t="n">
        <f aca="false">IF(E71&gt;0,1,0)</f>
        <v>1</v>
      </c>
      <c r="H71" s="20"/>
    </row>
    <row r="72" customFormat="false" ht="12.75" hidden="false" customHeight="false" outlineLevel="0" collapsed="false">
      <c r="A72" s="8"/>
      <c r="B72" s="1" t="n">
        <v>23</v>
      </c>
      <c r="C72" s="33" t="n">
        <v>37098</v>
      </c>
      <c r="D72" s="20" t="n">
        <f aca="false">C72+90</f>
        <v>37188</v>
      </c>
      <c r="E72" s="21" t="n">
        <f aca="false">IF($A$25&gt;=D72,(IF($A$25-D72&gt;31,$A$25-$A$24+1,$A$25-D72+1)),0)</f>
        <v>31</v>
      </c>
      <c r="F72" s="22"/>
      <c r="G72" s="23" t="n">
        <f aca="false">IF(E72&gt;0,1,0)</f>
        <v>1</v>
      </c>
      <c r="H72" s="20"/>
    </row>
    <row r="73" customFormat="false" ht="12.75" hidden="false" customHeight="false" outlineLevel="0" collapsed="false">
      <c r="A73" s="8"/>
      <c r="B73" s="1" t="n">
        <v>24</v>
      </c>
      <c r="C73" s="33" t="n">
        <v>37098</v>
      </c>
      <c r="D73" s="20" t="n">
        <f aca="false">C73+90</f>
        <v>37188</v>
      </c>
      <c r="E73" s="21" t="n">
        <f aca="false">IF($A$25&gt;=D73,(IF($A$25-D73&gt;31,$A$25-$A$24+1,$A$25-D73+1)),0)</f>
        <v>31</v>
      </c>
      <c r="F73" s="22"/>
      <c r="G73" s="23" t="n">
        <f aca="false">IF(E73&gt;0,1,0)</f>
        <v>1</v>
      </c>
      <c r="H73" s="20"/>
    </row>
    <row r="74" customFormat="false" ht="12.75" hidden="false" customHeight="false" outlineLevel="0" collapsed="false">
      <c r="A74" s="8"/>
      <c r="B74" s="1" t="n">
        <v>25</v>
      </c>
      <c r="C74" s="33" t="n">
        <v>37098</v>
      </c>
      <c r="D74" s="20" t="n">
        <f aca="false">C74+90</f>
        <v>37188</v>
      </c>
      <c r="E74" s="21" t="n">
        <f aca="false">IF($A$25&gt;=D74,(IF($A$25-D74&gt;31,$A$25-$A$24+1,$A$25-D74+1)),0)</f>
        <v>31</v>
      </c>
      <c r="F74" s="22"/>
      <c r="G74" s="23" t="n">
        <f aca="false">IF(E74&gt;0,1,0)</f>
        <v>1</v>
      </c>
      <c r="H74" s="20"/>
    </row>
    <row r="75" customFormat="false" ht="12.75" hidden="false" customHeight="false" outlineLevel="0" collapsed="false">
      <c r="A75" s="8"/>
      <c r="B75" s="1" t="n">
        <v>26</v>
      </c>
      <c r="C75" s="33" t="n">
        <v>37098</v>
      </c>
      <c r="D75" s="20" t="n">
        <f aca="false">C75+90</f>
        <v>37188</v>
      </c>
      <c r="E75" s="21" t="n">
        <f aca="false">IF($A$25&gt;=D75,(IF($A$25-D75&gt;31,$A$25-$A$24+1,$A$25-D75+1)),0)</f>
        <v>31</v>
      </c>
      <c r="F75" s="22"/>
      <c r="G75" s="23" t="n">
        <f aca="false">IF(E75&gt;0,1,0)</f>
        <v>1</v>
      </c>
      <c r="H75" s="20"/>
    </row>
    <row r="76" customFormat="false" ht="12.75" hidden="false" customHeight="false" outlineLevel="0" collapsed="false">
      <c r="A76" s="8"/>
      <c r="B76" s="1" t="n">
        <v>27</v>
      </c>
      <c r="C76" s="33" t="n">
        <v>37098</v>
      </c>
      <c r="D76" s="20" t="n">
        <f aca="false">C76+90</f>
        <v>37188</v>
      </c>
      <c r="E76" s="21" t="n">
        <f aca="false">IF($A$25&gt;=D76,(IF($A$25-D76&gt;31,$A$25-$A$24+1,$A$25-D76+1)),0)</f>
        <v>31</v>
      </c>
      <c r="F76" s="22"/>
      <c r="G76" s="23" t="n">
        <f aca="false">IF(E76&gt;0,1,0)</f>
        <v>1</v>
      </c>
      <c r="H76" s="20"/>
    </row>
    <row r="77" customFormat="false" ht="12.75" hidden="false" customHeight="false" outlineLevel="0" collapsed="false">
      <c r="A77" s="8"/>
      <c r="B77" s="1" t="n">
        <v>28</v>
      </c>
      <c r="C77" s="33" t="n">
        <v>37098</v>
      </c>
      <c r="D77" s="20" t="n">
        <f aca="false">C77+90</f>
        <v>37188</v>
      </c>
      <c r="E77" s="21" t="n">
        <f aca="false">IF($A$25&gt;=D77,(IF($A$25-D77&gt;31,$A$25-$A$24+1,$A$25-D77+1)),0)</f>
        <v>31</v>
      </c>
      <c r="F77" s="22"/>
      <c r="G77" s="23" t="n">
        <f aca="false">IF(E77&gt;0,1,0)</f>
        <v>1</v>
      </c>
      <c r="H77" s="20"/>
    </row>
    <row r="78" customFormat="false" ht="12.75" hidden="false" customHeight="false" outlineLevel="0" collapsed="false">
      <c r="A78" s="8"/>
      <c r="B78" s="1" t="n">
        <v>29</v>
      </c>
      <c r="C78" s="33" t="n">
        <v>37098</v>
      </c>
      <c r="D78" s="20" t="n">
        <f aca="false">C78+90</f>
        <v>37188</v>
      </c>
      <c r="E78" s="21" t="n">
        <f aca="false">IF($A$25&gt;=D78,(IF($A$25-D78&gt;31,$A$25-$A$24+1,$A$25-D78+1)),0)</f>
        <v>31</v>
      </c>
      <c r="F78" s="22"/>
      <c r="G78" s="23" t="n">
        <f aca="false">IF(E78&gt;0,1,0)</f>
        <v>1</v>
      </c>
      <c r="H78" s="20"/>
    </row>
    <row r="79" customFormat="false" ht="12.75" hidden="false" customHeight="false" outlineLevel="0" collapsed="false">
      <c r="A79" s="8"/>
      <c r="B79" s="1" t="n">
        <v>30</v>
      </c>
      <c r="C79" s="33" t="n">
        <v>37098</v>
      </c>
      <c r="D79" s="20" t="n">
        <f aca="false">C79+90</f>
        <v>37188</v>
      </c>
      <c r="E79" s="21" t="n">
        <f aca="false">IF($A$25&gt;=D79,(IF($A$25-D79&gt;31,$A$25-$A$24+1,$A$25-D79+1)),0)</f>
        <v>31</v>
      </c>
      <c r="F79" s="22"/>
      <c r="G79" s="23" t="n">
        <f aca="false">IF(E79&gt;0,1,0)</f>
        <v>1</v>
      </c>
      <c r="H79" s="20"/>
    </row>
    <row r="80" customFormat="false" ht="12.75" hidden="false" customHeight="false" outlineLevel="0" collapsed="false">
      <c r="A80" s="8"/>
      <c r="B80" s="1" t="n">
        <v>31</v>
      </c>
      <c r="C80" s="33" t="n">
        <v>37098</v>
      </c>
      <c r="D80" s="20" t="n">
        <f aca="false">C80+90</f>
        <v>37188</v>
      </c>
      <c r="E80" s="21" t="n">
        <f aca="false">IF($A$25&gt;=D80,(IF($A$25-D80&gt;31,$A$25-$A$24+1,$A$25-D80+1)),0)</f>
        <v>31</v>
      </c>
      <c r="F80" s="22"/>
      <c r="G80" s="23" t="n">
        <f aca="false">IF(E80&gt;0,1,0)</f>
        <v>1</v>
      </c>
      <c r="H80" s="20"/>
    </row>
    <row r="81" customFormat="false" ht="12.75" hidden="false" customHeight="false" outlineLevel="0" collapsed="false">
      <c r="A81" s="8"/>
      <c r="B81" s="1" t="n">
        <v>32</v>
      </c>
      <c r="C81" s="50" t="n">
        <v>37152</v>
      </c>
      <c r="D81" s="20" t="n">
        <f aca="false">C81+90</f>
        <v>37242</v>
      </c>
      <c r="E81" s="21" t="n">
        <f aca="false">IF($A$25&gt;=D81,(IF($A$25-D81&gt;31,$A$25-$A$24+1,$A$25-D81+1)),0)</f>
        <v>15</v>
      </c>
      <c r="F81" s="22"/>
      <c r="G81" s="23" t="n">
        <f aca="false">IF(E81&gt;0,1,0)</f>
        <v>1</v>
      </c>
      <c r="H81" s="20"/>
    </row>
    <row r="82" customFormat="false" ht="12.75" hidden="false" customHeight="false" outlineLevel="0" collapsed="false">
      <c r="A82" s="8"/>
      <c r="B82" s="1" t="n">
        <v>33</v>
      </c>
      <c r="C82" s="33" t="n">
        <v>37098</v>
      </c>
      <c r="D82" s="20" t="n">
        <f aca="false">C82+90</f>
        <v>37188</v>
      </c>
      <c r="E82" s="21" t="n">
        <f aca="false">IF($A$25&gt;=D82,(IF($A$25-D82&gt;31,$A$25-$A$24+1,$A$25-D82+1)),0)</f>
        <v>31</v>
      </c>
      <c r="F82" s="22"/>
      <c r="G82" s="23" t="n">
        <f aca="false">IF(E82&gt;0,1,0)</f>
        <v>1</v>
      </c>
      <c r="H82" s="20"/>
    </row>
    <row r="83" customFormat="false" ht="12.75" hidden="false" customHeight="false" outlineLevel="0" collapsed="false">
      <c r="A83" s="8"/>
      <c r="B83" s="1" t="n">
        <v>34</v>
      </c>
      <c r="C83" s="33" t="n">
        <v>37098</v>
      </c>
      <c r="D83" s="20" t="n">
        <f aca="false">C83+90</f>
        <v>37188</v>
      </c>
      <c r="E83" s="21" t="n">
        <f aca="false">IF($A$25&gt;=D83,(IF($A$25-D83&gt;31,$A$25-$A$24+1,$A$25-D83+1)),0)</f>
        <v>31</v>
      </c>
      <c r="F83" s="22"/>
      <c r="G83" s="23" t="n">
        <f aca="false">IF(E83&gt;0,1,0)</f>
        <v>1</v>
      </c>
      <c r="H83" s="20"/>
    </row>
    <row r="84" customFormat="false" ht="12.75" hidden="false" customHeight="false" outlineLevel="0" collapsed="false">
      <c r="A84" s="8"/>
      <c r="B84" s="1" t="n">
        <v>35</v>
      </c>
      <c r="C84" s="33" t="n">
        <v>37098</v>
      </c>
      <c r="D84" s="20" t="n">
        <f aca="false">C84+90</f>
        <v>37188</v>
      </c>
      <c r="E84" s="21" t="n">
        <f aca="false">IF($A$25&gt;=D84,(IF($A$25-D84&gt;31,$A$25-$A$24+1,$A$25-D84+1)),0)</f>
        <v>31</v>
      </c>
      <c r="F84" s="22"/>
      <c r="G84" s="23" t="n">
        <f aca="false">IF(E84&gt;0,1,0)</f>
        <v>1</v>
      </c>
      <c r="H84" s="20"/>
    </row>
    <row r="85" customFormat="false" ht="12.75" hidden="false" customHeight="false" outlineLevel="0" collapsed="false">
      <c r="A85" s="8"/>
      <c r="B85" s="1" t="n">
        <v>36</v>
      </c>
      <c r="C85" s="33" t="n">
        <v>37098</v>
      </c>
      <c r="D85" s="20" t="n">
        <f aca="false">C85+90</f>
        <v>37188</v>
      </c>
      <c r="E85" s="21" t="n">
        <f aca="false">IF($A$25&gt;=D85,(IF($A$25-D85&gt;31,$A$25-$A$24+1,$A$25-D85+1)),0)</f>
        <v>31</v>
      </c>
      <c r="F85" s="22"/>
      <c r="G85" s="23" t="n">
        <f aca="false">IF(E85&gt;0,1,0)</f>
        <v>1</v>
      </c>
      <c r="H85" s="20"/>
    </row>
    <row r="86" customFormat="false" ht="12.75" hidden="false" customHeight="false" outlineLevel="0" collapsed="false">
      <c r="A86" s="8"/>
      <c r="B86" s="1" t="n">
        <v>37</v>
      </c>
      <c r="C86" s="33" t="n">
        <v>37098</v>
      </c>
      <c r="D86" s="20" t="n">
        <f aca="false">C86+90</f>
        <v>37188</v>
      </c>
      <c r="E86" s="21" t="n">
        <f aca="false">IF($A$25&gt;=D86,(IF($A$25-D86&gt;31,$A$25-$A$24+1,$A$25-D86+1)),0)</f>
        <v>31</v>
      </c>
      <c r="F86" s="22"/>
      <c r="G86" s="23" t="n">
        <f aca="false">IF(E86&gt;0,1,0)</f>
        <v>1</v>
      </c>
      <c r="H86" s="20"/>
    </row>
    <row r="87" customFormat="false" ht="12.75" hidden="false" customHeight="false" outlineLevel="0" collapsed="false">
      <c r="A87" s="8"/>
      <c r="B87" s="1" t="n">
        <v>38</v>
      </c>
      <c r="C87" s="33" t="n">
        <v>37098</v>
      </c>
      <c r="D87" s="20" t="n">
        <f aca="false">C87+90</f>
        <v>37188</v>
      </c>
      <c r="E87" s="21" t="n">
        <f aca="false">IF($A$25&gt;=D87,(IF($A$25-D87&gt;31,$A$25-$A$24+1,$A$25-D87+1)),0)</f>
        <v>31</v>
      </c>
      <c r="F87" s="22"/>
      <c r="G87" s="23" t="n">
        <f aca="false">IF(E87&gt;0,1,0)</f>
        <v>1</v>
      </c>
      <c r="H87" s="20"/>
    </row>
    <row r="88" customFormat="false" ht="12.75" hidden="false" customHeight="false" outlineLevel="0" collapsed="false">
      <c r="A88" s="8"/>
      <c r="B88" s="1" t="n">
        <v>39</v>
      </c>
      <c r="C88" s="33" t="n">
        <v>37098</v>
      </c>
      <c r="D88" s="20" t="n">
        <f aca="false">C88+90</f>
        <v>37188</v>
      </c>
      <c r="E88" s="21" t="n">
        <f aca="false">IF($A$25&gt;=D88,(IF($A$25-D88&gt;31,$A$25-$A$24+1,$A$25-D88+1)),0)</f>
        <v>31</v>
      </c>
      <c r="F88" s="22"/>
      <c r="G88" s="23" t="n">
        <f aca="false">IF(E88&gt;0,1,0)</f>
        <v>1</v>
      </c>
      <c r="H88" s="20"/>
    </row>
    <row r="89" customFormat="false" ht="12.75" hidden="false" customHeight="false" outlineLevel="0" collapsed="false">
      <c r="A89" s="8"/>
      <c r="B89" s="1" t="n">
        <v>40</v>
      </c>
      <c r="C89" s="33" t="n">
        <v>37098</v>
      </c>
      <c r="D89" s="20" t="n">
        <f aca="false">C89+90</f>
        <v>37188</v>
      </c>
      <c r="E89" s="21" t="n">
        <f aca="false">IF($A$25&gt;=D89,(IF($A$25-D89&gt;31,$A$25-$A$24+1,$A$25-D89+1)),0)</f>
        <v>31</v>
      </c>
      <c r="F89" s="22"/>
      <c r="G89" s="23" t="n">
        <f aca="false">IF(E89&gt;0,1,0)</f>
        <v>1</v>
      </c>
      <c r="H89" s="20"/>
    </row>
    <row r="90" customFormat="false" ht="12.75" hidden="false" customHeight="false" outlineLevel="0" collapsed="false">
      <c r="A90" s="8"/>
      <c r="B90" s="1" t="n">
        <v>41</v>
      </c>
      <c r="C90" s="33" t="n">
        <v>37098</v>
      </c>
      <c r="D90" s="20" t="n">
        <f aca="false">C90+90</f>
        <v>37188</v>
      </c>
      <c r="E90" s="21" t="n">
        <f aca="false">IF($A$25&gt;=D90,(IF($A$25-D90&gt;31,$A$25-$A$24+1,$A$25-D90+1)),0)</f>
        <v>31</v>
      </c>
      <c r="F90" s="22"/>
      <c r="G90" s="23" t="n">
        <f aca="false">IF(E90&gt;0,1,0)</f>
        <v>1</v>
      </c>
      <c r="H90" s="20"/>
    </row>
    <row r="91" customFormat="false" ht="12.75" hidden="false" customHeight="false" outlineLevel="0" collapsed="false">
      <c r="A91" s="8"/>
      <c r="B91" s="1" t="n">
        <v>42</v>
      </c>
      <c r="C91" s="33" t="n">
        <v>37098</v>
      </c>
      <c r="D91" s="20" t="n">
        <f aca="false">C91+90</f>
        <v>37188</v>
      </c>
      <c r="E91" s="21" t="n">
        <f aca="false">IF($A$25&gt;=D91,(IF($A$25-D91&gt;31,$A$25-$A$24+1,$A$25-D91+1)),0)</f>
        <v>31</v>
      </c>
      <c r="F91" s="22"/>
      <c r="G91" s="23" t="n">
        <f aca="false">IF(E91&gt;0,1,0)</f>
        <v>1</v>
      </c>
      <c r="H91" s="20"/>
    </row>
    <row r="92" customFormat="false" ht="12.75" hidden="false" customHeight="false" outlineLevel="0" collapsed="false">
      <c r="A92" s="8"/>
      <c r="B92" s="1" t="n">
        <v>43</v>
      </c>
      <c r="C92" s="33" t="n">
        <v>37098</v>
      </c>
      <c r="D92" s="20" t="n">
        <f aca="false">C92+90</f>
        <v>37188</v>
      </c>
      <c r="E92" s="21" t="n">
        <f aca="false">IF($A$25&gt;=D92,(IF($A$25-D92&gt;31,$A$25-$A$24+1,$A$25-D92+1)),0)</f>
        <v>31</v>
      </c>
      <c r="F92" s="22"/>
      <c r="G92" s="23" t="n">
        <f aca="false">IF(E92&gt;0,1,0)</f>
        <v>1</v>
      </c>
      <c r="H92" s="20"/>
    </row>
    <row r="93" customFormat="false" ht="12.75" hidden="false" customHeight="false" outlineLevel="0" collapsed="false">
      <c r="A93" s="8"/>
      <c r="B93" s="1" t="n">
        <v>44</v>
      </c>
      <c r="C93" s="33" t="n">
        <v>37098</v>
      </c>
      <c r="D93" s="20" t="n">
        <f aca="false">C93+90</f>
        <v>37188</v>
      </c>
      <c r="E93" s="21" t="n">
        <f aca="false">IF($A$25&gt;=D93,(IF($A$25-D93&gt;31,$A$25-$A$24+1,$A$25-D93+1)),0)</f>
        <v>31</v>
      </c>
      <c r="F93" s="22"/>
      <c r="G93" s="23" t="n">
        <f aca="false">IF(E93&gt;0,1,0)</f>
        <v>1</v>
      </c>
      <c r="H93" s="20"/>
    </row>
    <row r="94" customFormat="false" ht="12.75" hidden="false" customHeight="false" outlineLevel="0" collapsed="false">
      <c r="A94" s="8"/>
      <c r="B94" s="1" t="n">
        <v>45</v>
      </c>
      <c r="C94" s="51" t="n">
        <v>37116</v>
      </c>
      <c r="D94" s="20" t="n">
        <f aca="false">C94+90</f>
        <v>37206</v>
      </c>
      <c r="E94" s="21" t="n">
        <f aca="false">IF($A$25&gt;=D94,(IF($A$25-D94&gt;31,$A$25-$A$24+1,$A$25-D94+1)),0)</f>
        <v>31</v>
      </c>
      <c r="F94" s="22"/>
      <c r="G94" s="23" t="n">
        <f aca="false">IF(E94&gt;0,1,0)</f>
        <v>1</v>
      </c>
      <c r="H94" s="20"/>
    </row>
    <row r="95" customFormat="false" ht="12.75" hidden="false" customHeight="false" outlineLevel="0" collapsed="false">
      <c r="A95" s="8"/>
      <c r="B95" s="1" t="n">
        <v>46</v>
      </c>
      <c r="C95" s="50" t="n">
        <v>37152</v>
      </c>
      <c r="D95" s="20" t="n">
        <f aca="false">C95+90</f>
        <v>37242</v>
      </c>
      <c r="E95" s="21" t="n">
        <f aca="false">IF($A$25&gt;=D95,(IF($A$25-D95&gt;31,$A$25-$A$24+1,$A$25-D95+1)),0)</f>
        <v>15</v>
      </c>
      <c r="F95" s="22"/>
      <c r="G95" s="23" t="n">
        <f aca="false">IF(E95&gt;0,1,0)</f>
        <v>1</v>
      </c>
      <c r="H95" s="20"/>
    </row>
    <row r="96" customFormat="false" ht="12.75" hidden="false" customHeight="false" outlineLevel="0" collapsed="false">
      <c r="A96" s="8"/>
      <c r="B96" s="1" t="n">
        <v>47</v>
      </c>
      <c r="C96" s="42" t="n">
        <v>37131</v>
      </c>
      <c r="D96" s="20" t="n">
        <f aca="false">C96+90</f>
        <v>37221</v>
      </c>
      <c r="E96" s="21" t="n">
        <f aca="false">IF($A$25&gt;=D96,(IF($A$25-D96&gt;31,$A$25-$A$24+1,$A$25-D96+1)),0)</f>
        <v>31</v>
      </c>
      <c r="F96" s="22"/>
      <c r="G96" s="23" t="n">
        <f aca="false">IF(E96&gt;0,1,0)</f>
        <v>1</v>
      </c>
      <c r="H96" s="20"/>
    </row>
    <row r="97" customFormat="false" ht="12.75" hidden="false" customHeight="false" outlineLevel="0" collapsed="false">
      <c r="A97" s="8"/>
      <c r="B97" s="1" t="n">
        <v>48</v>
      </c>
      <c r="C97" s="42" t="n">
        <v>37131</v>
      </c>
      <c r="D97" s="20" t="n">
        <f aca="false">C97+90</f>
        <v>37221</v>
      </c>
      <c r="E97" s="21" t="n">
        <f aca="false">IF($A$25&gt;=D97,(IF($A$25-D97&gt;31,$A$25-$A$24+1,$A$25-D97+1)),0)</f>
        <v>31</v>
      </c>
      <c r="F97" s="22"/>
      <c r="G97" s="23" t="n">
        <f aca="false">IF(E97&gt;0,1,0)</f>
        <v>1</v>
      </c>
      <c r="H97" s="20"/>
    </row>
    <row r="98" customFormat="false" ht="12.75" hidden="false" customHeight="false" outlineLevel="0" collapsed="false">
      <c r="A98" s="8"/>
      <c r="B98" s="1" t="n">
        <v>49</v>
      </c>
      <c r="C98" s="50" t="n">
        <v>37152</v>
      </c>
      <c r="D98" s="20" t="n">
        <f aca="false">C98+90</f>
        <v>37242</v>
      </c>
      <c r="E98" s="21" t="n">
        <f aca="false">IF($A$25&gt;=D98,(IF($A$25-D98&gt;31,$A$25-$A$24+1,$A$25-D98+1)),0)</f>
        <v>15</v>
      </c>
      <c r="F98" s="22"/>
      <c r="G98" s="23" t="n">
        <f aca="false">IF(E98&gt;0,1,0)</f>
        <v>1</v>
      </c>
      <c r="H98" s="20"/>
    </row>
    <row r="99" customFormat="false" ht="12.75" hidden="false" customHeight="false" outlineLevel="0" collapsed="false">
      <c r="A99" s="8"/>
      <c r="B99" s="1" t="n">
        <v>50</v>
      </c>
      <c r="C99" s="52" t="n">
        <v>37197</v>
      </c>
      <c r="D99" s="20" t="n">
        <f aca="false">C99+90</f>
        <v>37287</v>
      </c>
      <c r="E99" s="21" t="n">
        <f aca="false">IF($A$25&gt;=D99,(IF($A$25-D99&gt;31,$A$25-$A$24+1,$A$25-D99+1)),0)</f>
        <v>0</v>
      </c>
      <c r="F99" s="22"/>
      <c r="G99" s="23" t="n">
        <f aca="false">IF(E99&gt;0,1,0)</f>
        <v>0</v>
      </c>
      <c r="H99" s="20"/>
    </row>
    <row r="100" customFormat="false" ht="12.75" hidden="false" customHeight="false" outlineLevel="0" collapsed="false">
      <c r="A100" s="8"/>
      <c r="B100" s="1" t="n">
        <v>51</v>
      </c>
      <c r="C100" s="53" t="n">
        <v>37152</v>
      </c>
      <c r="D100" s="20" t="n">
        <f aca="false">C100+90</f>
        <v>37242</v>
      </c>
      <c r="E100" s="21" t="n">
        <f aca="false">IF($A$25&gt;=D100,(IF($A$25-D100&gt;31,$A$25-$A$24+1,$A$25-D100+1)),0)</f>
        <v>15</v>
      </c>
      <c r="F100" s="22"/>
      <c r="G100" s="23" t="n">
        <f aca="false">IF(E100&gt;0,1,0)</f>
        <v>1</v>
      </c>
      <c r="H100" s="20"/>
    </row>
    <row r="101" customFormat="false" ht="12.75" hidden="false" customHeight="false" outlineLevel="0" collapsed="false">
      <c r="A101" s="8"/>
      <c r="B101" s="1" t="n">
        <v>52</v>
      </c>
      <c r="C101" s="53" t="n">
        <v>37138</v>
      </c>
      <c r="D101" s="20" t="n">
        <f aca="false">C101+90</f>
        <v>37228</v>
      </c>
      <c r="E101" s="21" t="n">
        <f aca="false">IF($A$25&gt;=D101,(IF($A$25-D101&gt;31,$A$25-$A$24+1,$A$25-D101+1)),0)</f>
        <v>29</v>
      </c>
      <c r="F101" s="22"/>
      <c r="G101" s="23" t="n">
        <f aca="false">IF(E101&gt;0,1,0)</f>
        <v>1</v>
      </c>
      <c r="H101" s="20"/>
    </row>
    <row r="102" customFormat="false" ht="12.75" hidden="false" customHeight="false" outlineLevel="0" collapsed="false">
      <c r="A102" s="8"/>
      <c r="B102" s="1" t="n">
        <v>53</v>
      </c>
      <c r="C102" s="50" t="n">
        <v>37152</v>
      </c>
      <c r="D102" s="20" t="n">
        <f aca="false">C102+90</f>
        <v>37242</v>
      </c>
      <c r="E102" s="21" t="n">
        <f aca="false">IF($A$25&gt;=D102,(IF($A$25-D102&gt;31,$A$25-$A$24+1,$A$25-D102+1)),0)</f>
        <v>15</v>
      </c>
      <c r="F102" s="22"/>
      <c r="G102" s="23" t="n">
        <f aca="false">IF(E102&gt;0,1,0)</f>
        <v>1</v>
      </c>
      <c r="H102" s="20"/>
    </row>
    <row r="103" customFormat="false" ht="12.75" hidden="false" customHeight="false" outlineLevel="0" collapsed="false">
      <c r="A103" s="8"/>
      <c r="B103" s="1" t="n">
        <v>54</v>
      </c>
      <c r="C103" s="53" t="n">
        <v>37138</v>
      </c>
      <c r="D103" s="20" t="n">
        <f aca="false">C103+90</f>
        <v>37228</v>
      </c>
      <c r="E103" s="21" t="n">
        <f aca="false">IF($A$25&gt;=D103,(IF($A$25-D103&gt;31,$A$25-$A$24+1,$A$25-D103+1)),0)</f>
        <v>29</v>
      </c>
      <c r="F103" s="22"/>
      <c r="G103" s="23" t="n">
        <f aca="false">IF(E103&gt;0,1,0)</f>
        <v>1</v>
      </c>
      <c r="H103" s="20"/>
    </row>
    <row r="104" customFormat="false" ht="12.75" hidden="false" customHeight="false" outlineLevel="0" collapsed="false">
      <c r="A104" s="8"/>
      <c r="B104" s="1" t="n">
        <v>55</v>
      </c>
      <c r="C104" s="42" t="n">
        <v>37132</v>
      </c>
      <c r="D104" s="20" t="n">
        <f aca="false">C104+90</f>
        <v>37222</v>
      </c>
      <c r="E104" s="21" t="n">
        <f aca="false">IF($A$25&gt;=D104,(IF($A$25-D104&gt;31,$A$25-$A$24+1,$A$25-D104+1)),0)</f>
        <v>31</v>
      </c>
      <c r="F104" s="22"/>
      <c r="G104" s="23" t="n">
        <f aca="false">IF(E104&gt;0,1,0)</f>
        <v>1</v>
      </c>
      <c r="H104" s="20"/>
    </row>
    <row r="105" customFormat="false" ht="12.75" hidden="false" customHeight="false" outlineLevel="0" collapsed="false">
      <c r="A105" s="8"/>
      <c r="B105" s="1" t="n">
        <v>56</v>
      </c>
      <c r="C105" s="53" t="n">
        <v>37138</v>
      </c>
      <c r="D105" s="20" t="n">
        <f aca="false">C105+90</f>
        <v>37228</v>
      </c>
      <c r="E105" s="21" t="n">
        <f aca="false">IF($A$25&gt;=D105,(IF($A$25-D105&gt;31,$A$25-$A$24+1,$A$25-D105+1)),0)</f>
        <v>29</v>
      </c>
      <c r="F105" s="22"/>
      <c r="G105" s="23" t="n">
        <f aca="false">IF(E105&gt;0,1,0)</f>
        <v>1</v>
      </c>
      <c r="H105" s="20"/>
    </row>
    <row r="106" customFormat="false" ht="12.75" hidden="false" customHeight="false" outlineLevel="0" collapsed="false">
      <c r="A106" s="8"/>
      <c r="B106" s="1" t="n">
        <v>57</v>
      </c>
      <c r="C106" s="53" t="n">
        <v>37138</v>
      </c>
      <c r="D106" s="20" t="n">
        <f aca="false">C106+90</f>
        <v>37228</v>
      </c>
      <c r="E106" s="21" t="n">
        <f aca="false">IF($A$25&gt;=D106,(IF($A$25-D106&gt;31,$A$25-$A$24+1,$A$25-D106+1)),0)</f>
        <v>29</v>
      </c>
      <c r="F106" s="22"/>
      <c r="G106" s="23" t="n">
        <f aca="false">IF(E106&gt;0,1,0)</f>
        <v>1</v>
      </c>
      <c r="H106" s="20"/>
    </row>
    <row r="107" customFormat="false" ht="12.75" hidden="false" customHeight="false" outlineLevel="0" collapsed="false">
      <c r="A107" s="8"/>
      <c r="B107" s="1" t="n">
        <v>58</v>
      </c>
      <c r="C107" s="50" t="n">
        <v>37152</v>
      </c>
      <c r="D107" s="20" t="n">
        <f aca="false">C107+90</f>
        <v>37242</v>
      </c>
      <c r="E107" s="21" t="n">
        <f aca="false">IF($A$25&gt;=D107,(IF($A$25-D107&gt;31,$A$25-$A$24+1,$A$25-D107+1)),0)</f>
        <v>15</v>
      </c>
      <c r="F107" s="22"/>
      <c r="G107" s="23" t="n">
        <f aca="false">IF(E107&gt;0,1,0)</f>
        <v>1</v>
      </c>
      <c r="H107" s="20"/>
    </row>
    <row r="108" customFormat="false" ht="12.75" hidden="false" customHeight="false" outlineLevel="0" collapsed="false">
      <c r="A108" s="8"/>
      <c r="B108" s="1" t="n">
        <v>59</v>
      </c>
      <c r="C108" s="50" t="n">
        <v>37152</v>
      </c>
      <c r="D108" s="20" t="n">
        <f aca="false">C108+90</f>
        <v>37242</v>
      </c>
      <c r="E108" s="21" t="n">
        <f aca="false">IF($A$25&gt;=D108,(IF($A$25-D108&gt;31,$A$25-$A$24+1,$A$25-D108+1)),0)</f>
        <v>15</v>
      </c>
      <c r="F108" s="22"/>
      <c r="G108" s="23" t="n">
        <f aca="false">IF(E108&gt;0,1,0)</f>
        <v>1</v>
      </c>
      <c r="H108" s="20"/>
    </row>
    <row r="109" customFormat="false" ht="12.75" hidden="false" customHeight="false" outlineLevel="0" collapsed="false">
      <c r="A109" s="8"/>
      <c r="B109" s="1" t="n">
        <v>60</v>
      </c>
      <c r="C109" s="50" t="n">
        <v>37152</v>
      </c>
      <c r="D109" s="20" t="n">
        <f aca="false">C109+90</f>
        <v>37242</v>
      </c>
      <c r="E109" s="21" t="n">
        <f aca="false">IF($A$25&gt;=D109,(IF($A$25-D109&gt;31,$A$25-$A$24+1,$A$25-D109+1)),0)</f>
        <v>15</v>
      </c>
      <c r="F109" s="22"/>
      <c r="G109" s="23" t="n">
        <f aca="false">IF(E109&gt;0,1,0)</f>
        <v>1</v>
      </c>
      <c r="H109" s="20"/>
    </row>
    <row r="110" customFormat="false" ht="12.75" hidden="false" customHeight="false" outlineLevel="0" collapsed="false">
      <c r="A110" s="8"/>
      <c r="B110" s="1" t="n">
        <v>61</v>
      </c>
      <c r="C110" s="50" t="n">
        <v>37152</v>
      </c>
      <c r="D110" s="20" t="n">
        <f aca="false">C110+90</f>
        <v>37242</v>
      </c>
      <c r="E110" s="21" t="n">
        <f aca="false">IF($A$25&gt;=D110,(IF($A$25-D110&gt;31,$A$25-$A$24+1,$A$25-D110+1)),0)</f>
        <v>15</v>
      </c>
      <c r="F110" s="22"/>
      <c r="G110" s="23" t="n">
        <f aca="false">IF(E110&gt;0,1,0)</f>
        <v>1</v>
      </c>
      <c r="H110" s="20"/>
    </row>
    <row r="111" customFormat="false" ht="12.75" hidden="false" customHeight="false" outlineLevel="0" collapsed="false">
      <c r="A111" s="8"/>
      <c r="B111" s="1" t="n">
        <v>62</v>
      </c>
      <c r="C111" s="50" t="n">
        <v>37152</v>
      </c>
      <c r="D111" s="20" t="n">
        <f aca="false">C111+90</f>
        <v>37242</v>
      </c>
      <c r="E111" s="21" t="n">
        <f aca="false">IF($A$25&gt;=D111,(IF($A$25-D111&gt;31,$A$25-$A$24+1,$A$25-D111+1)),0)</f>
        <v>15</v>
      </c>
      <c r="F111" s="22"/>
      <c r="G111" s="23" t="n">
        <f aca="false">IF(E111&gt;0,1,0)</f>
        <v>1</v>
      </c>
      <c r="H111" s="20"/>
    </row>
    <row r="112" customFormat="false" ht="12.75" hidden="false" customHeight="false" outlineLevel="0" collapsed="false">
      <c r="A112" s="8"/>
      <c r="B112" s="1" t="n">
        <v>63</v>
      </c>
      <c r="C112" s="50" t="n">
        <v>37152</v>
      </c>
      <c r="D112" s="20" t="n">
        <f aca="false">C112+90</f>
        <v>37242</v>
      </c>
      <c r="E112" s="21" t="n">
        <f aca="false">IF($A$25&gt;=D112,(IF($A$25-D112&gt;31,$A$25-$A$24+1,$A$25-D112+1)),0)</f>
        <v>15</v>
      </c>
      <c r="F112" s="22"/>
      <c r="G112" s="23" t="n">
        <f aca="false">IF(E112&gt;0,1,0)</f>
        <v>1</v>
      </c>
      <c r="H112" s="20"/>
    </row>
    <row r="113" customFormat="false" ht="12.75" hidden="false" customHeight="false" outlineLevel="0" collapsed="false">
      <c r="A113" s="8"/>
      <c r="B113" s="1" t="n">
        <v>64</v>
      </c>
      <c r="C113" s="53" t="n">
        <v>37138</v>
      </c>
      <c r="D113" s="20" t="n">
        <f aca="false">C113+90</f>
        <v>37228</v>
      </c>
      <c r="E113" s="21" t="n">
        <f aca="false">IF($A$25&gt;=D113,(IF($A$25-D113&gt;31,$A$25-$A$24+1,$A$25-D113+1)),0)</f>
        <v>29</v>
      </c>
      <c r="F113" s="22"/>
      <c r="G113" s="23" t="n">
        <f aca="false">IF(E113&gt;0,1,0)</f>
        <v>1</v>
      </c>
      <c r="H113" s="20"/>
    </row>
    <row r="114" customFormat="false" ht="12.75" hidden="false" customHeight="false" outlineLevel="0" collapsed="false">
      <c r="A114" s="8"/>
      <c r="B114" s="1" t="n">
        <v>65</v>
      </c>
      <c r="C114" s="50" t="n">
        <v>37152</v>
      </c>
      <c r="D114" s="20" t="n">
        <f aca="false">C114+90</f>
        <v>37242</v>
      </c>
      <c r="E114" s="21" t="n">
        <f aca="false">IF($A$25&gt;=D114,(IF($A$25-D114&gt;31,$A$25-$A$24+1,$A$25-D114+1)),0)</f>
        <v>15</v>
      </c>
      <c r="F114" s="22"/>
      <c r="G114" s="23" t="n">
        <f aca="false">IF(E114&gt;0,1,0)</f>
        <v>1</v>
      </c>
      <c r="H114" s="20"/>
    </row>
    <row r="115" customFormat="false" ht="12.75" hidden="false" customHeight="false" outlineLevel="0" collapsed="false">
      <c r="A115" s="8"/>
      <c r="B115" s="1" t="n">
        <v>66</v>
      </c>
      <c r="C115" s="50" t="n">
        <v>37152</v>
      </c>
      <c r="D115" s="20" t="n">
        <f aca="false">C115+90</f>
        <v>37242</v>
      </c>
      <c r="E115" s="21" t="n">
        <f aca="false">IF($A$25&gt;=D115,(IF($A$25-D115&gt;31,$A$25-$A$24+1,$A$25-D115+1)),0)</f>
        <v>15</v>
      </c>
      <c r="F115" s="22"/>
      <c r="G115" s="23" t="n">
        <f aca="false">IF(E115&gt;0,1,0)</f>
        <v>1</v>
      </c>
      <c r="H115" s="20"/>
    </row>
    <row r="116" customFormat="false" ht="12.75" hidden="false" customHeight="false" outlineLevel="0" collapsed="false">
      <c r="A116" s="8"/>
      <c r="B116" s="1" t="n">
        <v>67</v>
      </c>
      <c r="C116" s="52" t="n">
        <v>37197</v>
      </c>
      <c r="D116" s="20" t="n">
        <f aca="false">C116+90</f>
        <v>37287</v>
      </c>
      <c r="E116" s="21" t="n">
        <f aca="false">IF($A$25&gt;=D116,(IF($A$25-D116&gt;31,$A$25-$A$24+1,$A$25-D116+1)),0)</f>
        <v>0</v>
      </c>
      <c r="F116" s="22"/>
      <c r="G116" s="23" t="n">
        <f aca="false">IF(E116&gt;0,1,0)</f>
        <v>0</v>
      </c>
      <c r="H116" s="20"/>
    </row>
    <row r="117" customFormat="false" ht="12.75" hidden="false" customHeight="false" outlineLevel="0" collapsed="false">
      <c r="A117" s="8"/>
      <c r="B117" s="1" t="n">
        <v>68</v>
      </c>
      <c r="C117" s="50" t="n">
        <v>37152</v>
      </c>
      <c r="D117" s="20" t="n">
        <f aca="false">C117+90</f>
        <v>37242</v>
      </c>
      <c r="E117" s="21" t="n">
        <f aca="false">IF($A$25&gt;=D117,(IF($A$25-D117&gt;31,$A$25-$A$24+1,$A$25-D117+1)),0)</f>
        <v>15</v>
      </c>
      <c r="F117" s="22"/>
      <c r="G117" s="23" t="n">
        <f aca="false">IF(E117&gt;0,1,0)</f>
        <v>1</v>
      </c>
      <c r="H117" s="20"/>
    </row>
    <row r="118" customFormat="false" ht="12.75" hidden="false" customHeight="false" outlineLevel="0" collapsed="false">
      <c r="A118" s="8"/>
      <c r="B118" s="1" t="n">
        <v>69</v>
      </c>
      <c r="C118" s="50" t="n">
        <v>37152</v>
      </c>
      <c r="D118" s="20" t="n">
        <f aca="false">C118+90</f>
        <v>37242</v>
      </c>
      <c r="E118" s="21" t="n">
        <f aca="false">IF($A$25&gt;=D118,(IF($A$25-D118&gt;31,$A$25-$A$24+1,$A$25-D118+1)),0)</f>
        <v>15</v>
      </c>
      <c r="F118" s="22"/>
      <c r="G118" s="23" t="n">
        <f aca="false">IF(E118&gt;0,1,0)</f>
        <v>1</v>
      </c>
      <c r="H118" s="20"/>
    </row>
    <row r="119" customFormat="false" ht="12.75" hidden="false" customHeight="false" outlineLevel="0" collapsed="false">
      <c r="A119" s="8"/>
      <c r="B119" s="1" t="n">
        <v>70</v>
      </c>
      <c r="C119" s="53" t="n">
        <v>37140</v>
      </c>
      <c r="D119" s="20" t="n">
        <f aca="false">C119+90</f>
        <v>37230</v>
      </c>
      <c r="E119" s="21" t="n">
        <f aca="false">IF($A$25&gt;=D119,(IF($A$25-D119&gt;31,$A$25-$A$24+1,$A$25-D119+1)),0)</f>
        <v>27</v>
      </c>
      <c r="F119" s="22"/>
      <c r="G119" s="23" t="n">
        <f aca="false">IF(E119&gt;0,1,0)</f>
        <v>1</v>
      </c>
      <c r="H119" s="20"/>
    </row>
    <row r="120" customFormat="false" ht="12.75" hidden="false" customHeight="false" outlineLevel="0" collapsed="false">
      <c r="A120" s="8"/>
      <c r="B120" s="1" t="n">
        <v>71</v>
      </c>
      <c r="C120" s="50" t="n">
        <v>37152</v>
      </c>
      <c r="D120" s="20" t="n">
        <f aca="false">C120+90</f>
        <v>37242</v>
      </c>
      <c r="E120" s="21" t="n">
        <f aca="false">IF($A$25&gt;=D120,(IF($A$25-D120&gt;31,$A$25-$A$24+1,$A$25-D120+1)),0)</f>
        <v>15</v>
      </c>
      <c r="F120" s="22"/>
      <c r="G120" s="23" t="n">
        <f aca="false">IF(E120&gt;0,1,0)</f>
        <v>1</v>
      </c>
      <c r="H120" s="20"/>
    </row>
    <row r="121" customFormat="false" ht="12.75" hidden="false" customHeight="false" outlineLevel="0" collapsed="false">
      <c r="A121" s="8"/>
      <c r="B121" s="1" t="n">
        <v>72</v>
      </c>
      <c r="C121" s="53" t="n">
        <v>37141</v>
      </c>
      <c r="D121" s="20" t="n">
        <f aca="false">C121+90</f>
        <v>37231</v>
      </c>
      <c r="E121" s="21" t="n">
        <f aca="false">IF($A$25&gt;=D121,(IF($A$25-D121&gt;31,$A$25-$A$24+1,$A$25-D121+1)),0)</f>
        <v>26</v>
      </c>
      <c r="F121" s="22"/>
      <c r="G121" s="23" t="n">
        <f aca="false">IF(E121&gt;0,1,0)</f>
        <v>1</v>
      </c>
      <c r="H121" s="20"/>
    </row>
    <row r="122" customFormat="false" ht="12.75" hidden="false" customHeight="false" outlineLevel="0" collapsed="false">
      <c r="A122" s="8"/>
      <c r="B122" s="1" t="n">
        <v>73</v>
      </c>
      <c r="C122" s="50" t="n">
        <v>37152</v>
      </c>
      <c r="D122" s="20" t="n">
        <f aca="false">C122+90</f>
        <v>37242</v>
      </c>
      <c r="E122" s="21" t="n">
        <f aca="false">IF($A$25&gt;=D122,(IF($A$25-D122&gt;31,$A$25-$A$24+1,$A$25-D122+1)),0)</f>
        <v>15</v>
      </c>
      <c r="F122" s="22"/>
      <c r="G122" s="23" t="n">
        <f aca="false">IF(E122&gt;0,1,0)</f>
        <v>1</v>
      </c>
      <c r="H122" s="20"/>
    </row>
    <row r="123" customFormat="false" ht="12.75" hidden="false" customHeight="false" outlineLevel="0" collapsed="false">
      <c r="A123" s="8"/>
      <c r="B123" s="1" t="n">
        <v>74</v>
      </c>
      <c r="C123" s="50" t="n">
        <v>37152</v>
      </c>
      <c r="D123" s="20" t="n">
        <f aca="false">C123+90</f>
        <v>37242</v>
      </c>
      <c r="E123" s="21" t="n">
        <f aca="false">IF($A$25&gt;=D123,(IF($A$25-D123&gt;31,$A$25-$A$24+1,$A$25-D123+1)),0)</f>
        <v>15</v>
      </c>
      <c r="F123" s="22"/>
      <c r="G123" s="23" t="n">
        <f aca="false">IF(E123&gt;0,1,0)</f>
        <v>1</v>
      </c>
      <c r="H123" s="20"/>
    </row>
    <row r="124" customFormat="false" ht="12.75" hidden="false" customHeight="false" outlineLevel="0" collapsed="false">
      <c r="A124" s="8"/>
      <c r="B124" s="1" t="s">
        <v>25</v>
      </c>
      <c r="C124" s="54" t="n">
        <v>37184</v>
      </c>
      <c r="D124" s="20" t="n">
        <f aca="false">C124+90</f>
        <v>37274</v>
      </c>
      <c r="E124" s="21" t="n">
        <f aca="false">IF($A$25&gt;=D124,(IF($A$25-D124&gt;31,$A$25-$A$24+1,$A$25-D124+1)),0)</f>
        <v>0</v>
      </c>
      <c r="F124" s="22"/>
      <c r="G124" s="23" t="n">
        <f aca="false">IF(E124&gt;0,1,0)</f>
        <v>0</v>
      </c>
      <c r="H124" s="20"/>
    </row>
    <row r="125" customFormat="false" ht="12.75" hidden="false" customHeight="false" outlineLevel="0" collapsed="false">
      <c r="A125" s="8"/>
      <c r="B125" s="1" t="n">
        <v>76</v>
      </c>
      <c r="C125" s="50" t="n">
        <v>37152</v>
      </c>
      <c r="D125" s="20" t="n">
        <f aca="false">C125+90</f>
        <v>37242</v>
      </c>
      <c r="E125" s="21" t="n">
        <f aca="false">IF($A$25&gt;=D125,(IF($A$25-D125&gt;31,$A$25-$A$24+1,$A$25-D125+1)),0)</f>
        <v>15</v>
      </c>
      <c r="F125" s="22"/>
      <c r="G125" s="23" t="n">
        <f aca="false">IF(E125&gt;0,1,0)</f>
        <v>1</v>
      </c>
      <c r="H125" s="20"/>
    </row>
    <row r="126" customFormat="false" ht="12.75" hidden="false" customHeight="false" outlineLevel="0" collapsed="false">
      <c r="A126" s="8"/>
      <c r="B126" s="1" t="n">
        <v>77</v>
      </c>
      <c r="C126" s="50" t="n">
        <v>37152</v>
      </c>
      <c r="D126" s="20" t="n">
        <f aca="false">C126+90</f>
        <v>37242</v>
      </c>
      <c r="E126" s="21" t="n">
        <f aca="false">IF($A$25&gt;=D126,(IF($A$25-D126&gt;31,$A$25-$A$24+1,$A$25-D126+1)),0)</f>
        <v>15</v>
      </c>
      <c r="F126" s="22"/>
      <c r="G126" s="23" t="n">
        <f aca="false">IF(E126&gt;0,1,0)</f>
        <v>1</v>
      </c>
      <c r="H126" s="20"/>
    </row>
    <row r="127" customFormat="false" ht="12.75" hidden="false" customHeight="false" outlineLevel="0" collapsed="false">
      <c r="A127" s="8"/>
      <c r="B127" s="1" t="n">
        <v>78</v>
      </c>
      <c r="C127" s="50" t="n">
        <v>37152</v>
      </c>
      <c r="D127" s="20" t="n">
        <f aca="false">C127+90</f>
        <v>37242</v>
      </c>
      <c r="E127" s="21" t="n">
        <f aca="false">IF($A$25&gt;=D127,(IF($A$25-D127&gt;31,$A$25-$A$24+1,$A$25-D127+1)),0)</f>
        <v>15</v>
      </c>
      <c r="F127" s="22"/>
      <c r="G127" s="23" t="n">
        <f aca="false">IF(E127&gt;0,1,0)</f>
        <v>1</v>
      </c>
      <c r="H127" s="20"/>
    </row>
    <row r="128" customFormat="false" ht="12.75" hidden="false" customHeight="false" outlineLevel="0" collapsed="false">
      <c r="A128" s="8"/>
      <c r="B128" s="1" t="n">
        <v>79</v>
      </c>
      <c r="C128" s="50" t="n">
        <v>37152</v>
      </c>
      <c r="D128" s="20" t="n">
        <f aca="false">C128+90</f>
        <v>37242</v>
      </c>
      <c r="E128" s="21" t="n">
        <f aca="false">IF($A$25&gt;=D128,(IF($A$25-D128&gt;31,$A$25-$A$24+1,$A$25-D128+1)),0)</f>
        <v>15</v>
      </c>
      <c r="F128" s="22"/>
      <c r="G128" s="23" t="n">
        <f aca="false">IF(E128&gt;0,1,0)</f>
        <v>1</v>
      </c>
      <c r="H128" s="20"/>
    </row>
    <row r="129" customFormat="false" ht="12.75" hidden="false" customHeight="false" outlineLevel="0" collapsed="false">
      <c r="A129" s="8"/>
      <c r="B129" s="1" t="n">
        <v>80</v>
      </c>
      <c r="C129" s="50" t="n">
        <v>37152</v>
      </c>
      <c r="D129" s="20" t="n">
        <f aca="false">C129+90</f>
        <v>37242</v>
      </c>
      <c r="E129" s="21" t="n">
        <f aca="false">IF($A$25&gt;=D129,(IF($A$25-D129&gt;31,$A$25-$A$24+1,$A$25-D129+1)),0)</f>
        <v>15</v>
      </c>
      <c r="F129" s="22"/>
      <c r="G129" s="23" t="n">
        <f aca="false">IF(E129&gt;0,1,0)</f>
        <v>1</v>
      </c>
      <c r="H129" s="20"/>
    </row>
    <row r="130" customFormat="false" ht="12.75" hidden="false" customHeight="false" outlineLevel="0" collapsed="false">
      <c r="A130" s="8"/>
      <c r="B130" s="1" t="n">
        <v>81</v>
      </c>
      <c r="C130" s="50" t="n">
        <v>37152</v>
      </c>
      <c r="D130" s="20" t="n">
        <f aca="false">C130+90</f>
        <v>37242</v>
      </c>
      <c r="E130" s="21" t="n">
        <f aca="false">IF($A$25&gt;=D130,(IF($A$25-D130&gt;31,$A$25-$A$24+1,$A$25-D130+1)),0)</f>
        <v>15</v>
      </c>
      <c r="F130" s="22"/>
      <c r="G130" s="23" t="n">
        <f aca="false">IF(E130&gt;0,1,0)</f>
        <v>1</v>
      </c>
      <c r="H130" s="20"/>
    </row>
    <row r="131" customFormat="false" ht="12.75" hidden="false" customHeight="false" outlineLevel="0" collapsed="false">
      <c r="A131" s="8"/>
      <c r="B131" s="1" t="n">
        <v>82</v>
      </c>
      <c r="C131" s="50" t="n">
        <v>37152</v>
      </c>
      <c r="D131" s="20" t="n">
        <f aca="false">C131+90</f>
        <v>37242</v>
      </c>
      <c r="E131" s="21" t="n">
        <f aca="false">IF($A$25&gt;=D131,(IF($A$25-D131&gt;31,$A$25-$A$24+1,$A$25-D131+1)),0)</f>
        <v>15</v>
      </c>
      <c r="F131" s="22"/>
      <c r="G131" s="23" t="n">
        <f aca="false">IF(E131&gt;0,1,0)</f>
        <v>1</v>
      </c>
      <c r="H131" s="20"/>
    </row>
    <row r="132" customFormat="false" ht="12.75" hidden="false" customHeight="false" outlineLevel="0" collapsed="false">
      <c r="A132" s="8"/>
      <c r="B132" s="1" t="n">
        <v>83</v>
      </c>
      <c r="C132" s="50" t="n">
        <v>37152</v>
      </c>
      <c r="D132" s="20" t="n">
        <f aca="false">C132+90</f>
        <v>37242</v>
      </c>
      <c r="E132" s="21" t="n">
        <f aca="false">IF($A$25&gt;=D132,(IF($A$25-D132&gt;31,$A$25-$A$24+1,$A$25-D132+1)),0)</f>
        <v>15</v>
      </c>
      <c r="F132" s="22"/>
      <c r="G132" s="23" t="n">
        <f aca="false">IF(E132&gt;0,1,0)</f>
        <v>1</v>
      </c>
      <c r="H132" s="20"/>
    </row>
    <row r="133" customFormat="false" ht="12.75" hidden="false" customHeight="false" outlineLevel="0" collapsed="false">
      <c r="A133" s="8"/>
      <c r="B133" s="1" t="n">
        <v>84</v>
      </c>
      <c r="C133" s="50" t="n">
        <v>37152</v>
      </c>
      <c r="D133" s="20" t="n">
        <f aca="false">C133+90</f>
        <v>37242</v>
      </c>
      <c r="E133" s="21" t="n">
        <f aca="false">IF($A$25&gt;=D133,(IF($A$25-D133&gt;31,$A$25-$A$24+1,$A$25-D133+1)),0)</f>
        <v>15</v>
      </c>
      <c r="F133" s="22"/>
      <c r="G133" s="23" t="n">
        <f aca="false">IF(E133&gt;0,1,0)</f>
        <v>1</v>
      </c>
      <c r="H133" s="20"/>
    </row>
    <row r="134" customFormat="false" ht="12.75" hidden="false" customHeight="false" outlineLevel="0" collapsed="false">
      <c r="A134" s="8"/>
      <c r="B134" s="1" t="n">
        <v>85</v>
      </c>
      <c r="C134" s="50" t="n">
        <v>37152</v>
      </c>
      <c r="D134" s="20" t="n">
        <f aca="false">C134+90</f>
        <v>37242</v>
      </c>
      <c r="E134" s="21" t="n">
        <f aca="false">IF($A$25&gt;=D134,(IF($A$25-D134&gt;31,$A$25-$A$24+1,$A$25-D134+1)),0)</f>
        <v>15</v>
      </c>
      <c r="F134" s="22"/>
      <c r="G134" s="23" t="n">
        <f aca="false">IF(E134&gt;0,1,0)</f>
        <v>1</v>
      </c>
      <c r="H134" s="20"/>
    </row>
    <row r="135" customFormat="false" ht="12.75" hidden="false" customHeight="false" outlineLevel="0" collapsed="false">
      <c r="A135" s="8"/>
      <c r="B135" s="1" t="n">
        <v>86</v>
      </c>
      <c r="C135" s="50" t="n">
        <v>37152</v>
      </c>
      <c r="D135" s="20" t="n">
        <f aca="false">C135+90</f>
        <v>37242</v>
      </c>
      <c r="E135" s="21" t="n">
        <f aca="false">IF($A$25&gt;=D135,(IF($A$25-D135&gt;31,$A$25-$A$24+1,$A$25-D135+1)),0)</f>
        <v>15</v>
      </c>
      <c r="F135" s="22"/>
      <c r="G135" s="23" t="n">
        <f aca="false">IF(E135&gt;0,1,0)</f>
        <v>1</v>
      </c>
      <c r="H135" s="20"/>
    </row>
    <row r="136" customFormat="false" ht="12.75" hidden="false" customHeight="false" outlineLevel="0" collapsed="false">
      <c r="A136" s="8"/>
      <c r="B136" s="1" t="n">
        <v>87</v>
      </c>
      <c r="C136" s="53" t="n">
        <v>37141</v>
      </c>
      <c r="D136" s="20" t="n">
        <f aca="false">C136+90</f>
        <v>37231</v>
      </c>
      <c r="E136" s="21" t="n">
        <f aca="false">IF($A$25&gt;=D136,(IF($A$25-D136&gt;31,$A$25-$A$24+1,$A$25-D136+1)),0)</f>
        <v>26</v>
      </c>
      <c r="F136" s="22"/>
      <c r="G136" s="23" t="n">
        <f aca="false">IF(E136&gt;0,1,0)</f>
        <v>1</v>
      </c>
      <c r="H136" s="20"/>
    </row>
    <row r="137" customFormat="false" ht="12.75" hidden="false" customHeight="false" outlineLevel="0" collapsed="false">
      <c r="A137" s="8"/>
      <c r="B137" s="1" t="n">
        <v>88</v>
      </c>
      <c r="C137" s="50" t="n">
        <v>37152</v>
      </c>
      <c r="D137" s="20" t="n">
        <f aca="false">C137+90</f>
        <v>37242</v>
      </c>
      <c r="E137" s="21" t="n">
        <f aca="false">IF($A$25&gt;=D137,(IF($A$25-D137&gt;31,$A$25-$A$24+1,$A$25-D137+1)),0)</f>
        <v>15</v>
      </c>
      <c r="F137" s="22"/>
      <c r="G137" s="23" t="n">
        <f aca="false">IF(E137&gt;0,1,0)</f>
        <v>1</v>
      </c>
      <c r="H137" s="20"/>
    </row>
    <row r="138" customFormat="false" ht="12.75" hidden="false" customHeight="false" outlineLevel="0" collapsed="false">
      <c r="A138" s="8"/>
      <c r="B138" s="1" t="n">
        <v>89</v>
      </c>
      <c r="C138" s="53" t="n">
        <v>37141</v>
      </c>
      <c r="D138" s="20" t="n">
        <f aca="false">C138+90</f>
        <v>37231</v>
      </c>
      <c r="E138" s="21" t="n">
        <f aca="false">IF($A$25&gt;=D138,(IF($A$25-D138&gt;31,$A$25-$A$24+1,$A$25-D138+1)),0)</f>
        <v>26</v>
      </c>
      <c r="F138" s="22"/>
      <c r="G138" s="23" t="n">
        <f aca="false">IF(E138&gt;0,1,0)</f>
        <v>1</v>
      </c>
      <c r="H138" s="20"/>
    </row>
    <row r="139" customFormat="false" ht="12.75" hidden="false" customHeight="false" outlineLevel="0" collapsed="false">
      <c r="A139" s="8"/>
      <c r="B139" s="1" t="n">
        <v>90</v>
      </c>
      <c r="C139" s="50" t="n">
        <v>37152</v>
      </c>
      <c r="D139" s="20" t="n">
        <f aca="false">C139+90</f>
        <v>37242</v>
      </c>
      <c r="E139" s="21" t="n">
        <f aca="false">IF($A$25&gt;=D139,(IF($A$25-D139&gt;31,$A$25-$A$24+1,$A$25-D139+1)),0)</f>
        <v>15</v>
      </c>
      <c r="F139" s="22"/>
      <c r="G139" s="23" t="n">
        <f aca="false">IF(E139&gt;0,1,0)</f>
        <v>1</v>
      </c>
      <c r="H139" s="20"/>
    </row>
    <row r="140" customFormat="false" ht="12.75" hidden="false" customHeight="false" outlineLevel="0" collapsed="false">
      <c r="A140" s="8"/>
      <c r="B140" s="1" t="n">
        <v>91</v>
      </c>
      <c r="C140" s="52" t="n">
        <v>37197</v>
      </c>
      <c r="D140" s="20" t="n">
        <f aca="false">C140+90</f>
        <v>37287</v>
      </c>
      <c r="E140" s="21" t="n">
        <f aca="false">IF($A$25&gt;=D140,(IF($A$25-D140&gt;31,$A$25-$A$24+1,$A$25-D140+1)),0)</f>
        <v>0</v>
      </c>
      <c r="F140" s="22"/>
      <c r="G140" s="23" t="n">
        <f aca="false">IF(E140&gt;0,1,0)</f>
        <v>0</v>
      </c>
      <c r="H140" s="20"/>
    </row>
    <row r="141" customFormat="false" ht="12.75" hidden="false" customHeight="false" outlineLevel="0" collapsed="false">
      <c r="B141" s="1" t="n">
        <v>92</v>
      </c>
      <c r="C141" s="52" t="n">
        <v>37197</v>
      </c>
      <c r="D141" s="20" t="n">
        <f aca="false">C141+90</f>
        <v>37287</v>
      </c>
      <c r="E141" s="21" t="n">
        <f aca="false">IF($A$25&gt;=D141,(IF($A$25-D141&gt;31,$A$25-$A$24+1,$A$25-D141+1)),0)</f>
        <v>0</v>
      </c>
      <c r="F141" s="22"/>
      <c r="G141" s="23" t="n">
        <f aca="false">IF(E141&gt;0,1,0)</f>
        <v>0</v>
      </c>
      <c r="H141" s="20"/>
    </row>
    <row r="142" customFormat="false" ht="12.75" hidden="false" customHeight="false" outlineLevel="0" collapsed="false">
      <c r="B142" s="1" t="n">
        <v>93</v>
      </c>
      <c r="C142" s="54" t="n">
        <v>37195</v>
      </c>
      <c r="D142" s="20" t="n">
        <f aca="false">C142+90</f>
        <v>37285</v>
      </c>
      <c r="E142" s="21" t="n">
        <f aca="false">IF($A$25&gt;=D142,(IF($A$25-D142&gt;31,$A$25-$A$24+1,$A$25-D142+1)),0)</f>
        <v>0</v>
      </c>
      <c r="F142" s="22"/>
      <c r="G142" s="23" t="n">
        <f aca="false">IF(E142&gt;0,1,0)</f>
        <v>0</v>
      </c>
      <c r="H142" s="20"/>
    </row>
    <row r="143" customFormat="false" ht="12.75" hidden="false" customHeight="false" outlineLevel="0" collapsed="false">
      <c r="B143" s="1" t="n">
        <v>94</v>
      </c>
      <c r="C143" s="54" t="n">
        <v>37189</v>
      </c>
      <c r="D143" s="20" t="n">
        <f aca="false">C143+90</f>
        <v>37279</v>
      </c>
      <c r="E143" s="21" t="n">
        <f aca="false">IF($A$25&gt;=D143,(IF($A$25-D143&gt;31,$A$25-$A$24+1,$A$25-D143+1)),0)</f>
        <v>0</v>
      </c>
      <c r="F143" s="22"/>
      <c r="G143" s="23" t="n">
        <f aca="false">IF(E143&gt;0,1,0)</f>
        <v>0</v>
      </c>
      <c r="H143" s="20"/>
    </row>
    <row r="144" customFormat="false" ht="12.75" hidden="false" customHeight="false" outlineLevel="0" collapsed="false">
      <c r="B144" s="1" t="n">
        <v>95</v>
      </c>
      <c r="C144" s="52" t="n">
        <v>37201</v>
      </c>
      <c r="D144" s="20" t="n">
        <f aca="false">C144+90</f>
        <v>37291</v>
      </c>
      <c r="E144" s="21" t="n">
        <f aca="false">IF($A$25&gt;=D144,(IF($A$25-D144&gt;31,$A$25-$A$24+1,$A$25-D144+1)),0)</f>
        <v>0</v>
      </c>
      <c r="F144" s="22"/>
      <c r="G144" s="23" t="n">
        <f aca="false">IF(E144&gt;0,1,0)</f>
        <v>0</v>
      </c>
      <c r="H144" s="20"/>
    </row>
    <row r="145" customFormat="false" ht="12.75" hidden="false" customHeight="false" outlineLevel="0" collapsed="false">
      <c r="B145" s="1" t="n">
        <v>96</v>
      </c>
      <c r="C145" s="52" t="n">
        <v>37201</v>
      </c>
      <c r="D145" s="20" t="n">
        <f aca="false">C145+90</f>
        <v>37291</v>
      </c>
      <c r="E145" s="21" t="n">
        <f aca="false">IF($A$25&gt;=D145,(IF($A$25-D145&gt;31,$A$25-$A$24+1,$A$25-D145+1)),0)</f>
        <v>0</v>
      </c>
      <c r="F145" s="22"/>
      <c r="G145" s="23" t="n">
        <f aca="false">IF(E145&gt;0,1,0)</f>
        <v>0</v>
      </c>
      <c r="H145" s="20"/>
    </row>
    <row r="146" customFormat="false" ht="12.75" hidden="false" customHeight="false" outlineLevel="0" collapsed="false">
      <c r="B146" s="1" t="s">
        <v>26</v>
      </c>
      <c r="C146" s="54" t="n">
        <v>37186</v>
      </c>
      <c r="D146" s="20" t="n">
        <f aca="false">C146+90</f>
        <v>37276</v>
      </c>
      <c r="E146" s="21" t="n">
        <f aca="false">IF($A$25&gt;=D146,(IF($A$25-D146&gt;31,$A$25-$A$24+1,$A$25-D146+1)),0)</f>
        <v>0</v>
      </c>
      <c r="F146" s="22"/>
      <c r="G146" s="23" t="n">
        <f aca="false">IF(E146&gt;0,1,0)</f>
        <v>0</v>
      </c>
      <c r="H146" s="20"/>
    </row>
    <row r="147" customFormat="false" ht="12.75" hidden="false" customHeight="false" outlineLevel="0" collapsed="false">
      <c r="B147" s="1" t="s">
        <v>27</v>
      </c>
      <c r="C147" s="54" t="n">
        <v>37186</v>
      </c>
      <c r="D147" s="20" t="n">
        <f aca="false">C147+90</f>
        <v>37276</v>
      </c>
      <c r="E147" s="21" t="n">
        <f aca="false">IF($A$25&gt;=D147,(IF($A$25-D147&gt;31,$A$25-$A$24+1,$A$25-D147+1)),0)</f>
        <v>0</v>
      </c>
      <c r="F147" s="22"/>
      <c r="G147" s="23" t="n">
        <f aca="false">IF(E147&gt;0,1,0)</f>
        <v>0</v>
      </c>
      <c r="H147" s="20"/>
    </row>
    <row r="148" customFormat="false" ht="12.75" hidden="false" customHeight="false" outlineLevel="0" collapsed="false">
      <c r="B148" s="1" t="s">
        <v>28</v>
      </c>
      <c r="C148" s="54" t="n">
        <v>37183</v>
      </c>
      <c r="D148" s="20" t="n">
        <f aca="false">C148+90</f>
        <v>37273</v>
      </c>
      <c r="E148" s="21" t="n">
        <f aca="false">IF($A$25&gt;=D148,(IF($A$25-D148&gt;31,$A$25-$A$24+1,$A$25-D148+1)),0)</f>
        <v>0</v>
      </c>
      <c r="F148" s="22"/>
      <c r="G148" s="23" t="n">
        <f aca="false">IF(E148&gt;0,1,0)</f>
        <v>0</v>
      </c>
      <c r="H148" s="20"/>
    </row>
    <row r="149" customFormat="false" ht="12.75" hidden="false" customHeight="false" outlineLevel="0" collapsed="false">
      <c r="B149" s="1" t="s">
        <v>29</v>
      </c>
      <c r="C149" s="54" t="n">
        <v>37183</v>
      </c>
      <c r="D149" s="20" t="n">
        <f aca="false">C149+90</f>
        <v>37273</v>
      </c>
      <c r="E149" s="21" t="n">
        <f aca="false">IF($A$25&gt;=D149,(IF($A$25-D149&gt;31,$A$25-$A$24+1,$A$25-D149+1)),0)</f>
        <v>0</v>
      </c>
      <c r="F149" s="22"/>
      <c r="G149" s="23" t="n">
        <f aca="false">IF(E149&gt;0,1,0)</f>
        <v>0</v>
      </c>
      <c r="H149" s="20"/>
    </row>
    <row r="150" customFormat="false" ht="12.75" hidden="false" customHeight="false" outlineLevel="0" collapsed="false">
      <c r="C150" s="20"/>
      <c r="D150" s="20"/>
      <c r="E150" s="34" t="s">
        <v>17</v>
      </c>
      <c r="F150" s="149" t="n">
        <v>0.943</v>
      </c>
      <c r="G150" s="36" t="n">
        <f aca="false">SUM(G50:G149)</f>
        <v>87</v>
      </c>
      <c r="H150" s="20"/>
    </row>
    <row r="151" customFormat="false" ht="12.75" hidden="false" customHeight="false" outlineLevel="0" collapsed="false">
      <c r="D151" s="8"/>
      <c r="E151" s="37" t="s">
        <v>18</v>
      </c>
      <c r="F151" s="38" t="n">
        <f aca="false">F150</f>
        <v>0.943</v>
      </c>
      <c r="G151" s="38"/>
      <c r="H151" s="8"/>
    </row>
    <row r="152" customFormat="false" ht="18" hidden="false" customHeight="false" outlineLevel="0" collapsed="false">
      <c r="A152" s="9"/>
      <c r="B152" s="39" t="s">
        <v>30</v>
      </c>
      <c r="C152" s="39"/>
      <c r="D152" s="12"/>
      <c r="E152" s="12"/>
      <c r="F152" s="12"/>
      <c r="G152" s="12"/>
      <c r="H152" s="12"/>
    </row>
    <row r="153" customFormat="false" ht="12.75" hidden="false" customHeight="false" outlineLevel="0" collapsed="false">
      <c r="B153" s="13"/>
      <c r="C153" s="13" t="s">
        <v>31</v>
      </c>
      <c r="D153" s="40"/>
      <c r="E153" s="40"/>
      <c r="F153" s="40"/>
      <c r="G153" s="40"/>
      <c r="H153" s="40"/>
    </row>
    <row r="154" customFormat="false" ht="38.25" hidden="false" customHeight="false" outlineLevel="0" collapsed="false">
      <c r="B154" s="13" t="s">
        <v>4</v>
      </c>
      <c r="C154" s="13" t="s">
        <v>5</v>
      </c>
      <c r="D154" s="40" t="s">
        <v>67</v>
      </c>
      <c r="E154" s="16" t="s">
        <v>7</v>
      </c>
      <c r="F154" s="16" t="s">
        <v>8</v>
      </c>
      <c r="G154" s="16" t="s">
        <v>9</v>
      </c>
      <c r="H154" s="40"/>
      <c r="I154" s="17" t="s">
        <v>10</v>
      </c>
    </row>
    <row r="155" customFormat="false" ht="12.75" hidden="false" customHeight="false" outlineLevel="0" collapsed="false">
      <c r="B155" s="41" t="n">
        <v>1</v>
      </c>
      <c r="C155" s="52" t="n">
        <v>37197</v>
      </c>
      <c r="D155" s="20" t="n">
        <f aca="false">C155+90</f>
        <v>37287</v>
      </c>
      <c r="E155" s="21" t="n">
        <f aca="false">IF($A$25&gt;=D155,(IF($A$25-D155&gt;31,$A$25-$A$24+1,$A$25-D155+1)),0)</f>
        <v>0</v>
      </c>
      <c r="F155" s="55"/>
      <c r="G155" s="23" t="n">
        <f aca="false">IF(E155&gt;0,1,0)</f>
        <v>0</v>
      </c>
      <c r="H155" s="56"/>
      <c r="I155" s="57"/>
      <c r="J155" s="57"/>
    </row>
    <row r="156" customFormat="false" ht="12.75" hidden="false" customHeight="false" outlineLevel="0" collapsed="false">
      <c r="B156" s="41" t="n">
        <v>2</v>
      </c>
      <c r="C156" s="52" t="n">
        <v>37197</v>
      </c>
      <c r="D156" s="20" t="n">
        <f aca="false">C156+90</f>
        <v>37287</v>
      </c>
      <c r="E156" s="21" t="n">
        <f aca="false">IF($A$25&gt;=D156,(IF($A$25-D156&gt;31,$A$25-$A$24+1,$A$25-D156+1)),0)</f>
        <v>0</v>
      </c>
      <c r="F156" s="55"/>
      <c r="G156" s="23" t="n">
        <f aca="false">IF(E156&gt;0,1,0)</f>
        <v>0</v>
      </c>
      <c r="H156" s="56"/>
      <c r="I156" s="57"/>
      <c r="J156" s="57"/>
      <c r="N156" s="8"/>
    </row>
    <row r="157" customFormat="false" ht="13.5" hidden="false" customHeight="false" outlineLevel="0" collapsed="false">
      <c r="B157" s="41" t="n">
        <v>3</v>
      </c>
      <c r="C157" s="52" t="n">
        <v>37197</v>
      </c>
      <c r="D157" s="20" t="n">
        <f aca="false">C157+90</f>
        <v>37287</v>
      </c>
      <c r="E157" s="21" t="n">
        <f aca="false">IF($A$25&gt;=D157,(IF($A$25-D157&gt;31,$A$25-$A$24+1,$A$25-D157+1)),0)</f>
        <v>0</v>
      </c>
      <c r="F157" s="55"/>
      <c r="G157" s="23" t="n">
        <f aca="false">IF(E157&gt;0,1,0)</f>
        <v>0</v>
      </c>
      <c r="H157" s="56"/>
      <c r="I157" s="47" t="s">
        <v>24</v>
      </c>
      <c r="J157" s="48" t="n">
        <v>10</v>
      </c>
      <c r="K157" s="29" t="s">
        <v>14</v>
      </c>
      <c r="N157" s="30" t="s">
        <v>15</v>
      </c>
      <c r="O157" s="31"/>
      <c r="P157" s="31"/>
    </row>
    <row r="158" customFormat="false" ht="13.5" hidden="false" customHeight="false" outlineLevel="0" collapsed="false">
      <c r="B158" s="41" t="n">
        <v>4</v>
      </c>
      <c r="C158" s="52" t="n">
        <v>37197</v>
      </c>
      <c r="D158" s="20" t="n">
        <f aca="false">C158+90</f>
        <v>37287</v>
      </c>
      <c r="E158" s="21" t="n">
        <f aca="false">IF($A$25&gt;=D158,(IF($A$25-D158&gt;31,$A$25-$A$24+1,$A$25-D158+1)),0)</f>
        <v>0</v>
      </c>
      <c r="F158" s="55"/>
      <c r="G158" s="23" t="n">
        <f aca="false">IF(E158&gt;0,1,0)</f>
        <v>0</v>
      </c>
      <c r="H158" s="56"/>
      <c r="J158" s="29" t="n">
        <f aca="false">J155+J156+J157</f>
        <v>10</v>
      </c>
      <c r="K158" s="29" t="s">
        <v>16</v>
      </c>
      <c r="N158" s="32"/>
    </row>
    <row r="159" customFormat="false" ht="12.75" hidden="false" customHeight="false" outlineLevel="0" collapsed="false">
      <c r="B159" s="41" t="n">
        <v>5</v>
      </c>
      <c r="C159" s="52" t="n">
        <v>37197</v>
      </c>
      <c r="D159" s="20" t="n">
        <f aca="false">C159+90</f>
        <v>37287</v>
      </c>
      <c r="E159" s="21" t="n">
        <f aca="false">IF($A$25&gt;=D159,(IF($A$25-D159&gt;31,$A$25-$A$24+1,$A$25-D159+1)),0)</f>
        <v>0</v>
      </c>
      <c r="F159" s="55"/>
      <c r="G159" s="23" t="n">
        <f aca="false">IF(E159&gt;0,1,0)</f>
        <v>0</v>
      </c>
      <c r="H159" s="56"/>
      <c r="J159" s="0" t="n">
        <f aca="false">10-J158</f>
        <v>0</v>
      </c>
    </row>
    <row r="160" customFormat="false" ht="12.75" hidden="false" customHeight="false" outlineLevel="0" collapsed="false">
      <c r="B160" s="41" t="n">
        <v>6</v>
      </c>
      <c r="C160" s="52" t="n">
        <v>37197</v>
      </c>
      <c r="D160" s="20" t="n">
        <f aca="false">C160+90</f>
        <v>37287</v>
      </c>
      <c r="E160" s="21" t="n">
        <f aca="false">IF($A$25&gt;=D160,(IF($A$25-D160&gt;31,$A$25-$A$24+1,$A$25-D160+1)),0)</f>
        <v>0</v>
      </c>
      <c r="F160" s="55"/>
      <c r="G160" s="23" t="n">
        <f aca="false">IF(E160&gt;0,1,0)</f>
        <v>0</v>
      </c>
      <c r="H160" s="56"/>
    </row>
    <row r="161" customFormat="false" ht="12.75" hidden="false" customHeight="false" outlineLevel="0" collapsed="false">
      <c r="B161" s="41" t="n">
        <v>7</v>
      </c>
      <c r="C161" s="52" t="n">
        <v>37197</v>
      </c>
      <c r="D161" s="20" t="n">
        <f aca="false">C161+90</f>
        <v>37287</v>
      </c>
      <c r="E161" s="21" t="n">
        <f aca="false">IF($A$25&gt;=D161,(IF($A$25-D161&gt;31,$A$25-$A$24+1,$A$25-D161+1)),0)</f>
        <v>0</v>
      </c>
      <c r="F161" s="55"/>
      <c r="G161" s="23" t="n">
        <f aca="false">IF(E161&gt;0,1,0)</f>
        <v>0</v>
      </c>
      <c r="H161" s="56"/>
    </row>
    <row r="162" customFormat="false" ht="12.75" hidden="false" customHeight="false" outlineLevel="0" collapsed="false">
      <c r="B162" s="41" t="n">
        <v>8</v>
      </c>
      <c r="C162" s="52" t="n">
        <v>37197</v>
      </c>
      <c r="D162" s="20" t="n">
        <f aca="false">C162+90</f>
        <v>37287</v>
      </c>
      <c r="E162" s="21" t="n">
        <f aca="false">IF($A$25&gt;=D162,(IF($A$25-D162&gt;31,$A$25-$A$24+1,$A$25-D162+1)),0)</f>
        <v>0</v>
      </c>
      <c r="F162" s="55"/>
      <c r="G162" s="23" t="n">
        <f aca="false">IF(E162&gt;0,1,0)</f>
        <v>0</v>
      </c>
      <c r="H162" s="56"/>
    </row>
    <row r="163" customFormat="false" ht="12.75" hidden="false" customHeight="false" outlineLevel="0" collapsed="false">
      <c r="B163" s="41" t="n">
        <v>9</v>
      </c>
      <c r="C163" s="52" t="n">
        <v>37197</v>
      </c>
      <c r="D163" s="20" t="n">
        <f aca="false">C163+90</f>
        <v>37287</v>
      </c>
      <c r="E163" s="21" t="n">
        <f aca="false">IF($A$25&gt;=D163,(IF($A$25-D163&gt;31,$A$25-$A$24+1,$A$25-D163+1)),0)</f>
        <v>0</v>
      </c>
      <c r="F163" s="55"/>
      <c r="G163" s="23" t="n">
        <f aca="false">IF(E163&gt;0,1,0)</f>
        <v>0</v>
      </c>
      <c r="H163" s="56"/>
      <c r="K163" s="58"/>
      <c r="L163" s="58"/>
      <c r="M163" s="58"/>
      <c r="N163" s="58"/>
    </row>
    <row r="164" customFormat="false" ht="12.75" hidden="false" customHeight="false" outlineLevel="0" collapsed="false">
      <c r="B164" s="41" t="n">
        <v>10</v>
      </c>
      <c r="C164" s="52" t="n">
        <v>37197</v>
      </c>
      <c r="D164" s="20" t="n">
        <f aca="false">C164+90</f>
        <v>37287</v>
      </c>
      <c r="E164" s="21" t="n">
        <f aca="false">IF($A$25&gt;=D164,(IF($A$25-D164&gt;31,$A$25-$A$24+1,$A$25-D164+1)),0)</f>
        <v>0</v>
      </c>
      <c r="F164" s="55"/>
      <c r="G164" s="23" t="n">
        <f aca="false">IF(E164&gt;0,1,0)</f>
        <v>0</v>
      </c>
      <c r="H164" s="56"/>
      <c r="I164" s="59" t="s">
        <v>32</v>
      </c>
      <c r="J164" s="58" t="s">
        <v>33</v>
      </c>
      <c r="K164" s="58"/>
      <c r="L164" s="58"/>
      <c r="M164" s="58"/>
      <c r="N164" s="58"/>
    </row>
    <row r="165" customFormat="false" ht="12.75" hidden="false" customHeight="false" outlineLevel="0" collapsed="false">
      <c r="D165" s="8"/>
      <c r="E165" s="34" t="s">
        <v>17</v>
      </c>
      <c r="F165" s="35" t="e">
        <f aca="false">AVERAGE(F155:F164)</f>
        <v>#DIV/0!</v>
      </c>
      <c r="G165" s="23" t="n">
        <f aca="false">SUM(G155:G164)</f>
        <v>0</v>
      </c>
      <c r="H165" s="8"/>
      <c r="J165" s="58" t="s">
        <v>34</v>
      </c>
    </row>
    <row r="166" customFormat="false" ht="12.75" hidden="false" customHeight="false" outlineLevel="0" collapsed="false">
      <c r="D166" s="8"/>
      <c r="E166" s="37" t="s">
        <v>18</v>
      </c>
      <c r="F166" s="38"/>
      <c r="G166" s="38"/>
      <c r="H166" s="8"/>
    </row>
    <row r="167" customFormat="false" ht="18" hidden="false" customHeight="false" outlineLevel="0" collapsed="false">
      <c r="A167" s="9"/>
      <c r="B167" s="39" t="s">
        <v>35</v>
      </c>
      <c r="C167" s="39"/>
      <c r="D167" s="12"/>
      <c r="E167" s="12"/>
      <c r="F167" s="12"/>
      <c r="G167" s="12"/>
      <c r="H167" s="12"/>
    </row>
    <row r="168" customFormat="false" ht="12.75" hidden="false" customHeight="false" outlineLevel="0" collapsed="false">
      <c r="B168" s="13"/>
      <c r="C168" s="13" t="s">
        <v>31</v>
      </c>
      <c r="D168" s="40"/>
      <c r="E168" s="40"/>
      <c r="F168" s="40"/>
      <c r="G168" s="40"/>
      <c r="H168" s="40"/>
    </row>
    <row r="169" customFormat="false" ht="38.25" hidden="false" customHeight="false" outlineLevel="0" collapsed="false">
      <c r="B169" s="13" t="s">
        <v>4</v>
      </c>
      <c r="C169" s="13" t="s">
        <v>5</v>
      </c>
      <c r="D169" s="40" t="s">
        <v>67</v>
      </c>
      <c r="E169" s="16" t="s">
        <v>7</v>
      </c>
      <c r="F169" s="16" t="s">
        <v>8</v>
      </c>
      <c r="G169" s="16" t="s">
        <v>9</v>
      </c>
      <c r="H169" s="40"/>
      <c r="I169" s="17" t="s">
        <v>10</v>
      </c>
    </row>
    <row r="170" customFormat="false" ht="12.75" hidden="false" customHeight="false" outlineLevel="0" collapsed="false">
      <c r="B170" s="41" t="n">
        <v>1</v>
      </c>
      <c r="C170" s="60" t="n">
        <v>37236</v>
      </c>
      <c r="D170" s="20" t="n">
        <f aca="false">C170+90</f>
        <v>37326</v>
      </c>
      <c r="E170" s="21" t="n">
        <f aca="false">IF($A$25&gt;=D170,(IF($A$25-D170&gt;31,$A$25-$A$24+1,$A$25-D170+1)),0)</f>
        <v>0</v>
      </c>
      <c r="F170" s="22"/>
      <c r="G170" s="23" t="n">
        <f aca="false">IF(E170&gt;0,1,0)</f>
        <v>0</v>
      </c>
      <c r="H170" s="56"/>
      <c r="I170" s="57"/>
      <c r="J170" s="57"/>
    </row>
    <row r="171" customFormat="false" ht="12.75" hidden="false" customHeight="false" outlineLevel="0" collapsed="false">
      <c r="B171" s="41" t="n">
        <v>2</v>
      </c>
      <c r="C171" s="60" t="n">
        <v>37236</v>
      </c>
      <c r="D171" s="20" t="n">
        <f aca="false">C171+90</f>
        <v>37326</v>
      </c>
      <c r="E171" s="21" t="n">
        <f aca="false">IF($A$25&gt;=D171,(IF($A$25-D171&gt;31,$A$25-$A$24+1,$A$25-D171+1)),0)</f>
        <v>0</v>
      </c>
      <c r="F171" s="22"/>
      <c r="G171" s="23" t="n">
        <f aca="false">IF(E171&gt;0,1,0)</f>
        <v>0</v>
      </c>
      <c r="H171" s="56"/>
      <c r="I171" s="61" t="s">
        <v>24</v>
      </c>
      <c r="J171" s="61" t="n">
        <v>0</v>
      </c>
    </row>
    <row r="172" customFormat="false" ht="13.5" hidden="false" customHeight="false" outlineLevel="0" collapsed="false">
      <c r="B172" s="41" t="n">
        <v>3</v>
      </c>
      <c r="C172" s="60" t="n">
        <v>37236</v>
      </c>
      <c r="D172" s="20" t="n">
        <f aca="false">C172+90</f>
        <v>37326</v>
      </c>
      <c r="E172" s="21" t="n">
        <f aca="false">IF($A$25&gt;=D172,(IF($A$25-D172&gt;31,$A$25-$A$24+1,$A$25-D172+1)),0)</f>
        <v>0</v>
      </c>
      <c r="F172" s="22"/>
      <c r="G172" s="23" t="n">
        <f aca="false">IF(E172&gt;0,1,0)</f>
        <v>0</v>
      </c>
      <c r="H172" s="56"/>
      <c r="I172" s="62" t="s">
        <v>36</v>
      </c>
      <c r="J172" s="62" t="n">
        <v>20</v>
      </c>
      <c r="K172" s="29" t="s">
        <v>14</v>
      </c>
      <c r="N172" s="49" t="s">
        <v>15</v>
      </c>
      <c r="O172" s="63"/>
      <c r="P172" s="63"/>
    </row>
    <row r="173" customFormat="false" ht="13.5" hidden="false" customHeight="false" outlineLevel="0" collapsed="false">
      <c r="B173" s="41" t="n">
        <v>4</v>
      </c>
      <c r="C173" s="60" t="n">
        <v>37236</v>
      </c>
      <c r="D173" s="20" t="n">
        <f aca="false">C173+90</f>
        <v>37326</v>
      </c>
      <c r="E173" s="21" t="n">
        <f aca="false">IF($A$25&gt;=D173,(IF($A$25-D173&gt;31,$A$25-$A$24+1,$A$25-D173+1)),0)</f>
        <v>0</v>
      </c>
      <c r="F173" s="22"/>
      <c r="G173" s="23" t="n">
        <f aca="false">IF(E173&gt;0,1,0)</f>
        <v>0</v>
      </c>
      <c r="H173" s="56"/>
      <c r="J173" s="29" t="n">
        <f aca="false">SUM(J171:J172)</f>
        <v>20</v>
      </c>
      <c r="K173" s="29" t="s">
        <v>16</v>
      </c>
      <c r="N173" s="64"/>
      <c r="O173" s="8"/>
      <c r="P173" s="8"/>
    </row>
    <row r="174" customFormat="false" ht="12.75" hidden="false" customHeight="false" outlineLevel="0" collapsed="false">
      <c r="B174" s="41" t="n">
        <v>5</v>
      </c>
      <c r="C174" s="60" t="n">
        <v>37236</v>
      </c>
      <c r="D174" s="20" t="n">
        <f aca="false">C174+90</f>
        <v>37326</v>
      </c>
      <c r="E174" s="21" t="n">
        <f aca="false">IF($A$25&gt;=D174,(IF($A$25-D174&gt;31,$A$25-$A$24+1,$A$25-D174+1)),0)</f>
        <v>0</v>
      </c>
      <c r="F174" s="22"/>
      <c r="G174" s="23" t="n">
        <f aca="false">IF(E174&gt;0,1,0)</f>
        <v>0</v>
      </c>
      <c r="H174" s="56"/>
      <c r="J174" s="0" t="n">
        <f aca="false">20-J173</f>
        <v>0</v>
      </c>
    </row>
    <row r="175" customFormat="false" ht="12.75" hidden="false" customHeight="false" outlineLevel="0" collapsed="false">
      <c r="B175" s="41" t="n">
        <v>6</v>
      </c>
      <c r="C175" s="60" t="n">
        <v>37236</v>
      </c>
      <c r="D175" s="20" t="n">
        <f aca="false">C175+90</f>
        <v>37326</v>
      </c>
      <c r="E175" s="21" t="n">
        <f aca="false">IF($A$25&gt;=D175,(IF($A$25-D175&gt;31,$A$25-$A$24+1,$A$25-D175+1)),0)</f>
        <v>0</v>
      </c>
      <c r="F175" s="22"/>
      <c r="G175" s="23" t="n">
        <f aca="false">IF(E175&gt;0,1,0)</f>
        <v>0</v>
      </c>
      <c r="H175" s="56"/>
    </row>
    <row r="176" customFormat="false" ht="12.75" hidden="false" customHeight="false" outlineLevel="0" collapsed="false">
      <c r="B176" s="41" t="n">
        <v>7</v>
      </c>
      <c r="C176" s="60" t="n">
        <v>37236</v>
      </c>
      <c r="D176" s="20" t="n">
        <f aca="false">C176+90</f>
        <v>37326</v>
      </c>
      <c r="E176" s="21" t="n">
        <f aca="false">IF($A$25&gt;=D176,(IF($A$25-D176&gt;31,$A$25-$A$24+1,$A$25-D176+1)),0)</f>
        <v>0</v>
      </c>
      <c r="F176" s="22"/>
      <c r="G176" s="23" t="n">
        <f aca="false">IF(E176&gt;0,1,0)</f>
        <v>0</v>
      </c>
      <c r="H176" s="56"/>
    </row>
    <row r="177" customFormat="false" ht="12.75" hidden="false" customHeight="false" outlineLevel="0" collapsed="false">
      <c r="B177" s="41" t="n">
        <v>8</v>
      </c>
      <c r="C177" s="60" t="n">
        <v>37236</v>
      </c>
      <c r="D177" s="20" t="n">
        <f aca="false">C177+90</f>
        <v>37326</v>
      </c>
      <c r="E177" s="21" t="n">
        <f aca="false">IF($A$25&gt;=D177,(IF($A$25-D177&gt;31,$A$25-$A$24+1,$A$25-D177+1)),0)</f>
        <v>0</v>
      </c>
      <c r="F177" s="22"/>
      <c r="G177" s="23" t="n">
        <f aca="false">IF(E177&gt;0,1,0)</f>
        <v>0</v>
      </c>
      <c r="H177" s="56"/>
    </row>
    <row r="178" customFormat="false" ht="12.75" hidden="false" customHeight="false" outlineLevel="0" collapsed="false">
      <c r="B178" s="41" t="n">
        <v>9</v>
      </c>
      <c r="C178" s="60" t="n">
        <v>37236</v>
      </c>
      <c r="D178" s="20" t="n">
        <f aca="false">C178+90</f>
        <v>37326</v>
      </c>
      <c r="E178" s="21" t="n">
        <f aca="false">IF($A$25&gt;=D178,(IF($A$25-D178&gt;31,$A$25-$A$24+1,$A$25-D178+1)),0)</f>
        <v>0</v>
      </c>
      <c r="F178" s="22"/>
      <c r="G178" s="23" t="n">
        <f aca="false">IF(E178&gt;0,1,0)</f>
        <v>0</v>
      </c>
      <c r="H178" s="56"/>
    </row>
    <row r="179" customFormat="false" ht="12.75" hidden="false" customHeight="false" outlineLevel="0" collapsed="false">
      <c r="B179" s="41" t="n">
        <v>10</v>
      </c>
      <c r="C179" s="60" t="n">
        <v>37236</v>
      </c>
      <c r="D179" s="20" t="n">
        <f aca="false">C179+90</f>
        <v>37326</v>
      </c>
      <c r="E179" s="21" t="n">
        <f aca="false">IF($A$25&gt;=D179,(IF($A$25-D179&gt;31,$A$25-$A$24+1,$A$25-D179+1)),0)</f>
        <v>0</v>
      </c>
      <c r="F179" s="22"/>
      <c r="G179" s="23" t="n">
        <f aca="false">IF(E179&gt;0,1,0)</f>
        <v>0</v>
      </c>
      <c r="H179" s="56"/>
    </row>
    <row r="180" customFormat="false" ht="12.75" hidden="false" customHeight="false" outlineLevel="0" collapsed="false">
      <c r="B180" s="41" t="n">
        <v>11</v>
      </c>
      <c r="C180" s="65" t="n">
        <v>37243</v>
      </c>
      <c r="D180" s="20" t="n">
        <f aca="false">C180+90</f>
        <v>37333</v>
      </c>
      <c r="E180" s="21" t="n">
        <f aca="false">IF($A$25&gt;=D180,(IF($A$25-D180&gt;31,$A$25-$A$24+1,$A$25-D180+1)),0)</f>
        <v>0</v>
      </c>
      <c r="F180" s="22"/>
      <c r="G180" s="23" t="n">
        <f aca="false">IF(E180&gt;0,1,0)</f>
        <v>0</v>
      </c>
      <c r="H180" s="56"/>
    </row>
    <row r="181" customFormat="false" ht="12.75" hidden="false" customHeight="false" outlineLevel="0" collapsed="false">
      <c r="B181" s="41" t="n">
        <v>12</v>
      </c>
      <c r="C181" s="60" t="n">
        <v>37236</v>
      </c>
      <c r="D181" s="20" t="n">
        <f aca="false">C181+90</f>
        <v>37326</v>
      </c>
      <c r="E181" s="21" t="n">
        <f aca="false">IF($A$25&gt;=D181,(IF($A$25-D181&gt;31,$A$25-$A$24+1,$A$25-D181+1)),0)</f>
        <v>0</v>
      </c>
      <c r="F181" s="22"/>
      <c r="G181" s="23" t="n">
        <f aca="false">IF(E181&gt;0,1,0)</f>
        <v>0</v>
      </c>
      <c r="H181" s="56"/>
    </row>
    <row r="182" customFormat="false" ht="12.75" hidden="false" customHeight="false" outlineLevel="0" collapsed="false">
      <c r="B182" s="41" t="n">
        <v>13</v>
      </c>
      <c r="C182" s="60" t="n">
        <v>37236</v>
      </c>
      <c r="D182" s="20" t="n">
        <f aca="false">C182+90</f>
        <v>37326</v>
      </c>
      <c r="E182" s="21" t="n">
        <f aca="false">IF($A$25&gt;=D182,(IF($A$25-D182&gt;31,$A$25-$A$24+1,$A$25-D182+1)),0)</f>
        <v>0</v>
      </c>
      <c r="F182" s="22"/>
      <c r="G182" s="23" t="n">
        <f aca="false">IF(E182&gt;0,1,0)</f>
        <v>0</v>
      </c>
      <c r="H182" s="56"/>
    </row>
    <row r="183" customFormat="false" ht="12.75" hidden="false" customHeight="false" outlineLevel="0" collapsed="false">
      <c r="B183" s="41" t="n">
        <v>14</v>
      </c>
      <c r="C183" s="60" t="n">
        <v>37236</v>
      </c>
      <c r="D183" s="20" t="n">
        <f aca="false">C183+90</f>
        <v>37326</v>
      </c>
      <c r="E183" s="21" t="n">
        <f aca="false">IF($A$25&gt;=D183,(IF($A$25-D183&gt;31,$A$25-$A$24+1,$A$25-D183+1)),0)</f>
        <v>0</v>
      </c>
      <c r="F183" s="22"/>
      <c r="G183" s="23" t="n">
        <f aca="false">IF(E183&gt;0,1,0)</f>
        <v>0</v>
      </c>
      <c r="H183" s="56"/>
    </row>
    <row r="184" customFormat="false" ht="12.75" hidden="false" customHeight="false" outlineLevel="0" collapsed="false">
      <c r="B184" s="41" t="n">
        <v>15</v>
      </c>
      <c r="C184" s="60" t="n">
        <v>37236</v>
      </c>
      <c r="D184" s="20" t="n">
        <f aca="false">C184+90</f>
        <v>37326</v>
      </c>
      <c r="E184" s="21" t="n">
        <f aca="false">IF($A$25&gt;=D184,(IF($A$25-D184&gt;31,$A$25-$A$24+1,$A$25-D184+1)),0)</f>
        <v>0</v>
      </c>
      <c r="F184" s="22"/>
      <c r="G184" s="23" t="n">
        <f aca="false">IF(E184&gt;0,1,0)</f>
        <v>0</v>
      </c>
      <c r="H184" s="56"/>
    </row>
    <row r="185" customFormat="false" ht="12.75" hidden="false" customHeight="false" outlineLevel="0" collapsed="false">
      <c r="B185" s="41" t="n">
        <v>16</v>
      </c>
      <c r="C185" s="60" t="n">
        <v>37243</v>
      </c>
      <c r="D185" s="20" t="n">
        <f aca="false">C185+90</f>
        <v>37333</v>
      </c>
      <c r="E185" s="21" t="n">
        <f aca="false">IF($A$25&gt;=D185,(IF($A$25-D185&gt;31,$A$25-$A$24+1,$A$25-D185+1)),0)</f>
        <v>0</v>
      </c>
      <c r="F185" s="22"/>
      <c r="G185" s="23" t="n">
        <f aca="false">IF(E185&gt;0,1,0)</f>
        <v>0</v>
      </c>
      <c r="H185" s="56"/>
    </row>
    <row r="186" customFormat="false" ht="12.75" hidden="false" customHeight="false" outlineLevel="0" collapsed="false">
      <c r="B186" s="41" t="n">
        <v>17</v>
      </c>
      <c r="C186" s="60" t="n">
        <v>37236</v>
      </c>
      <c r="D186" s="20" t="n">
        <f aca="false">C186+90</f>
        <v>37326</v>
      </c>
      <c r="E186" s="21" t="n">
        <f aca="false">IF($A$25&gt;=D186,(IF($A$25-D186&gt;31,$A$25-$A$24+1,$A$25-D186+1)),0)</f>
        <v>0</v>
      </c>
      <c r="F186" s="22"/>
      <c r="G186" s="23" t="n">
        <f aca="false">IF(E186&gt;0,1,0)</f>
        <v>0</v>
      </c>
      <c r="H186" s="56"/>
    </row>
    <row r="187" customFormat="false" ht="12.75" hidden="false" customHeight="false" outlineLevel="0" collapsed="false">
      <c r="B187" s="41" t="n">
        <v>18</v>
      </c>
      <c r="C187" s="60" t="n">
        <v>37236</v>
      </c>
      <c r="D187" s="20" t="n">
        <f aca="false">C187+90</f>
        <v>37326</v>
      </c>
      <c r="E187" s="21" t="n">
        <f aca="false">IF($A$25&gt;=D187,(IF($A$25-D187&gt;31,$A$25-$A$24+1,$A$25-D187+1)),0)</f>
        <v>0</v>
      </c>
      <c r="F187" s="22"/>
      <c r="G187" s="23" t="n">
        <f aca="false">IF(E187&gt;0,1,0)</f>
        <v>0</v>
      </c>
      <c r="H187" s="56"/>
    </row>
    <row r="188" customFormat="false" ht="12.75" hidden="false" customHeight="false" outlineLevel="0" collapsed="false">
      <c r="B188" s="41" t="n">
        <v>19</v>
      </c>
      <c r="C188" s="60" t="n">
        <v>37236</v>
      </c>
      <c r="D188" s="20" t="n">
        <f aca="false">C188+90</f>
        <v>37326</v>
      </c>
      <c r="E188" s="21" t="n">
        <f aca="false">IF($A$25&gt;=D188,(IF($A$25-D188&gt;31,$A$25-$A$24+1,$A$25-D188+1)),0)</f>
        <v>0</v>
      </c>
      <c r="F188" s="22"/>
      <c r="G188" s="23" t="n">
        <f aca="false">IF(E188&gt;0,1,0)</f>
        <v>0</v>
      </c>
      <c r="H188" s="56"/>
    </row>
    <row r="189" customFormat="false" ht="12.75" hidden="false" customHeight="false" outlineLevel="0" collapsed="false">
      <c r="B189" s="41" t="n">
        <v>20</v>
      </c>
      <c r="C189" s="60" t="n">
        <v>37236</v>
      </c>
      <c r="D189" s="20" t="n">
        <f aca="false">C189+90</f>
        <v>37326</v>
      </c>
      <c r="E189" s="21" t="n">
        <f aca="false">IF($A$25&gt;=D189,(IF($A$25-D189&gt;31,$A$25-$A$24+1,$A$25-D189+1)),0)</f>
        <v>0</v>
      </c>
      <c r="F189" s="22"/>
      <c r="G189" s="23" t="n">
        <f aca="false">IF(E189&gt;0,1,0)</f>
        <v>0</v>
      </c>
      <c r="H189" s="56"/>
    </row>
    <row r="190" customFormat="false" ht="12.75" hidden="false" customHeight="false" outlineLevel="0" collapsed="false">
      <c r="D190" s="8"/>
      <c r="E190" s="34" t="s">
        <v>17</v>
      </c>
      <c r="F190" s="66" t="e">
        <f aca="false">AVERAGE(F170:F189)</f>
        <v>#DIV/0!</v>
      </c>
      <c r="G190" s="23" t="n">
        <f aca="false">SUM(G170:G189)</f>
        <v>0</v>
      </c>
      <c r="H190" s="8"/>
    </row>
    <row r="191" customFormat="false" ht="12.75" hidden="false" customHeight="false" outlineLevel="0" collapsed="false">
      <c r="D191" s="8"/>
      <c r="E191" s="37" t="s">
        <v>18</v>
      </c>
      <c r="F191" s="8"/>
      <c r="G191" s="8"/>
      <c r="H191" s="8"/>
    </row>
    <row r="192" customFormat="false" ht="18" hidden="false" customHeight="false" outlineLevel="0" collapsed="false">
      <c r="A192" s="9"/>
      <c r="B192" s="39" t="s">
        <v>37</v>
      </c>
      <c r="C192" s="39"/>
      <c r="D192" s="12"/>
      <c r="E192" s="12"/>
      <c r="F192" s="12"/>
      <c r="G192" s="12"/>
      <c r="H192" s="12"/>
    </row>
    <row r="193" customFormat="false" ht="12.75" hidden="false" customHeight="false" outlineLevel="0" collapsed="false">
      <c r="B193" s="13"/>
      <c r="C193" s="13" t="s">
        <v>31</v>
      </c>
      <c r="D193" s="40"/>
      <c r="E193" s="40"/>
      <c r="F193" s="40"/>
      <c r="G193" s="40"/>
      <c r="H193" s="40"/>
    </row>
    <row r="194" customFormat="false" ht="38.25" hidden="false" customHeight="false" outlineLevel="0" collapsed="false">
      <c r="B194" s="13" t="s">
        <v>4</v>
      </c>
      <c r="C194" s="13" t="s">
        <v>5</v>
      </c>
      <c r="D194" s="40" t="s">
        <v>67</v>
      </c>
      <c r="E194" s="16" t="s">
        <v>7</v>
      </c>
      <c r="F194" s="16" t="s">
        <v>8</v>
      </c>
      <c r="G194" s="16" t="s">
        <v>9</v>
      </c>
      <c r="H194" s="40"/>
      <c r="I194" s="17" t="s">
        <v>10</v>
      </c>
    </row>
    <row r="195" customFormat="false" ht="12.75" hidden="false" customHeight="false" outlineLevel="0" collapsed="false">
      <c r="B195" s="41" t="n">
        <v>1</v>
      </c>
      <c r="C195" s="52" t="n">
        <v>37201</v>
      </c>
      <c r="D195" s="20" t="n">
        <f aca="false">C195+90</f>
        <v>37291</v>
      </c>
      <c r="E195" s="21" t="n">
        <f aca="false">IF($A$25&gt;=D195,(IF($A$25-D195&gt;31,$A$25-$A$24+1,$A$25-D195+1)),0)</f>
        <v>0</v>
      </c>
      <c r="F195" s="22"/>
      <c r="G195" s="23" t="n">
        <f aca="false">IF(E195&gt;0,1,0)</f>
        <v>0</v>
      </c>
      <c r="H195" s="56"/>
      <c r="I195" s="57"/>
      <c r="J195" s="57"/>
    </row>
    <row r="196" customFormat="false" ht="12.75" hidden="false" customHeight="false" outlineLevel="0" collapsed="false">
      <c r="B196" s="41" t="n">
        <v>2</v>
      </c>
      <c r="C196" s="52" t="n">
        <v>37201</v>
      </c>
      <c r="D196" s="20" t="n">
        <f aca="false">C196+90</f>
        <v>37291</v>
      </c>
      <c r="E196" s="21" t="n">
        <f aca="false">IF($A$25&gt;=D196,(IF($A$25-D196&gt;31,$A$25-$A$24+1,$A$25-D196+1)),0)</f>
        <v>0</v>
      </c>
      <c r="F196" s="22"/>
      <c r="G196" s="23" t="n">
        <f aca="false">IF(E196&gt;0,1,0)</f>
        <v>0</v>
      </c>
      <c r="H196" s="56"/>
      <c r="I196" s="57"/>
      <c r="J196" s="57"/>
    </row>
    <row r="197" customFormat="false" ht="13.5" hidden="false" customHeight="false" outlineLevel="0" collapsed="false">
      <c r="B197" s="41" t="n">
        <v>3</v>
      </c>
      <c r="C197" s="52" t="n">
        <v>37201</v>
      </c>
      <c r="D197" s="20" t="n">
        <f aca="false">C197+90</f>
        <v>37291</v>
      </c>
      <c r="E197" s="21" t="n">
        <f aca="false">IF($A$25&gt;=D197,(IF($A$25-D197&gt;31,$A$25-$A$24+1,$A$25-D197+1)),0)</f>
        <v>0</v>
      </c>
      <c r="F197" s="22"/>
      <c r="G197" s="23" t="n">
        <f aca="false">IF(E197&gt;0,1,0)</f>
        <v>0</v>
      </c>
      <c r="H197" s="56"/>
      <c r="I197" s="47" t="s">
        <v>24</v>
      </c>
      <c r="J197" s="48" t="n">
        <v>6</v>
      </c>
      <c r="K197" s="29" t="s">
        <v>14</v>
      </c>
      <c r="N197" s="30" t="s">
        <v>15</v>
      </c>
      <c r="O197" s="31"/>
      <c r="P197" s="31"/>
    </row>
    <row r="198" customFormat="false" ht="13.5" hidden="false" customHeight="false" outlineLevel="0" collapsed="false">
      <c r="B198" s="41" t="n">
        <v>4</v>
      </c>
      <c r="C198" s="52" t="n">
        <v>37201</v>
      </c>
      <c r="D198" s="20" t="n">
        <f aca="false">C198+90</f>
        <v>37291</v>
      </c>
      <c r="E198" s="21" t="n">
        <f aca="false">IF($A$25&gt;=D198,(IF($A$25-D198&gt;31,$A$25-$A$24+1,$A$25-D198+1)),0)</f>
        <v>0</v>
      </c>
      <c r="F198" s="22"/>
      <c r="G198" s="23" t="n">
        <f aca="false">IF(E198&gt;0,1,0)</f>
        <v>0</v>
      </c>
      <c r="H198" s="56"/>
      <c r="J198" s="29" t="n">
        <f aca="false">J195+J196+J197</f>
        <v>6</v>
      </c>
      <c r="K198" s="29" t="s">
        <v>16</v>
      </c>
      <c r="N198" s="32"/>
    </row>
    <row r="199" customFormat="false" ht="12.75" hidden="false" customHeight="false" outlineLevel="0" collapsed="false">
      <c r="B199" s="41" t="n">
        <v>5</v>
      </c>
      <c r="C199" s="52" t="n">
        <v>37201</v>
      </c>
      <c r="D199" s="20" t="n">
        <f aca="false">C199+90</f>
        <v>37291</v>
      </c>
      <c r="E199" s="21" t="n">
        <f aca="false">IF($A$25&gt;=D199,(IF($A$25-D199&gt;31,$A$25-$A$24+1,$A$25-D199+1)),0)</f>
        <v>0</v>
      </c>
      <c r="F199" s="22"/>
      <c r="G199" s="23" t="n">
        <f aca="false">IF(E199&gt;0,1,0)</f>
        <v>0</v>
      </c>
      <c r="H199" s="56"/>
      <c r="J199" s="0" t="n">
        <f aca="false">J198-6</f>
        <v>0</v>
      </c>
    </row>
    <row r="200" customFormat="false" ht="12.75" hidden="false" customHeight="false" outlineLevel="0" collapsed="false">
      <c r="B200" s="41" t="n">
        <v>6</v>
      </c>
      <c r="C200" s="52" t="n">
        <v>37201</v>
      </c>
      <c r="D200" s="20" t="n">
        <f aca="false">C200+90</f>
        <v>37291</v>
      </c>
      <c r="E200" s="21" t="n">
        <f aca="false">IF($A$25&gt;=D200,(IF($A$25-D200&gt;31,$A$25-$A$24+1,$A$25-D200+1)),0)</f>
        <v>0</v>
      </c>
      <c r="F200" s="22"/>
      <c r="G200" s="23" t="n">
        <f aca="false">IF(E200&gt;0,1,0)</f>
        <v>0</v>
      </c>
      <c r="H200" s="56"/>
    </row>
    <row r="201" customFormat="false" ht="12.75" hidden="false" customHeight="false" outlineLevel="0" collapsed="false">
      <c r="D201" s="8"/>
      <c r="E201" s="34" t="s">
        <v>17</v>
      </c>
      <c r="F201" s="66" t="e">
        <f aca="false">AVERAGE(F195:F200)</f>
        <v>#DIV/0!</v>
      </c>
      <c r="G201" s="23" t="n">
        <f aca="false">SUM(G195:G200)</f>
        <v>0</v>
      </c>
      <c r="H201" s="8"/>
    </row>
    <row r="202" customFormat="false" ht="12.75" hidden="false" customHeight="false" outlineLevel="0" collapsed="false">
      <c r="D202" s="8"/>
      <c r="E202" s="37" t="s">
        <v>18</v>
      </c>
      <c r="F202" s="8"/>
      <c r="G202" s="8"/>
      <c r="H202" s="8"/>
    </row>
    <row r="203" customFormat="false" ht="18" hidden="false" customHeight="false" outlineLevel="0" collapsed="false">
      <c r="A203" s="9"/>
      <c r="B203" s="39" t="s">
        <v>38</v>
      </c>
      <c r="C203" s="39"/>
      <c r="D203" s="12"/>
      <c r="E203" s="12"/>
      <c r="F203" s="12"/>
      <c r="G203" s="12"/>
      <c r="H203" s="12"/>
    </row>
    <row r="204" customFormat="false" ht="12.75" hidden="false" customHeight="false" outlineLevel="0" collapsed="false">
      <c r="B204" s="13"/>
      <c r="C204" s="13" t="s">
        <v>39</v>
      </c>
      <c r="D204" s="40"/>
      <c r="E204" s="40"/>
      <c r="F204" s="40"/>
      <c r="G204" s="40"/>
      <c r="H204" s="40"/>
    </row>
    <row r="205" customFormat="false" ht="38.25" hidden="false" customHeight="false" outlineLevel="0" collapsed="false">
      <c r="B205" s="13" t="s">
        <v>4</v>
      </c>
      <c r="C205" s="13" t="s">
        <v>5</v>
      </c>
      <c r="D205" s="40" t="s">
        <v>67</v>
      </c>
      <c r="E205" s="16" t="s">
        <v>7</v>
      </c>
      <c r="F205" s="16" t="s">
        <v>8</v>
      </c>
      <c r="G205" s="16" t="s">
        <v>9</v>
      </c>
      <c r="H205" s="40"/>
      <c r="I205" s="17" t="s">
        <v>10</v>
      </c>
    </row>
    <row r="206" customFormat="false" ht="12.75" hidden="false" customHeight="false" outlineLevel="0" collapsed="false">
      <c r="B206" s="41" t="n">
        <v>1</v>
      </c>
      <c r="C206" s="60" t="n">
        <v>37256</v>
      </c>
      <c r="D206" s="20" t="n">
        <f aca="false">C206+90</f>
        <v>37346</v>
      </c>
      <c r="E206" s="21" t="n">
        <f aca="false">IF($A$25&gt;=D206,(IF($A$25-D206&gt;31,$A$25-$A$24+1,$A$25-D206+1)),0)</f>
        <v>0</v>
      </c>
      <c r="F206" s="22"/>
      <c r="G206" s="23" t="n">
        <f aca="false">IF(E206&gt;0,1,0)</f>
        <v>0</v>
      </c>
      <c r="H206" s="56"/>
      <c r="I206" s="57"/>
      <c r="J206" s="57"/>
    </row>
    <row r="207" customFormat="false" ht="12.75" hidden="false" customHeight="false" outlineLevel="0" collapsed="false">
      <c r="B207" s="41" t="n">
        <v>2</v>
      </c>
      <c r="C207" s="60" t="n">
        <v>37255</v>
      </c>
      <c r="D207" s="20" t="n">
        <f aca="false">C207+90</f>
        <v>37345</v>
      </c>
      <c r="E207" s="21" t="n">
        <f aca="false">IF($A$25&gt;=D207,(IF($A$25-D207&gt;31,$A$25-$A$24+1,$A$25-D207+1)),0)</f>
        <v>0</v>
      </c>
      <c r="F207" s="22"/>
      <c r="G207" s="23" t="n">
        <f aca="false">IF(E207&gt;0,1,0)</f>
        <v>0</v>
      </c>
      <c r="H207" s="56"/>
      <c r="I207" s="61" t="s">
        <v>24</v>
      </c>
      <c r="J207" s="61" t="n">
        <v>0</v>
      </c>
    </row>
    <row r="208" customFormat="false" ht="13.5" hidden="false" customHeight="false" outlineLevel="0" collapsed="false">
      <c r="B208" s="41" t="n">
        <v>3</v>
      </c>
      <c r="C208" s="60" t="n">
        <v>37256</v>
      </c>
      <c r="D208" s="20" t="n">
        <f aca="false">C208+90</f>
        <v>37346</v>
      </c>
      <c r="E208" s="21" t="n">
        <f aca="false">IF($A$25&gt;=D208,(IF($A$25-D208&gt;31,$A$25-$A$24+1,$A$25-D208+1)),0)</f>
        <v>0</v>
      </c>
      <c r="F208" s="22"/>
      <c r="G208" s="23" t="n">
        <f aca="false">IF(E208&gt;0,1,0)</f>
        <v>0</v>
      </c>
      <c r="H208" s="56"/>
      <c r="I208" s="62" t="s">
        <v>36</v>
      </c>
      <c r="J208" s="62" t="n">
        <f aca="false">COUNT(C206:C221)</f>
        <v>16</v>
      </c>
      <c r="K208" s="29" t="s">
        <v>14</v>
      </c>
      <c r="N208" s="49" t="s">
        <v>15</v>
      </c>
      <c r="O208" s="31"/>
      <c r="P208" s="31"/>
    </row>
    <row r="209" customFormat="false" ht="13.5" hidden="false" customHeight="false" outlineLevel="0" collapsed="false">
      <c r="B209" s="41" t="n">
        <v>4</v>
      </c>
      <c r="C209" s="60" t="n">
        <v>37254</v>
      </c>
      <c r="D209" s="20" t="n">
        <f aca="false">C209+90</f>
        <v>37344</v>
      </c>
      <c r="E209" s="21" t="n">
        <f aca="false">IF($A$25&gt;=D209,(IF($A$25-D209&gt;31,$A$25-$A$24+1,$A$25-D209+1)),0)</f>
        <v>0</v>
      </c>
      <c r="F209" s="22"/>
      <c r="G209" s="23" t="n">
        <f aca="false">IF(E209&gt;0,1,0)</f>
        <v>0</v>
      </c>
      <c r="H209" s="56"/>
      <c r="J209" s="29" t="n">
        <f aca="false">SUM(J207:J208)</f>
        <v>16</v>
      </c>
      <c r="K209" s="29" t="s">
        <v>16</v>
      </c>
      <c r="N209" s="67"/>
      <c r="O209" s="68"/>
      <c r="P209" s="68"/>
    </row>
    <row r="210" customFormat="false" ht="12.75" hidden="false" customHeight="false" outlineLevel="0" collapsed="false">
      <c r="B210" s="41" t="n">
        <v>5</v>
      </c>
      <c r="C210" s="60" t="n">
        <v>37256</v>
      </c>
      <c r="D210" s="20" t="n">
        <f aca="false">C210+90</f>
        <v>37346</v>
      </c>
      <c r="E210" s="21" t="n">
        <f aca="false">IF($A$25&gt;=D210,(IF($A$25-D210&gt;31,$A$25-$A$24+1,$A$25-D210+1)),0)</f>
        <v>0</v>
      </c>
      <c r="F210" s="22"/>
      <c r="G210" s="23" t="n">
        <f aca="false">IF(E210&gt;0,1,0)</f>
        <v>0</v>
      </c>
      <c r="H210" s="56"/>
      <c r="J210" s="0" t="n">
        <f aca="false">16-J209</f>
        <v>0</v>
      </c>
    </row>
    <row r="211" customFormat="false" ht="12.75" hidden="false" customHeight="false" outlineLevel="0" collapsed="false">
      <c r="B211" s="41" t="n">
        <v>6</v>
      </c>
      <c r="C211" s="60" t="n">
        <v>37255</v>
      </c>
      <c r="D211" s="20" t="n">
        <f aca="false">C211+90</f>
        <v>37345</v>
      </c>
      <c r="E211" s="21" t="n">
        <f aca="false">IF($A$25&gt;=D211,(IF($A$25-D211&gt;31,$A$25-$A$24+1,$A$25-D211+1)),0)</f>
        <v>0</v>
      </c>
      <c r="F211" s="22"/>
      <c r="G211" s="23" t="n">
        <f aca="false">IF(E211&gt;0,1,0)</f>
        <v>0</v>
      </c>
      <c r="H211" s="56"/>
    </row>
    <row r="212" customFormat="false" ht="12.75" hidden="false" customHeight="false" outlineLevel="0" collapsed="false">
      <c r="B212" s="41" t="n">
        <v>7</v>
      </c>
      <c r="C212" s="60" t="n">
        <v>37255</v>
      </c>
      <c r="D212" s="20" t="n">
        <f aca="false">C212+90</f>
        <v>37345</v>
      </c>
      <c r="E212" s="21" t="n">
        <f aca="false">IF($A$25&gt;=D212,(IF($A$25-D212&gt;31,$A$25-$A$24+1,$A$25-D212+1)),0)</f>
        <v>0</v>
      </c>
      <c r="F212" s="22"/>
      <c r="G212" s="23" t="n">
        <f aca="false">IF(E212&gt;0,1,0)</f>
        <v>0</v>
      </c>
      <c r="H212" s="56"/>
    </row>
    <row r="213" customFormat="false" ht="12.75" hidden="false" customHeight="false" outlineLevel="0" collapsed="false">
      <c r="B213" s="41" t="n">
        <v>8</v>
      </c>
      <c r="C213" s="60" t="n">
        <v>37254</v>
      </c>
      <c r="D213" s="20" t="n">
        <f aca="false">C213+90</f>
        <v>37344</v>
      </c>
      <c r="E213" s="21" t="n">
        <f aca="false">IF($A$25&gt;=D213,(IF($A$25-D213&gt;31,$A$25-$A$24+1,$A$25-D213+1)),0)</f>
        <v>0</v>
      </c>
      <c r="F213" s="22"/>
      <c r="G213" s="23" t="n">
        <f aca="false">IF(E213&gt;0,1,0)</f>
        <v>0</v>
      </c>
      <c r="H213" s="56"/>
    </row>
    <row r="214" customFormat="false" ht="12.75" hidden="false" customHeight="false" outlineLevel="0" collapsed="false">
      <c r="B214" s="41" t="n">
        <v>9</v>
      </c>
      <c r="C214" s="60" t="n">
        <v>37254</v>
      </c>
      <c r="D214" s="20" t="n">
        <f aca="false">C214+90</f>
        <v>37344</v>
      </c>
      <c r="E214" s="21" t="n">
        <f aca="false">IF($A$25&gt;=D214,(IF($A$25-D214&gt;31,$A$25-$A$24+1,$A$25-D214+1)),0)</f>
        <v>0</v>
      </c>
      <c r="F214" s="22"/>
      <c r="G214" s="23" t="n">
        <f aca="false">IF(E214&gt;0,1,0)</f>
        <v>0</v>
      </c>
      <c r="H214" s="56"/>
    </row>
    <row r="215" customFormat="false" ht="12.75" hidden="false" customHeight="false" outlineLevel="0" collapsed="false">
      <c r="B215" s="41" t="n">
        <v>10</v>
      </c>
      <c r="C215" s="60" t="n">
        <v>37254</v>
      </c>
      <c r="D215" s="20" t="n">
        <f aca="false">C215+90</f>
        <v>37344</v>
      </c>
      <c r="E215" s="21" t="n">
        <f aca="false">IF($A$25&gt;=D215,(IF($A$25-D215&gt;31,$A$25-$A$24+1,$A$25-D215+1)),0)</f>
        <v>0</v>
      </c>
      <c r="F215" s="22"/>
      <c r="G215" s="23" t="n">
        <f aca="false">IF(E215&gt;0,1,0)</f>
        <v>0</v>
      </c>
      <c r="H215" s="56"/>
    </row>
    <row r="216" customFormat="false" ht="12.75" hidden="false" customHeight="false" outlineLevel="0" collapsed="false">
      <c r="B216" s="41" t="n">
        <v>11</v>
      </c>
      <c r="C216" s="60" t="n">
        <v>37256</v>
      </c>
      <c r="D216" s="20" t="n">
        <f aca="false">C216+90</f>
        <v>37346</v>
      </c>
      <c r="E216" s="21" t="n">
        <f aca="false">IF($A$25&gt;=D216,(IF($A$25-D216&gt;31,$A$25-$A$24+1,$A$25-D216+1)),0)</f>
        <v>0</v>
      </c>
      <c r="F216" s="22"/>
      <c r="G216" s="23" t="n">
        <f aca="false">IF(E216&gt;0,1,0)</f>
        <v>0</v>
      </c>
      <c r="H216" s="56"/>
    </row>
    <row r="217" customFormat="false" ht="12.75" hidden="false" customHeight="false" outlineLevel="0" collapsed="false">
      <c r="B217" s="41" t="n">
        <v>12</v>
      </c>
      <c r="C217" s="60" t="n">
        <v>37254</v>
      </c>
      <c r="D217" s="20" t="n">
        <f aca="false">C217+90</f>
        <v>37344</v>
      </c>
      <c r="E217" s="21" t="n">
        <f aca="false">IF($A$25&gt;=D217,(IF($A$25-D217&gt;31,$A$25-$A$24+1,$A$25-D217+1)),0)</f>
        <v>0</v>
      </c>
      <c r="F217" s="22"/>
      <c r="G217" s="23" t="n">
        <f aca="false">IF(E217&gt;0,1,0)</f>
        <v>0</v>
      </c>
      <c r="H217" s="56"/>
    </row>
    <row r="218" customFormat="false" ht="12.75" hidden="false" customHeight="false" outlineLevel="0" collapsed="false">
      <c r="B218" s="41" t="n">
        <v>13</v>
      </c>
      <c r="C218" s="60" t="n">
        <v>37253</v>
      </c>
      <c r="D218" s="20" t="n">
        <f aca="false">C218+90</f>
        <v>37343</v>
      </c>
      <c r="E218" s="21" t="n">
        <f aca="false">IF($A$25&gt;=D218,(IF($A$25-D218&gt;31,$A$25-$A$24+1,$A$25-D218+1)),0)</f>
        <v>0</v>
      </c>
      <c r="F218" s="22"/>
      <c r="G218" s="23" t="n">
        <f aca="false">IF(E218&gt;0,1,0)</f>
        <v>0</v>
      </c>
      <c r="H218" s="56"/>
    </row>
    <row r="219" customFormat="false" ht="12.75" hidden="false" customHeight="false" outlineLevel="0" collapsed="false">
      <c r="B219" s="41" t="n">
        <v>14</v>
      </c>
      <c r="C219" s="60" t="n">
        <v>37253</v>
      </c>
      <c r="D219" s="20" t="n">
        <f aca="false">C219+90</f>
        <v>37343</v>
      </c>
      <c r="E219" s="21" t="n">
        <f aca="false">IF($A$25&gt;=D219,(IF($A$25-D219&gt;31,$A$25-$A$24+1,$A$25-D219+1)),0)</f>
        <v>0</v>
      </c>
      <c r="F219" s="22"/>
      <c r="G219" s="23" t="n">
        <f aca="false">IF(E219&gt;0,1,0)</f>
        <v>0</v>
      </c>
      <c r="H219" s="56"/>
    </row>
    <row r="220" customFormat="false" ht="12.75" hidden="false" customHeight="false" outlineLevel="0" collapsed="false">
      <c r="B220" s="41" t="n">
        <v>15</v>
      </c>
      <c r="C220" s="60" t="n">
        <v>37253</v>
      </c>
      <c r="D220" s="20" t="n">
        <f aca="false">C220+90</f>
        <v>37343</v>
      </c>
      <c r="E220" s="21" t="n">
        <f aca="false">IF($A$25&gt;=D220,(IF($A$25-D220&gt;31,$A$25-$A$24+1,$A$25-D220+1)),0)</f>
        <v>0</v>
      </c>
      <c r="F220" s="22"/>
      <c r="G220" s="23" t="n">
        <f aca="false">IF(E220&gt;0,1,0)</f>
        <v>0</v>
      </c>
      <c r="H220" s="56"/>
    </row>
    <row r="221" customFormat="false" ht="12.75" hidden="false" customHeight="false" outlineLevel="0" collapsed="false">
      <c r="B221" s="41" t="n">
        <v>16</v>
      </c>
      <c r="C221" s="60" t="n">
        <v>37252</v>
      </c>
      <c r="D221" s="20" t="n">
        <f aca="false">C221+90</f>
        <v>37342</v>
      </c>
      <c r="E221" s="21" t="n">
        <f aca="false">IF($A$25&gt;=D221,(IF($A$25-D221&gt;31,$A$25-$A$24+1,$A$25-D221+1)),0)</f>
        <v>0</v>
      </c>
      <c r="F221" s="22"/>
      <c r="G221" s="23" t="n">
        <f aca="false">IF(E221&gt;0,1,0)</f>
        <v>0</v>
      </c>
      <c r="H221" s="56"/>
    </row>
    <row r="222" customFormat="false" ht="12.75" hidden="false" customHeight="false" outlineLevel="0" collapsed="false">
      <c r="D222" s="8"/>
      <c r="E222" s="34" t="s">
        <v>17</v>
      </c>
      <c r="F222" s="66" t="e">
        <f aca="false">AVERAGE(F206:F221)</f>
        <v>#DIV/0!</v>
      </c>
      <c r="G222" s="23" t="n">
        <f aca="false">SUM(G206:G221)</f>
        <v>0</v>
      </c>
      <c r="H222" s="8"/>
    </row>
    <row r="223" customFormat="false" ht="12.75" hidden="false" customHeight="false" outlineLevel="0" collapsed="false">
      <c r="D223" s="8"/>
      <c r="E223" s="37" t="s">
        <v>18</v>
      </c>
      <c r="F223" s="8"/>
      <c r="G223" s="8"/>
      <c r="H223" s="8"/>
    </row>
    <row r="224" customFormat="false" ht="18" hidden="false" customHeight="false" outlineLevel="0" collapsed="false">
      <c r="A224" s="9"/>
      <c r="B224" s="39" t="s">
        <v>40</v>
      </c>
      <c r="C224" s="39"/>
      <c r="D224" s="12"/>
      <c r="E224" s="12"/>
      <c r="F224" s="12"/>
      <c r="G224" s="12"/>
      <c r="H224" s="12"/>
    </row>
    <row r="225" customFormat="false" ht="12.75" hidden="false" customHeight="false" outlineLevel="0" collapsed="false">
      <c r="B225" s="13"/>
      <c r="C225" s="13" t="s">
        <v>41</v>
      </c>
      <c r="D225" s="40"/>
      <c r="E225" s="40"/>
      <c r="F225" s="40"/>
      <c r="G225" s="40"/>
      <c r="H225" s="40"/>
    </row>
    <row r="226" customFormat="false" ht="38.25" hidden="false" customHeight="false" outlineLevel="0" collapsed="false">
      <c r="B226" s="13" t="s">
        <v>4</v>
      </c>
      <c r="C226" s="13" t="s">
        <v>5</v>
      </c>
      <c r="D226" s="40" t="s">
        <v>67</v>
      </c>
      <c r="E226" s="16" t="s">
        <v>7</v>
      </c>
      <c r="F226" s="16" t="s">
        <v>8</v>
      </c>
      <c r="G226" s="16" t="s">
        <v>9</v>
      </c>
      <c r="H226" s="40"/>
      <c r="I226" s="17" t="s">
        <v>10</v>
      </c>
    </row>
    <row r="227" customFormat="false" ht="12.75" hidden="false" customHeight="false" outlineLevel="0" collapsed="false">
      <c r="B227" s="41" t="n">
        <v>31</v>
      </c>
      <c r="C227" s="69" t="n">
        <v>37237</v>
      </c>
      <c r="D227" s="20" t="n">
        <f aca="false">C227+90</f>
        <v>37327</v>
      </c>
      <c r="E227" s="21" t="n">
        <f aca="false">IF($A$25&gt;=D227,(IF($A$25-D227&gt;31,$A$25-$A$24+1,$A$25-D227+1)),0)</f>
        <v>0</v>
      </c>
      <c r="F227" s="22"/>
      <c r="G227" s="23" t="n">
        <f aca="false">IF(E227&gt;0,1,0)</f>
        <v>0</v>
      </c>
      <c r="H227" s="70"/>
      <c r="I227" s="57"/>
      <c r="J227" s="57"/>
    </row>
    <row r="228" customFormat="false" ht="12.75" hidden="false" customHeight="false" outlineLevel="0" collapsed="false">
      <c r="B228" s="41" t="n">
        <v>32</v>
      </c>
      <c r="C228" s="69" t="n">
        <v>37237</v>
      </c>
      <c r="D228" s="20" t="n">
        <f aca="false">C228+90</f>
        <v>37327</v>
      </c>
      <c r="E228" s="21" t="n">
        <f aca="false">IF($A$25&gt;=D228,(IF($A$25-D228&gt;31,$A$25-$A$24+1,$A$25-D228+1)),0)</f>
        <v>0</v>
      </c>
      <c r="F228" s="22"/>
      <c r="G228" s="23" t="n">
        <f aca="false">IF(E228&gt;0,1,0)</f>
        <v>0</v>
      </c>
      <c r="H228" s="70"/>
      <c r="I228" s="61" t="s">
        <v>24</v>
      </c>
      <c r="J228" s="61" t="n">
        <v>0</v>
      </c>
    </row>
    <row r="229" customFormat="false" ht="13.5" hidden="false" customHeight="false" outlineLevel="0" collapsed="false">
      <c r="B229" s="41" t="n">
        <v>33</v>
      </c>
      <c r="C229" s="69" t="n">
        <v>37239</v>
      </c>
      <c r="D229" s="20" t="n">
        <f aca="false">C229+90</f>
        <v>37329</v>
      </c>
      <c r="E229" s="21" t="n">
        <f aca="false">IF($A$25&gt;=D229,(IF($A$25-D229&gt;31,$A$25-$A$24+1,$A$25-D229+1)),0)</f>
        <v>0</v>
      </c>
      <c r="F229" s="22"/>
      <c r="G229" s="23" t="n">
        <f aca="false">IF(E229&gt;0,1,0)</f>
        <v>0</v>
      </c>
      <c r="H229" s="70"/>
      <c r="I229" s="62" t="s">
        <v>36</v>
      </c>
      <c r="J229" s="62" t="n">
        <f aca="false">COUNT(C227:C243)</f>
        <v>17</v>
      </c>
      <c r="K229" s="29" t="s">
        <v>14</v>
      </c>
      <c r="N229" s="49" t="s">
        <v>15</v>
      </c>
      <c r="O229" s="31"/>
      <c r="P229" s="31"/>
    </row>
    <row r="230" customFormat="false" ht="13.5" hidden="false" customHeight="false" outlineLevel="0" collapsed="false">
      <c r="B230" s="41" t="n">
        <v>34</v>
      </c>
      <c r="C230" s="69" t="n">
        <v>37236</v>
      </c>
      <c r="D230" s="20" t="n">
        <f aca="false">C230+90</f>
        <v>37326</v>
      </c>
      <c r="E230" s="21" t="n">
        <f aca="false">IF($A$25&gt;=D230,(IF($A$25-D230&gt;31,$A$25-$A$24+1,$A$25-D230+1)),0)</f>
        <v>0</v>
      </c>
      <c r="F230" s="22"/>
      <c r="G230" s="23" t="n">
        <f aca="false">IF(E230&gt;0,1,0)</f>
        <v>0</v>
      </c>
      <c r="H230" s="70"/>
      <c r="J230" s="29" t="n">
        <f aca="false">SUM(J228:J229)</f>
        <v>17</v>
      </c>
      <c r="K230" s="29" t="s">
        <v>16</v>
      </c>
      <c r="N230" s="64"/>
      <c r="O230" s="8"/>
      <c r="P230" s="8"/>
    </row>
    <row r="231" customFormat="false" ht="12.75" hidden="false" customHeight="false" outlineLevel="0" collapsed="false">
      <c r="B231" s="41" t="n">
        <v>35</v>
      </c>
      <c r="C231" s="71" t="n">
        <v>37233</v>
      </c>
      <c r="D231" s="20" t="n">
        <f aca="false">C231+90</f>
        <v>37323</v>
      </c>
      <c r="E231" s="21" t="n">
        <f aca="false">IF($A$25&gt;=D231,(IF($A$25-D231&gt;31,$A$25-$A$24+1,$A$25-D231+1)),0)</f>
        <v>0</v>
      </c>
      <c r="F231" s="22"/>
      <c r="G231" s="23" t="n">
        <f aca="false">IF(E231&gt;0,1,0)</f>
        <v>0</v>
      </c>
      <c r="H231" s="70"/>
      <c r="J231" s="0" t="n">
        <f aca="false">17-J230</f>
        <v>0</v>
      </c>
    </row>
    <row r="232" customFormat="false" ht="12.75" hidden="false" customHeight="false" outlineLevel="0" collapsed="false">
      <c r="B232" s="41" t="n">
        <v>36</v>
      </c>
      <c r="C232" s="71" t="n">
        <v>37234</v>
      </c>
      <c r="D232" s="20" t="n">
        <f aca="false">C232+90</f>
        <v>37324</v>
      </c>
      <c r="E232" s="21" t="n">
        <f aca="false">IF($A$25&gt;=D232,(IF($A$25-D232&gt;31,$A$25-$A$24+1,$A$25-D232+1)),0)</f>
        <v>0</v>
      </c>
      <c r="F232" s="22"/>
      <c r="G232" s="23" t="n">
        <f aca="false">IF(E232&gt;0,1,0)</f>
        <v>0</v>
      </c>
      <c r="H232" s="70"/>
    </row>
    <row r="233" customFormat="false" ht="12.75" hidden="false" customHeight="false" outlineLevel="0" collapsed="false">
      <c r="B233" s="41" t="n">
        <v>37</v>
      </c>
      <c r="C233" s="71" t="n">
        <v>37233</v>
      </c>
      <c r="D233" s="20" t="n">
        <f aca="false">C233+90</f>
        <v>37323</v>
      </c>
      <c r="E233" s="21" t="n">
        <f aca="false">IF($A$25&gt;=D233,(IF($A$25-D233&gt;31,$A$25-$A$24+1,$A$25-D233+1)),0)</f>
        <v>0</v>
      </c>
      <c r="F233" s="22"/>
      <c r="G233" s="23" t="n">
        <f aca="false">IF(E233&gt;0,1,0)</f>
        <v>0</v>
      </c>
      <c r="H233" s="70"/>
    </row>
    <row r="234" customFormat="false" ht="12.75" hidden="false" customHeight="false" outlineLevel="0" collapsed="false">
      <c r="B234" s="41" t="n">
        <v>38</v>
      </c>
      <c r="C234" s="71" t="n">
        <v>37233</v>
      </c>
      <c r="D234" s="20" t="n">
        <f aca="false">C234+90</f>
        <v>37323</v>
      </c>
      <c r="E234" s="21" t="n">
        <f aca="false">IF($A$25&gt;=D234,(IF($A$25-D234&gt;31,$A$25-$A$24+1,$A$25-D234+1)),0)</f>
        <v>0</v>
      </c>
      <c r="F234" s="22"/>
      <c r="G234" s="23" t="n">
        <f aca="false">IF(E234&gt;0,1,0)</f>
        <v>0</v>
      </c>
      <c r="H234" s="70"/>
    </row>
    <row r="235" customFormat="false" ht="12.75" hidden="false" customHeight="false" outlineLevel="0" collapsed="false">
      <c r="B235" s="41" t="n">
        <v>39</v>
      </c>
      <c r="C235" s="71" t="n">
        <v>37236</v>
      </c>
      <c r="D235" s="20" t="n">
        <f aca="false">C235+90</f>
        <v>37326</v>
      </c>
      <c r="E235" s="21" t="n">
        <f aca="false">IF($A$25&gt;=D235,(IF($A$25-D235&gt;31,$A$25-$A$24+1,$A$25-D235+1)),0)</f>
        <v>0</v>
      </c>
      <c r="F235" s="22"/>
      <c r="G235" s="23" t="n">
        <f aca="false">IF(E235&gt;0,1,0)</f>
        <v>0</v>
      </c>
      <c r="H235" s="70"/>
    </row>
    <row r="236" customFormat="false" ht="12.75" hidden="false" customHeight="false" outlineLevel="0" collapsed="false">
      <c r="B236" s="41" t="n">
        <v>40</v>
      </c>
      <c r="C236" s="71" t="n">
        <v>37232</v>
      </c>
      <c r="D236" s="20" t="n">
        <f aca="false">C236+90</f>
        <v>37322</v>
      </c>
      <c r="E236" s="21" t="n">
        <f aca="false">IF($A$25&gt;=D236,(IF($A$25-D236&gt;31,$A$25-$A$24+1,$A$25-D236+1)),0)</f>
        <v>0</v>
      </c>
      <c r="F236" s="22"/>
      <c r="G236" s="23" t="n">
        <f aca="false">IF(E236&gt;0,1,0)</f>
        <v>0</v>
      </c>
      <c r="H236" s="70"/>
    </row>
    <row r="237" customFormat="false" ht="12.75" hidden="false" customHeight="false" outlineLevel="0" collapsed="false">
      <c r="B237" s="41" t="n">
        <v>41</v>
      </c>
      <c r="C237" s="71" t="n">
        <v>37233</v>
      </c>
      <c r="D237" s="20" t="n">
        <f aca="false">C237+90</f>
        <v>37323</v>
      </c>
      <c r="E237" s="21" t="n">
        <f aca="false">IF($A$25&gt;=D237,(IF($A$25-D237&gt;31,$A$25-$A$24+1,$A$25-D237+1)),0)</f>
        <v>0</v>
      </c>
      <c r="F237" s="22"/>
      <c r="G237" s="23" t="n">
        <f aca="false">IF(E237&gt;0,1,0)</f>
        <v>0</v>
      </c>
      <c r="H237" s="70"/>
    </row>
    <row r="238" customFormat="false" ht="12.75" hidden="false" customHeight="false" outlineLevel="0" collapsed="false">
      <c r="B238" s="41" t="n">
        <v>42</v>
      </c>
      <c r="C238" s="71" t="n">
        <v>37233</v>
      </c>
      <c r="D238" s="20" t="n">
        <f aca="false">C238+90</f>
        <v>37323</v>
      </c>
      <c r="E238" s="21" t="n">
        <f aca="false">IF($A$25&gt;=D238,(IF($A$25-D238&gt;31,$A$25-$A$24+1,$A$25-D238+1)),0)</f>
        <v>0</v>
      </c>
      <c r="F238" s="22"/>
      <c r="G238" s="23" t="n">
        <f aca="false">IF(E238&gt;0,1,0)</f>
        <v>0</v>
      </c>
      <c r="H238" s="70"/>
    </row>
    <row r="239" customFormat="false" ht="12.75" hidden="false" customHeight="false" outlineLevel="0" collapsed="false">
      <c r="B239" s="41" t="n">
        <v>43</v>
      </c>
      <c r="C239" s="71" t="n">
        <v>37235</v>
      </c>
      <c r="D239" s="20" t="n">
        <f aca="false">C239+90</f>
        <v>37325</v>
      </c>
      <c r="E239" s="21" t="n">
        <f aca="false">IF($A$25&gt;=D239,(IF($A$25-D239&gt;31,$A$25-$A$24+1,$A$25-D239+1)),0)</f>
        <v>0</v>
      </c>
      <c r="F239" s="22"/>
      <c r="G239" s="23" t="n">
        <f aca="false">IF(E239&gt;0,1,0)</f>
        <v>0</v>
      </c>
      <c r="H239" s="70"/>
    </row>
    <row r="240" customFormat="false" ht="12.75" hidden="false" customHeight="false" outlineLevel="0" collapsed="false">
      <c r="B240" s="41" t="n">
        <v>44</v>
      </c>
      <c r="C240" s="71" t="n">
        <v>37234</v>
      </c>
      <c r="D240" s="20" t="n">
        <f aca="false">C240+90</f>
        <v>37324</v>
      </c>
      <c r="E240" s="21" t="n">
        <f aca="false">IF($A$25&gt;=D240,(IF($A$25-D240&gt;31,$A$25-$A$24+1,$A$25-D240+1)),0)</f>
        <v>0</v>
      </c>
      <c r="F240" s="22"/>
      <c r="G240" s="23" t="n">
        <f aca="false">IF(E240&gt;0,1,0)</f>
        <v>0</v>
      </c>
      <c r="H240" s="70"/>
    </row>
    <row r="241" customFormat="false" ht="12.75" hidden="false" customHeight="false" outlineLevel="0" collapsed="false">
      <c r="B241" s="41" t="n">
        <v>45</v>
      </c>
      <c r="C241" s="71" t="n">
        <v>37233</v>
      </c>
      <c r="D241" s="20" t="n">
        <f aca="false">C241+90</f>
        <v>37323</v>
      </c>
      <c r="E241" s="21" t="n">
        <f aca="false">IF($A$25&gt;=D241,(IF($A$25-D241&gt;31,$A$25-$A$24+1,$A$25-D241+1)),0)</f>
        <v>0</v>
      </c>
      <c r="F241" s="22"/>
      <c r="G241" s="23" t="n">
        <f aca="false">IF(E241&gt;0,1,0)</f>
        <v>0</v>
      </c>
      <c r="H241" s="70"/>
    </row>
    <row r="242" customFormat="false" ht="12.75" hidden="false" customHeight="false" outlineLevel="0" collapsed="false">
      <c r="B242" s="41" t="n">
        <v>46</v>
      </c>
      <c r="C242" s="71" t="n">
        <v>37236</v>
      </c>
      <c r="D242" s="20" t="n">
        <f aca="false">C242+90</f>
        <v>37326</v>
      </c>
      <c r="E242" s="21" t="n">
        <f aca="false">IF($A$25&gt;=D242,(IF($A$25-D242&gt;31,$A$25-$A$24+1,$A$25-D242+1)),0)</f>
        <v>0</v>
      </c>
      <c r="F242" s="22"/>
      <c r="G242" s="23" t="n">
        <f aca="false">IF(E242&gt;0,1,0)</f>
        <v>0</v>
      </c>
      <c r="H242" s="70"/>
    </row>
    <row r="243" customFormat="false" ht="12.75" hidden="false" customHeight="false" outlineLevel="0" collapsed="false">
      <c r="B243" s="41" t="n">
        <v>47</v>
      </c>
      <c r="C243" s="71" t="n">
        <v>37233</v>
      </c>
      <c r="D243" s="20" t="n">
        <f aca="false">C243+90</f>
        <v>37323</v>
      </c>
      <c r="E243" s="21" t="n">
        <f aca="false">IF($A$25&gt;=D243,(IF($A$25-D243&gt;31,$A$25-$A$24+1,$A$25-D243+1)),0)</f>
        <v>0</v>
      </c>
      <c r="F243" s="22"/>
      <c r="G243" s="23" t="n">
        <f aca="false">IF(E243&gt;0,1,0)</f>
        <v>0</v>
      </c>
      <c r="H243" s="70"/>
    </row>
    <row r="244" customFormat="false" ht="12.75" hidden="false" customHeight="false" outlineLevel="0" collapsed="false">
      <c r="D244" s="8"/>
      <c r="E244" s="34" t="s">
        <v>17</v>
      </c>
      <c r="F244" s="66" t="e">
        <f aca="false">AVERAGE(F227:F243)</f>
        <v>#DIV/0!</v>
      </c>
      <c r="G244" s="23" t="n">
        <f aca="false">SUM(G227:G243)</f>
        <v>0</v>
      </c>
      <c r="H244" s="8"/>
    </row>
    <row r="245" customFormat="false" ht="12.75" hidden="false" customHeight="false" outlineLevel="0" collapsed="false">
      <c r="D245" s="8"/>
      <c r="E245" s="37" t="s">
        <v>18</v>
      </c>
      <c r="F245" s="8"/>
      <c r="G245" s="8"/>
      <c r="H245" s="8"/>
    </row>
    <row r="246" customFormat="false" ht="18" hidden="false" customHeight="false" outlineLevel="0" collapsed="false">
      <c r="A246" s="9"/>
      <c r="B246" s="39" t="s">
        <v>42</v>
      </c>
      <c r="C246" s="39"/>
      <c r="D246" s="12"/>
      <c r="E246" s="12"/>
      <c r="F246" s="12"/>
      <c r="G246" s="12"/>
      <c r="H246" s="12"/>
    </row>
    <row r="247" customFormat="false" ht="12.75" hidden="false" customHeight="false" outlineLevel="0" collapsed="false">
      <c r="B247" s="13"/>
      <c r="C247" s="13" t="s">
        <v>41</v>
      </c>
      <c r="D247" s="40"/>
      <c r="E247" s="40"/>
      <c r="F247" s="40"/>
      <c r="G247" s="40"/>
      <c r="H247" s="40"/>
    </row>
    <row r="248" customFormat="false" ht="38.25" hidden="false" customHeight="false" outlineLevel="0" collapsed="false">
      <c r="B248" s="13" t="s">
        <v>4</v>
      </c>
      <c r="C248" s="13" t="s">
        <v>5</v>
      </c>
      <c r="D248" s="40" t="s">
        <v>67</v>
      </c>
      <c r="E248" s="16" t="s">
        <v>7</v>
      </c>
      <c r="F248" s="16" t="s">
        <v>8</v>
      </c>
      <c r="G248" s="16" t="s">
        <v>9</v>
      </c>
      <c r="H248" s="40"/>
      <c r="I248" s="17" t="s">
        <v>10</v>
      </c>
    </row>
    <row r="249" customFormat="false" ht="12.75" hidden="false" customHeight="false" outlineLevel="0" collapsed="false">
      <c r="B249" s="41" t="n">
        <v>1</v>
      </c>
      <c r="C249" s="72" t="n">
        <v>37215</v>
      </c>
      <c r="D249" s="20" t="n">
        <f aca="false">C249+90</f>
        <v>37305</v>
      </c>
      <c r="E249" s="21" t="n">
        <f aca="false">IF($A$25&gt;=D249,(IF($A$25-D249&gt;31,$A$25-$A$24+1,$A$25-D249+1)),0)</f>
        <v>0</v>
      </c>
      <c r="F249" s="22"/>
      <c r="G249" s="23" t="n">
        <f aca="false">IF(E249&gt;0,1,0)</f>
        <v>0</v>
      </c>
      <c r="H249" s="70"/>
      <c r="I249" s="57"/>
      <c r="J249" s="57"/>
    </row>
    <row r="250" customFormat="false" ht="12.75" hidden="false" customHeight="false" outlineLevel="0" collapsed="false">
      <c r="B250" s="41" t="n">
        <v>2</v>
      </c>
      <c r="C250" s="72" t="n">
        <v>37216</v>
      </c>
      <c r="D250" s="20" t="n">
        <f aca="false">C250+90</f>
        <v>37306</v>
      </c>
      <c r="E250" s="21" t="n">
        <f aca="false">IF($A$25&gt;=D250,(IF($A$25-D250&gt;31,$A$25-$A$24+1,$A$25-D250+1)),0)</f>
        <v>0</v>
      </c>
      <c r="F250" s="22"/>
      <c r="G250" s="23" t="n">
        <f aca="false">IF(E250&gt;0,1,0)</f>
        <v>0</v>
      </c>
      <c r="H250" s="70"/>
      <c r="I250" s="61" t="s">
        <v>24</v>
      </c>
      <c r="J250" s="61" t="n">
        <v>62</v>
      </c>
    </row>
    <row r="251" customFormat="false" ht="13.5" hidden="false" customHeight="false" outlineLevel="0" collapsed="false">
      <c r="B251" s="41" t="n">
        <v>3</v>
      </c>
      <c r="C251" s="72" t="n">
        <v>37215</v>
      </c>
      <c r="D251" s="20" t="n">
        <f aca="false">C251+90</f>
        <v>37305</v>
      </c>
      <c r="E251" s="21" t="n">
        <f aca="false">IF($A$25&gt;=D251,(IF($A$25-D251&gt;31,$A$25-$A$24+1,$A$25-D251+1)),0)</f>
        <v>0</v>
      </c>
      <c r="F251" s="22"/>
      <c r="G251" s="23" t="n">
        <f aca="false">IF(E251&gt;0,1,0)</f>
        <v>0</v>
      </c>
      <c r="H251" s="70"/>
      <c r="I251" s="62" t="s">
        <v>36</v>
      </c>
      <c r="J251" s="62" t="n">
        <v>28</v>
      </c>
      <c r="K251" s="29" t="s">
        <v>14</v>
      </c>
      <c r="N251" s="49" t="s">
        <v>15</v>
      </c>
      <c r="O251" s="31"/>
      <c r="P251" s="31"/>
    </row>
    <row r="252" customFormat="false" ht="13.5" hidden="false" customHeight="false" outlineLevel="0" collapsed="false">
      <c r="B252" s="41" t="n">
        <v>4</v>
      </c>
      <c r="C252" s="72" t="n">
        <v>37215</v>
      </c>
      <c r="D252" s="20" t="n">
        <f aca="false">C252+90</f>
        <v>37305</v>
      </c>
      <c r="E252" s="21" t="n">
        <f aca="false">IF($A$25&gt;=D252,(IF($A$25-D252&gt;31,$A$25-$A$24+1,$A$25-D252+1)),0)</f>
        <v>0</v>
      </c>
      <c r="F252" s="22"/>
      <c r="G252" s="23" t="n">
        <f aca="false">IF(E252&gt;0,1,0)</f>
        <v>0</v>
      </c>
      <c r="H252" s="70"/>
      <c r="J252" s="29" t="n">
        <f aca="false">SUM(J250:J251)</f>
        <v>90</v>
      </c>
      <c r="K252" s="29" t="s">
        <v>16</v>
      </c>
      <c r="N252" s="64"/>
      <c r="O252" s="8"/>
      <c r="P252" s="8"/>
    </row>
    <row r="253" customFormat="false" ht="12.75" hidden="false" customHeight="false" outlineLevel="0" collapsed="false">
      <c r="B253" s="41" t="n">
        <v>5</v>
      </c>
      <c r="C253" s="72" t="n">
        <v>37215</v>
      </c>
      <c r="D253" s="20" t="n">
        <f aca="false">C253+90</f>
        <v>37305</v>
      </c>
      <c r="E253" s="21" t="n">
        <f aca="false">IF($A$25&gt;=D253,(IF($A$25-D253&gt;31,$A$25-$A$24+1,$A$25-D253+1)),0)</f>
        <v>0</v>
      </c>
      <c r="F253" s="22"/>
      <c r="G253" s="23" t="n">
        <f aca="false">IF(E253&gt;0,1,0)</f>
        <v>0</v>
      </c>
      <c r="H253" s="70"/>
      <c r="J253" s="0" t="n">
        <f aca="false">90-J252</f>
        <v>0</v>
      </c>
    </row>
    <row r="254" customFormat="false" ht="12.75" hidden="false" customHeight="false" outlineLevel="0" collapsed="false">
      <c r="B254" s="41" t="n">
        <v>7</v>
      </c>
      <c r="C254" s="73" t="n">
        <v>37218</v>
      </c>
      <c r="D254" s="20" t="n">
        <f aca="false">C254+90</f>
        <v>37308</v>
      </c>
      <c r="E254" s="21" t="n">
        <f aca="false">IF($A$25&gt;=D254,(IF($A$25-D254&gt;31,$A$25-$A$24+1,$A$25-D254+1)),0)</f>
        <v>0</v>
      </c>
      <c r="F254" s="22"/>
      <c r="G254" s="23" t="n">
        <f aca="false">IF(E254&gt;0,1,0)</f>
        <v>0</v>
      </c>
      <c r="H254" s="70"/>
    </row>
    <row r="255" customFormat="false" ht="12.75" hidden="false" customHeight="false" outlineLevel="0" collapsed="false">
      <c r="B255" s="41" t="n">
        <v>8</v>
      </c>
      <c r="C255" s="73" t="n">
        <v>37218</v>
      </c>
      <c r="D255" s="20" t="n">
        <f aca="false">C255+90</f>
        <v>37308</v>
      </c>
      <c r="E255" s="21" t="n">
        <f aca="false">IF($A$25&gt;=D255,(IF($A$25-D255&gt;31,$A$25-$A$24+1,$A$25-D255+1)),0)</f>
        <v>0</v>
      </c>
      <c r="F255" s="22"/>
      <c r="G255" s="23" t="n">
        <f aca="false">IF(E255&gt;0,1,0)</f>
        <v>0</v>
      </c>
      <c r="H255" s="70"/>
    </row>
    <row r="256" customFormat="false" ht="12.75" hidden="false" customHeight="false" outlineLevel="0" collapsed="false">
      <c r="B256" s="41" t="n">
        <v>9</v>
      </c>
      <c r="C256" s="72" t="n">
        <v>37216</v>
      </c>
      <c r="D256" s="20" t="n">
        <f aca="false">C256+90</f>
        <v>37306</v>
      </c>
      <c r="E256" s="21" t="n">
        <f aca="false">IF($A$25&gt;=D256,(IF($A$25-D256&gt;31,$A$25-$A$24+1,$A$25-D256+1)),0)</f>
        <v>0</v>
      </c>
      <c r="F256" s="22"/>
      <c r="G256" s="23" t="n">
        <f aca="false">IF(E256&gt;0,1,0)</f>
        <v>0</v>
      </c>
      <c r="H256" s="70"/>
    </row>
    <row r="257" customFormat="false" ht="12.75" hidden="false" customHeight="false" outlineLevel="0" collapsed="false">
      <c r="B257" s="41" t="n">
        <v>13</v>
      </c>
      <c r="C257" s="72" t="n">
        <v>37215</v>
      </c>
      <c r="D257" s="20" t="n">
        <f aca="false">C257+90</f>
        <v>37305</v>
      </c>
      <c r="E257" s="21" t="n">
        <f aca="false">IF($A$25&gt;=D257,(IF($A$25-D257&gt;31,$A$25-$A$24+1,$A$25-D257+1)),0)</f>
        <v>0</v>
      </c>
      <c r="F257" s="22"/>
      <c r="G257" s="23" t="n">
        <f aca="false">IF(E257&gt;0,1,0)</f>
        <v>0</v>
      </c>
      <c r="H257" s="70"/>
    </row>
    <row r="258" customFormat="false" ht="12.75" hidden="false" customHeight="false" outlineLevel="0" collapsed="false">
      <c r="B258" s="41" t="n">
        <v>14</v>
      </c>
      <c r="C258" s="72" t="n">
        <v>37216</v>
      </c>
      <c r="D258" s="20" t="n">
        <f aca="false">C258+90</f>
        <v>37306</v>
      </c>
      <c r="E258" s="21" t="n">
        <f aca="false">IF($A$25&gt;=D258,(IF($A$25-D258&gt;31,$A$25-$A$24+1,$A$25-D258+1)),0)</f>
        <v>0</v>
      </c>
      <c r="F258" s="22"/>
      <c r="G258" s="23" t="n">
        <f aca="false">IF(E258&gt;0,1,0)</f>
        <v>0</v>
      </c>
      <c r="H258" s="70"/>
    </row>
    <row r="259" customFormat="false" ht="12.75" hidden="false" customHeight="false" outlineLevel="0" collapsed="false">
      <c r="B259" s="41" t="n">
        <v>15</v>
      </c>
      <c r="C259" s="73" t="n">
        <v>37219</v>
      </c>
      <c r="D259" s="20" t="n">
        <f aca="false">C259+90</f>
        <v>37309</v>
      </c>
      <c r="E259" s="21" t="n">
        <f aca="false">IF($A$25&gt;=D259,(IF($A$25-D259&gt;31,$A$25-$A$24+1,$A$25-D259+1)),0)</f>
        <v>0</v>
      </c>
      <c r="F259" s="22"/>
      <c r="G259" s="23" t="n">
        <f aca="false">IF(E259&gt;0,1,0)</f>
        <v>0</v>
      </c>
      <c r="H259" s="70"/>
    </row>
    <row r="260" customFormat="false" ht="12.75" hidden="false" customHeight="false" outlineLevel="0" collapsed="false">
      <c r="B260" s="41" t="n">
        <v>17</v>
      </c>
      <c r="C260" s="73" t="n">
        <v>37212</v>
      </c>
      <c r="D260" s="20" t="n">
        <f aca="false">C260+90</f>
        <v>37302</v>
      </c>
      <c r="E260" s="21" t="n">
        <f aca="false">IF($A$25&gt;=D260,(IF($A$25-D260&gt;31,$A$25-$A$24+1,$A$25-D260+1)),0)</f>
        <v>0</v>
      </c>
      <c r="F260" s="22"/>
      <c r="G260" s="23" t="n">
        <f aca="false">IF(E260&gt;0,1,0)</f>
        <v>0</v>
      </c>
      <c r="H260" s="70"/>
    </row>
    <row r="261" customFormat="false" ht="12.75" hidden="false" customHeight="false" outlineLevel="0" collapsed="false">
      <c r="B261" s="41" t="n">
        <v>18</v>
      </c>
      <c r="C261" s="72" t="n">
        <v>37216</v>
      </c>
      <c r="D261" s="20" t="n">
        <f aca="false">C261+90</f>
        <v>37306</v>
      </c>
      <c r="E261" s="21" t="n">
        <f aca="false">IF($A$25&gt;=D261,(IF($A$25-D261&gt;31,$A$25-$A$24+1,$A$25-D261+1)),0)</f>
        <v>0</v>
      </c>
      <c r="F261" s="22"/>
      <c r="G261" s="23" t="n">
        <f aca="false">IF(E261&gt;0,1,0)</f>
        <v>0</v>
      </c>
      <c r="H261" s="70"/>
    </row>
    <row r="262" customFormat="false" ht="12.75" hidden="false" customHeight="false" outlineLevel="0" collapsed="false">
      <c r="B262" s="41" t="n">
        <v>19</v>
      </c>
      <c r="C262" s="72" t="n">
        <v>37216</v>
      </c>
      <c r="D262" s="20" t="n">
        <f aca="false">C262+90</f>
        <v>37306</v>
      </c>
      <c r="E262" s="21" t="n">
        <f aca="false">IF($A$25&gt;=D262,(IF($A$25-D262&gt;31,$A$25-$A$24+1,$A$25-D262+1)),0)</f>
        <v>0</v>
      </c>
      <c r="F262" s="22"/>
      <c r="G262" s="23" t="n">
        <f aca="false">IF(E262&gt;0,1,0)</f>
        <v>0</v>
      </c>
      <c r="H262" s="70"/>
    </row>
    <row r="263" customFormat="false" ht="12.75" hidden="false" customHeight="false" outlineLevel="0" collapsed="false">
      <c r="B263" s="41" t="n">
        <v>20</v>
      </c>
      <c r="C263" s="72" t="n">
        <v>37216</v>
      </c>
      <c r="D263" s="20" t="n">
        <f aca="false">C263+90</f>
        <v>37306</v>
      </c>
      <c r="E263" s="21" t="n">
        <f aca="false">IF($A$25&gt;=D263,(IF($A$25-D263&gt;31,$A$25-$A$24+1,$A$25-D263+1)),0)</f>
        <v>0</v>
      </c>
      <c r="F263" s="22"/>
      <c r="G263" s="23" t="n">
        <f aca="false">IF(E263&gt;0,1,0)</f>
        <v>0</v>
      </c>
      <c r="H263" s="70"/>
    </row>
    <row r="264" customFormat="false" ht="12.75" hidden="false" customHeight="false" outlineLevel="0" collapsed="false">
      <c r="B264" s="41" t="n">
        <v>21</v>
      </c>
      <c r="C264" s="73" t="n">
        <v>37212</v>
      </c>
      <c r="D264" s="20" t="n">
        <f aca="false">C264+90</f>
        <v>37302</v>
      </c>
      <c r="E264" s="21" t="n">
        <f aca="false">IF($A$25&gt;=D264,(IF($A$25-D264&gt;31,$A$25-$A$24+1,$A$25-D264+1)),0)</f>
        <v>0</v>
      </c>
      <c r="F264" s="22"/>
      <c r="G264" s="23" t="n">
        <f aca="false">IF(E264&gt;0,1,0)</f>
        <v>0</v>
      </c>
      <c r="H264" s="70"/>
    </row>
    <row r="265" customFormat="false" ht="12.75" hidden="false" customHeight="false" outlineLevel="0" collapsed="false">
      <c r="B265" s="41" t="n">
        <v>22</v>
      </c>
      <c r="C265" s="73" t="n">
        <v>37213</v>
      </c>
      <c r="D265" s="20" t="n">
        <f aca="false">C265+90</f>
        <v>37303</v>
      </c>
      <c r="E265" s="21" t="n">
        <f aca="false">IF($A$25&gt;=D265,(IF($A$25-D265&gt;31,$A$25-$A$24+1,$A$25-D265+1)),0)</f>
        <v>0</v>
      </c>
      <c r="F265" s="22"/>
      <c r="G265" s="23" t="n">
        <f aca="false">IF(E265&gt;0,1,0)</f>
        <v>0</v>
      </c>
      <c r="H265" s="70"/>
    </row>
    <row r="266" customFormat="false" ht="12.75" hidden="false" customHeight="false" outlineLevel="0" collapsed="false">
      <c r="B266" s="41" t="n">
        <v>23</v>
      </c>
      <c r="C266" s="73" t="n">
        <v>37214</v>
      </c>
      <c r="D266" s="20" t="n">
        <f aca="false">C266+90</f>
        <v>37304</v>
      </c>
      <c r="E266" s="21" t="n">
        <f aca="false">IF($A$25&gt;=D266,(IF($A$25-D266&gt;31,$A$25-$A$24+1,$A$25-D266+1)),0)</f>
        <v>0</v>
      </c>
      <c r="F266" s="22"/>
      <c r="G266" s="23" t="n">
        <f aca="false">IF(E266&gt;0,1,0)</f>
        <v>0</v>
      </c>
      <c r="H266" s="70"/>
    </row>
    <row r="267" customFormat="false" ht="12.75" hidden="false" customHeight="false" outlineLevel="0" collapsed="false">
      <c r="B267" s="41" t="n">
        <v>24</v>
      </c>
      <c r="C267" s="73" t="n">
        <v>37213</v>
      </c>
      <c r="D267" s="20" t="n">
        <f aca="false">C267+90</f>
        <v>37303</v>
      </c>
      <c r="E267" s="21" t="n">
        <f aca="false">IF($A$25&gt;=D267,(IF($A$25-D267&gt;31,$A$25-$A$24+1,$A$25-D267+1)),0)</f>
        <v>0</v>
      </c>
      <c r="F267" s="22"/>
      <c r="G267" s="23" t="n">
        <f aca="false">IF(E267&gt;0,1,0)</f>
        <v>0</v>
      </c>
      <c r="H267" s="70"/>
    </row>
    <row r="268" customFormat="false" ht="12.75" hidden="false" customHeight="false" outlineLevel="0" collapsed="false">
      <c r="B268" s="41" t="n">
        <v>25</v>
      </c>
      <c r="C268" s="73" t="n">
        <v>37213</v>
      </c>
      <c r="D268" s="20" t="n">
        <f aca="false">C268+90</f>
        <v>37303</v>
      </c>
      <c r="E268" s="21" t="n">
        <f aca="false">IF($A$25&gt;=D268,(IF($A$25-D268&gt;31,$A$25-$A$24+1,$A$25-D268+1)),0)</f>
        <v>0</v>
      </c>
      <c r="F268" s="22"/>
      <c r="G268" s="23" t="n">
        <f aca="false">IF(E268&gt;0,1,0)</f>
        <v>0</v>
      </c>
      <c r="H268" s="70"/>
    </row>
    <row r="269" customFormat="false" ht="12.75" hidden="false" customHeight="false" outlineLevel="0" collapsed="false">
      <c r="B269" s="41" t="n">
        <v>26</v>
      </c>
      <c r="C269" s="71" t="n">
        <v>37226</v>
      </c>
      <c r="D269" s="20" t="n">
        <f aca="false">C269+90</f>
        <v>37316</v>
      </c>
      <c r="E269" s="21" t="n">
        <f aca="false">IF($A$25&gt;=D269,(IF($A$25-D269&gt;31,$A$25-$A$24+1,$A$25-D269+1)),0)</f>
        <v>0</v>
      </c>
      <c r="F269" s="22"/>
      <c r="G269" s="23" t="n">
        <f aca="false">IF(E269&gt;0,1,0)</f>
        <v>0</v>
      </c>
      <c r="H269" s="70"/>
    </row>
    <row r="270" customFormat="false" ht="12.75" hidden="false" customHeight="false" outlineLevel="0" collapsed="false">
      <c r="B270" s="41" t="n">
        <v>27</v>
      </c>
      <c r="C270" s="73" t="n">
        <v>37225</v>
      </c>
      <c r="D270" s="20" t="n">
        <f aca="false">C270+90</f>
        <v>37315</v>
      </c>
      <c r="E270" s="21" t="n">
        <f aca="false">IF($A$25&gt;=D270,(IF($A$25-D270&gt;31,$A$25-$A$24+1,$A$25-D270+1)),0)</f>
        <v>0</v>
      </c>
      <c r="F270" s="22"/>
      <c r="G270" s="23" t="n">
        <f aca="false">IF(E270&gt;0,1,0)</f>
        <v>0</v>
      </c>
      <c r="H270" s="70"/>
    </row>
    <row r="271" customFormat="false" ht="12.75" hidden="false" customHeight="false" outlineLevel="0" collapsed="false">
      <c r="B271" s="41" t="n">
        <v>28</v>
      </c>
      <c r="C271" s="73" t="n">
        <v>37214</v>
      </c>
      <c r="D271" s="20" t="n">
        <f aca="false">C271+90</f>
        <v>37304</v>
      </c>
      <c r="E271" s="21" t="n">
        <f aca="false">IF($A$25&gt;=D271,(IF($A$25-D271&gt;31,$A$25-$A$24+1,$A$25-D271+1)),0)</f>
        <v>0</v>
      </c>
      <c r="F271" s="22"/>
      <c r="G271" s="23" t="n">
        <f aca="false">IF(E271&gt;0,1,0)</f>
        <v>0</v>
      </c>
      <c r="H271" s="70"/>
    </row>
    <row r="272" customFormat="false" ht="12.75" hidden="false" customHeight="false" outlineLevel="0" collapsed="false">
      <c r="B272" s="41" t="n">
        <v>29</v>
      </c>
      <c r="C272" s="72" t="n">
        <v>37215</v>
      </c>
      <c r="D272" s="20" t="n">
        <f aca="false">C272+90</f>
        <v>37305</v>
      </c>
      <c r="E272" s="21" t="n">
        <f aca="false">IF($A$25&gt;=D272,(IF($A$25-D272&gt;31,$A$25-$A$24+1,$A$25-D272+1)),0)</f>
        <v>0</v>
      </c>
      <c r="F272" s="22"/>
      <c r="G272" s="23" t="n">
        <f aca="false">IF(E272&gt;0,1,0)</f>
        <v>0</v>
      </c>
      <c r="H272" s="70"/>
    </row>
    <row r="273" customFormat="false" ht="12.75" hidden="false" customHeight="false" outlineLevel="0" collapsed="false">
      <c r="B273" s="41" t="n">
        <v>30</v>
      </c>
      <c r="C273" s="73" t="n">
        <v>37214</v>
      </c>
      <c r="D273" s="20" t="n">
        <f aca="false">C273+90</f>
        <v>37304</v>
      </c>
      <c r="E273" s="21" t="n">
        <f aca="false">IF($A$25&gt;=D273,(IF($A$25-D273&gt;31,$A$25-$A$24+1,$A$25-D273+1)),0)</f>
        <v>0</v>
      </c>
      <c r="F273" s="22"/>
      <c r="G273" s="23" t="n">
        <f aca="false">IF(E273&gt;0,1,0)</f>
        <v>0</v>
      </c>
      <c r="H273" s="70"/>
    </row>
    <row r="274" customFormat="false" ht="12.75" hidden="false" customHeight="false" outlineLevel="0" collapsed="false">
      <c r="B274" s="41" t="n">
        <v>49</v>
      </c>
      <c r="C274" s="73" t="n">
        <v>37222</v>
      </c>
      <c r="D274" s="20" t="n">
        <f aca="false">C274+90</f>
        <v>37312</v>
      </c>
      <c r="E274" s="21" t="n">
        <f aca="false">IF($A$25&gt;=D274,(IF($A$25-D274&gt;31,$A$25-$A$24+1,$A$25-D274+1)),0)</f>
        <v>0</v>
      </c>
      <c r="F274" s="22"/>
      <c r="G274" s="23" t="n">
        <f aca="false">IF(E274&gt;0,1,0)</f>
        <v>0</v>
      </c>
      <c r="H274" s="70"/>
    </row>
    <row r="275" customFormat="false" ht="12.75" hidden="false" customHeight="false" outlineLevel="0" collapsed="false">
      <c r="B275" s="41" t="n">
        <v>50</v>
      </c>
      <c r="C275" s="73" t="n">
        <v>37217</v>
      </c>
      <c r="D275" s="20" t="n">
        <f aca="false">C275+90</f>
        <v>37307</v>
      </c>
      <c r="E275" s="21" t="n">
        <f aca="false">IF($A$25&gt;=D275,(IF($A$25-D275&gt;31,$A$25-$A$24+1,$A$25-D275+1)),0)</f>
        <v>0</v>
      </c>
      <c r="F275" s="22"/>
      <c r="G275" s="23" t="n">
        <f aca="false">IF(E275&gt;0,1,0)</f>
        <v>0</v>
      </c>
      <c r="H275" s="70"/>
    </row>
    <row r="276" customFormat="false" ht="12.75" hidden="false" customHeight="false" outlineLevel="0" collapsed="false">
      <c r="B276" s="41" t="n">
        <v>51</v>
      </c>
      <c r="C276" s="73" t="n">
        <v>37217</v>
      </c>
      <c r="D276" s="20" t="n">
        <f aca="false">C276+90</f>
        <v>37307</v>
      </c>
      <c r="E276" s="21" t="n">
        <f aca="false">IF($A$25&gt;=D276,(IF($A$25-D276&gt;31,$A$25-$A$24+1,$A$25-D276+1)),0)</f>
        <v>0</v>
      </c>
      <c r="F276" s="22"/>
      <c r="G276" s="23" t="n">
        <f aca="false">IF(E276&gt;0,1,0)</f>
        <v>0</v>
      </c>
      <c r="H276" s="70"/>
    </row>
    <row r="277" customFormat="false" ht="12.75" hidden="false" customHeight="false" outlineLevel="0" collapsed="false">
      <c r="B277" s="41" t="n">
        <v>52</v>
      </c>
      <c r="C277" s="73" t="n">
        <v>37217</v>
      </c>
      <c r="D277" s="20" t="n">
        <f aca="false">C277+90</f>
        <v>37307</v>
      </c>
      <c r="E277" s="21" t="n">
        <f aca="false">IF($A$25&gt;=D277,(IF($A$25-D277&gt;31,$A$25-$A$24+1,$A$25-D277+1)),0)</f>
        <v>0</v>
      </c>
      <c r="F277" s="22"/>
      <c r="G277" s="23" t="n">
        <f aca="false">IF(E277&gt;0,1,0)</f>
        <v>0</v>
      </c>
      <c r="H277" s="70"/>
    </row>
    <row r="278" customFormat="false" ht="12.75" hidden="false" customHeight="false" outlineLevel="0" collapsed="false">
      <c r="B278" s="41" t="n">
        <v>53</v>
      </c>
      <c r="C278" s="73" t="n">
        <v>37220</v>
      </c>
      <c r="D278" s="20" t="n">
        <f aca="false">C278+90</f>
        <v>37310</v>
      </c>
      <c r="E278" s="21" t="n">
        <f aca="false">IF($A$25&gt;=D278,(IF($A$25-D278&gt;31,$A$25-$A$24+1,$A$25-D278+1)),0)</f>
        <v>0</v>
      </c>
      <c r="F278" s="22"/>
      <c r="G278" s="23" t="n">
        <f aca="false">IF(E278&gt;0,1,0)</f>
        <v>0</v>
      </c>
      <c r="H278" s="70"/>
    </row>
    <row r="279" customFormat="false" ht="12.75" hidden="false" customHeight="false" outlineLevel="0" collapsed="false">
      <c r="B279" s="41" t="n">
        <v>54</v>
      </c>
      <c r="C279" s="73" t="n">
        <v>37220</v>
      </c>
      <c r="D279" s="20" t="n">
        <f aca="false">C279+90</f>
        <v>37310</v>
      </c>
      <c r="E279" s="21" t="n">
        <f aca="false">IF($A$25&gt;=D279,(IF($A$25-D279&gt;31,$A$25-$A$24+1,$A$25-D279+1)),0)</f>
        <v>0</v>
      </c>
      <c r="F279" s="22"/>
      <c r="G279" s="23" t="n">
        <f aca="false">IF(E279&gt;0,1,0)</f>
        <v>0</v>
      </c>
      <c r="H279" s="70"/>
    </row>
    <row r="280" customFormat="false" ht="12.75" hidden="false" customHeight="false" outlineLevel="0" collapsed="false">
      <c r="B280" s="41" t="n">
        <v>55</v>
      </c>
      <c r="C280" s="73" t="n">
        <v>37222</v>
      </c>
      <c r="D280" s="20" t="n">
        <f aca="false">C280+90</f>
        <v>37312</v>
      </c>
      <c r="E280" s="21" t="n">
        <f aca="false">IF($A$25&gt;=D280,(IF($A$25-D280&gt;31,$A$25-$A$24+1,$A$25-D280+1)),0)</f>
        <v>0</v>
      </c>
      <c r="F280" s="22"/>
      <c r="G280" s="23" t="n">
        <f aca="false">IF(E280&gt;0,1,0)</f>
        <v>0</v>
      </c>
      <c r="H280" s="70"/>
    </row>
    <row r="281" customFormat="false" ht="12.75" hidden="false" customHeight="false" outlineLevel="0" collapsed="false">
      <c r="B281" s="41" t="n">
        <v>56</v>
      </c>
      <c r="C281" s="73" t="n">
        <v>37221</v>
      </c>
      <c r="D281" s="20" t="n">
        <f aca="false">C281+90</f>
        <v>37311</v>
      </c>
      <c r="E281" s="21" t="n">
        <f aca="false">IF($A$25&gt;=D281,(IF($A$25-D281&gt;31,$A$25-$A$24+1,$A$25-D281+1)),0)</f>
        <v>0</v>
      </c>
      <c r="F281" s="22"/>
      <c r="G281" s="23" t="n">
        <f aca="false">IF(E281&gt;0,1,0)</f>
        <v>0</v>
      </c>
      <c r="H281" s="70"/>
    </row>
    <row r="282" customFormat="false" ht="12.75" hidden="false" customHeight="false" outlineLevel="0" collapsed="false">
      <c r="B282" s="41" t="n">
        <v>57</v>
      </c>
      <c r="C282" s="73" t="n">
        <v>37222</v>
      </c>
      <c r="D282" s="20" t="n">
        <f aca="false">C282+90</f>
        <v>37312</v>
      </c>
      <c r="E282" s="21" t="n">
        <f aca="false">IF($A$25&gt;=D282,(IF($A$25-D282&gt;31,$A$25-$A$24+1,$A$25-D282+1)),0)</f>
        <v>0</v>
      </c>
      <c r="F282" s="22"/>
      <c r="G282" s="23" t="n">
        <f aca="false">IF(E282&gt;0,1,0)</f>
        <v>0</v>
      </c>
      <c r="H282" s="70"/>
    </row>
    <row r="283" customFormat="false" ht="12.75" hidden="false" customHeight="false" outlineLevel="0" collapsed="false">
      <c r="B283" s="41" t="n">
        <v>58</v>
      </c>
      <c r="C283" s="73" t="n">
        <v>37220</v>
      </c>
      <c r="D283" s="20" t="n">
        <f aca="false">C283+90</f>
        <v>37310</v>
      </c>
      <c r="E283" s="21" t="n">
        <f aca="false">IF($A$25&gt;=D283,(IF($A$25-D283&gt;31,$A$25-$A$24+1,$A$25-D283+1)),0)</f>
        <v>0</v>
      </c>
      <c r="F283" s="22"/>
      <c r="G283" s="23" t="n">
        <f aca="false">IF(E283&gt;0,1,0)</f>
        <v>0</v>
      </c>
      <c r="H283" s="70"/>
    </row>
    <row r="284" customFormat="false" ht="12.75" hidden="false" customHeight="false" outlineLevel="0" collapsed="false">
      <c r="B284" s="41" t="n">
        <v>59</v>
      </c>
      <c r="C284" s="73" t="n">
        <v>37221</v>
      </c>
      <c r="D284" s="20" t="n">
        <f aca="false">C284+90</f>
        <v>37311</v>
      </c>
      <c r="E284" s="21" t="n">
        <f aca="false">IF($A$25&gt;=D284,(IF($A$25-D284&gt;31,$A$25-$A$24+1,$A$25-D284+1)),0)</f>
        <v>0</v>
      </c>
      <c r="F284" s="22"/>
      <c r="G284" s="23" t="n">
        <f aca="false">IF(E284&gt;0,1,0)</f>
        <v>0</v>
      </c>
      <c r="H284" s="70"/>
    </row>
    <row r="285" customFormat="false" ht="12.75" hidden="false" customHeight="false" outlineLevel="0" collapsed="false">
      <c r="B285" s="41" t="n">
        <v>60</v>
      </c>
      <c r="C285" s="73" t="n">
        <v>37218</v>
      </c>
      <c r="D285" s="20" t="n">
        <f aca="false">C285+90</f>
        <v>37308</v>
      </c>
      <c r="E285" s="21" t="n">
        <f aca="false">IF($A$25&gt;=D285,(IF($A$25-D285&gt;31,$A$25-$A$24+1,$A$25-D285+1)),0)</f>
        <v>0</v>
      </c>
      <c r="F285" s="22"/>
      <c r="G285" s="23" t="n">
        <f aca="false">IF(E285&gt;0,1,0)</f>
        <v>0</v>
      </c>
      <c r="H285" s="70"/>
    </row>
    <row r="286" customFormat="false" ht="12.75" hidden="false" customHeight="false" outlineLevel="0" collapsed="false">
      <c r="B286" s="41" t="n">
        <v>61</v>
      </c>
      <c r="C286" s="73" t="n">
        <v>37218</v>
      </c>
      <c r="D286" s="20" t="n">
        <f aca="false">C286+90</f>
        <v>37308</v>
      </c>
      <c r="E286" s="21" t="n">
        <f aca="false">IF($A$25&gt;=D286,(IF($A$25-D286&gt;31,$A$25-$A$24+1,$A$25-D286+1)),0)</f>
        <v>0</v>
      </c>
      <c r="F286" s="22"/>
      <c r="G286" s="23" t="n">
        <f aca="false">IF(E286&gt;0,1,0)</f>
        <v>0</v>
      </c>
      <c r="H286" s="70"/>
    </row>
    <row r="287" customFormat="false" ht="12.75" hidden="false" customHeight="false" outlineLevel="0" collapsed="false">
      <c r="B287" s="41" t="n">
        <v>62</v>
      </c>
      <c r="C287" s="73" t="n">
        <v>37219</v>
      </c>
      <c r="D287" s="20" t="n">
        <f aca="false">C287+90</f>
        <v>37309</v>
      </c>
      <c r="E287" s="21" t="n">
        <f aca="false">IF($A$25&gt;=D287,(IF($A$25-D287&gt;31,$A$25-$A$24+1,$A$25-D287+1)),0)</f>
        <v>0</v>
      </c>
      <c r="F287" s="22"/>
      <c r="G287" s="23" t="n">
        <f aca="false">IF(E287&gt;0,1,0)</f>
        <v>0</v>
      </c>
      <c r="H287" s="70"/>
    </row>
    <row r="288" customFormat="false" ht="12.75" hidden="false" customHeight="false" outlineLevel="0" collapsed="false">
      <c r="B288" s="41" t="n">
        <v>63</v>
      </c>
      <c r="C288" s="73" t="n">
        <v>37219</v>
      </c>
      <c r="D288" s="20" t="n">
        <f aca="false">C288+90</f>
        <v>37309</v>
      </c>
      <c r="E288" s="21" t="n">
        <f aca="false">IF($A$25&gt;=D288,(IF($A$25-D288&gt;31,$A$25-$A$24+1,$A$25-D288+1)),0)</f>
        <v>0</v>
      </c>
      <c r="F288" s="22"/>
      <c r="G288" s="23" t="n">
        <f aca="false">IF(E288&gt;0,1,0)</f>
        <v>0</v>
      </c>
      <c r="H288" s="70"/>
    </row>
    <row r="289" customFormat="false" ht="12.75" hidden="false" customHeight="false" outlineLevel="0" collapsed="false">
      <c r="B289" s="41" t="n">
        <v>64</v>
      </c>
      <c r="C289" s="73" t="n">
        <v>37223</v>
      </c>
      <c r="D289" s="20" t="n">
        <f aca="false">C289+90</f>
        <v>37313</v>
      </c>
      <c r="E289" s="21" t="n">
        <f aca="false">IF($A$25&gt;=D289,(IF($A$25-D289&gt;31,$A$25-$A$24+1,$A$25-D289+1)),0)</f>
        <v>0</v>
      </c>
      <c r="F289" s="22"/>
      <c r="G289" s="23" t="n">
        <f aca="false">IF(E289&gt;0,1,0)</f>
        <v>0</v>
      </c>
      <c r="H289" s="70"/>
    </row>
    <row r="290" customFormat="false" ht="12.75" hidden="false" customHeight="false" outlineLevel="0" collapsed="false">
      <c r="B290" s="41" t="n">
        <v>65</v>
      </c>
      <c r="C290" s="73" t="n">
        <v>37224</v>
      </c>
      <c r="D290" s="20" t="n">
        <f aca="false">C290+90</f>
        <v>37314</v>
      </c>
      <c r="E290" s="21" t="n">
        <f aca="false">IF($A$25&gt;=D290,(IF($A$25-D290&gt;31,$A$25-$A$24+1,$A$25-D290+1)),0)</f>
        <v>0</v>
      </c>
      <c r="F290" s="22"/>
      <c r="G290" s="23" t="n">
        <f aca="false">IF(E290&gt;0,1,0)</f>
        <v>0</v>
      </c>
      <c r="H290" s="70"/>
    </row>
    <row r="291" customFormat="false" ht="12.75" hidden="false" customHeight="false" outlineLevel="0" collapsed="false">
      <c r="B291" s="41" t="n">
        <v>66</v>
      </c>
      <c r="C291" s="73" t="n">
        <v>37225</v>
      </c>
      <c r="D291" s="20" t="n">
        <f aca="false">C291+90</f>
        <v>37315</v>
      </c>
      <c r="E291" s="21" t="n">
        <f aca="false">IF($A$25&gt;=D291,(IF($A$25-D291&gt;31,$A$25-$A$24+1,$A$25-D291+1)),0)</f>
        <v>0</v>
      </c>
      <c r="F291" s="22"/>
      <c r="G291" s="23" t="n">
        <f aca="false">IF(E291&gt;0,1,0)</f>
        <v>0</v>
      </c>
      <c r="H291" s="70"/>
    </row>
    <row r="292" customFormat="false" ht="12.75" hidden="false" customHeight="false" outlineLevel="0" collapsed="false">
      <c r="B292" s="41" t="n">
        <v>67</v>
      </c>
      <c r="C292" s="73" t="n">
        <v>37224</v>
      </c>
      <c r="D292" s="20" t="n">
        <f aca="false">C292+90</f>
        <v>37314</v>
      </c>
      <c r="E292" s="21" t="n">
        <f aca="false">IF($A$25&gt;=D292,(IF($A$25-D292&gt;31,$A$25-$A$24+1,$A$25-D292+1)),0)</f>
        <v>0</v>
      </c>
      <c r="F292" s="22"/>
      <c r="G292" s="23" t="n">
        <f aca="false">IF(E292&gt;0,1,0)</f>
        <v>0</v>
      </c>
      <c r="H292" s="70"/>
    </row>
    <row r="293" customFormat="false" ht="12.75" hidden="false" customHeight="false" outlineLevel="0" collapsed="false">
      <c r="B293" s="41" t="n">
        <v>68</v>
      </c>
      <c r="C293" s="73" t="n">
        <v>37223</v>
      </c>
      <c r="D293" s="20" t="n">
        <f aca="false">C293+90</f>
        <v>37313</v>
      </c>
      <c r="E293" s="21" t="n">
        <f aca="false">IF($A$25&gt;=D293,(IF($A$25-D293&gt;31,$A$25-$A$24+1,$A$25-D293+1)),0)</f>
        <v>0</v>
      </c>
      <c r="F293" s="22"/>
      <c r="G293" s="23" t="n">
        <f aca="false">IF(E293&gt;0,1,0)</f>
        <v>0</v>
      </c>
      <c r="H293" s="70"/>
    </row>
    <row r="294" customFormat="false" ht="12.75" hidden="false" customHeight="false" outlineLevel="0" collapsed="false">
      <c r="B294" s="41" t="n">
        <v>69</v>
      </c>
      <c r="C294" s="73" t="n">
        <v>37225</v>
      </c>
      <c r="D294" s="20" t="n">
        <f aca="false">C294+90</f>
        <v>37315</v>
      </c>
      <c r="E294" s="21" t="n">
        <f aca="false">IF($A$25&gt;=D294,(IF($A$25-D294&gt;31,$A$25-$A$24+1,$A$25-D294+1)),0)</f>
        <v>0</v>
      </c>
      <c r="F294" s="22"/>
      <c r="G294" s="23" t="n">
        <f aca="false">IF(E294&gt;0,1,0)</f>
        <v>0</v>
      </c>
      <c r="H294" s="70"/>
    </row>
    <row r="295" customFormat="false" ht="12.75" hidden="false" customHeight="false" outlineLevel="0" collapsed="false">
      <c r="B295" s="41" t="n">
        <v>70</v>
      </c>
      <c r="C295" s="71" t="n">
        <v>37227</v>
      </c>
      <c r="D295" s="20" t="n">
        <f aca="false">C295+90</f>
        <v>37317</v>
      </c>
      <c r="E295" s="21" t="n">
        <f aca="false">IF($A$25&gt;=D295,(IF($A$25-D295&gt;31,$A$25-$A$24+1,$A$25-D295+1)),0)</f>
        <v>0</v>
      </c>
      <c r="F295" s="22"/>
      <c r="G295" s="23" t="n">
        <f aca="false">IF(E295&gt;0,1,0)</f>
        <v>0</v>
      </c>
      <c r="H295" s="70"/>
    </row>
    <row r="296" customFormat="false" ht="12.75" hidden="false" customHeight="false" outlineLevel="0" collapsed="false">
      <c r="B296" s="41" t="n">
        <v>71</v>
      </c>
      <c r="C296" s="71" t="n">
        <v>37227</v>
      </c>
      <c r="D296" s="20" t="n">
        <f aca="false">C296+90</f>
        <v>37317</v>
      </c>
      <c r="E296" s="21" t="n">
        <f aca="false">IF($A$25&gt;=D296,(IF($A$25-D296&gt;31,$A$25-$A$24+1,$A$25-D296+1)),0)</f>
        <v>0</v>
      </c>
      <c r="F296" s="22"/>
      <c r="G296" s="23" t="n">
        <f aca="false">IF(E296&gt;0,1,0)</f>
        <v>0</v>
      </c>
      <c r="H296" s="70"/>
    </row>
    <row r="297" customFormat="false" ht="12.75" hidden="false" customHeight="false" outlineLevel="0" collapsed="false">
      <c r="B297" s="41" t="n">
        <v>72</v>
      </c>
      <c r="C297" s="73" t="n">
        <v>37218</v>
      </c>
      <c r="D297" s="20" t="n">
        <f aca="false">C297+90</f>
        <v>37308</v>
      </c>
      <c r="E297" s="21" t="n">
        <f aca="false">IF($A$25&gt;=D297,(IF($A$25-D297&gt;31,$A$25-$A$24+1,$A$25-D297+1)),0)</f>
        <v>0</v>
      </c>
      <c r="F297" s="22"/>
      <c r="G297" s="23" t="n">
        <f aca="false">IF(E297&gt;0,1,0)</f>
        <v>0</v>
      </c>
      <c r="H297" s="70"/>
    </row>
    <row r="298" customFormat="false" ht="12.75" hidden="false" customHeight="false" outlineLevel="0" collapsed="false">
      <c r="B298" s="41" t="n">
        <v>73</v>
      </c>
      <c r="C298" s="73" t="n">
        <v>37220</v>
      </c>
      <c r="D298" s="20" t="n">
        <f aca="false">C298+90</f>
        <v>37310</v>
      </c>
      <c r="E298" s="21" t="n">
        <f aca="false">IF($A$25&gt;=D298,(IF($A$25-D298&gt;31,$A$25-$A$24+1,$A$25-D298+1)),0)</f>
        <v>0</v>
      </c>
      <c r="F298" s="22"/>
      <c r="G298" s="23" t="n">
        <f aca="false">IF(E298&gt;0,1,0)</f>
        <v>0</v>
      </c>
      <c r="H298" s="70"/>
    </row>
    <row r="299" customFormat="false" ht="12.75" hidden="false" customHeight="false" outlineLevel="0" collapsed="false">
      <c r="B299" s="41" t="n">
        <v>74</v>
      </c>
      <c r="C299" s="73" t="n">
        <v>37219</v>
      </c>
      <c r="D299" s="20" t="n">
        <f aca="false">C299+90</f>
        <v>37309</v>
      </c>
      <c r="E299" s="21" t="n">
        <f aca="false">IF($A$25&gt;=D299,(IF($A$25-D299&gt;31,$A$25-$A$24+1,$A$25-D299+1)),0)</f>
        <v>0</v>
      </c>
      <c r="F299" s="22"/>
      <c r="G299" s="23" t="n">
        <f aca="false">IF(E299&gt;0,1,0)</f>
        <v>0</v>
      </c>
      <c r="H299" s="70"/>
    </row>
    <row r="300" customFormat="false" ht="12.75" hidden="false" customHeight="false" outlineLevel="0" collapsed="false">
      <c r="B300" s="41" t="n">
        <v>75</v>
      </c>
      <c r="C300" s="73" t="n">
        <v>37220</v>
      </c>
      <c r="D300" s="20" t="n">
        <f aca="false">C300+90</f>
        <v>37310</v>
      </c>
      <c r="E300" s="21" t="n">
        <f aca="false">IF($A$25&gt;=D300,(IF($A$25-D300&gt;31,$A$25-$A$24+1,$A$25-D300+1)),0)</f>
        <v>0</v>
      </c>
      <c r="F300" s="22"/>
      <c r="G300" s="23" t="n">
        <f aca="false">IF(E300&gt;0,1,0)</f>
        <v>0</v>
      </c>
      <c r="H300" s="70"/>
    </row>
    <row r="301" customFormat="false" ht="12.75" hidden="false" customHeight="false" outlineLevel="0" collapsed="false">
      <c r="B301" s="41" t="n">
        <v>76</v>
      </c>
      <c r="C301" s="73" t="n">
        <v>37220</v>
      </c>
      <c r="D301" s="20" t="n">
        <f aca="false">C301+90</f>
        <v>37310</v>
      </c>
      <c r="E301" s="21" t="n">
        <f aca="false">IF($A$25&gt;=D301,(IF($A$25-D301&gt;31,$A$25-$A$24+1,$A$25-D301+1)),0)</f>
        <v>0</v>
      </c>
      <c r="F301" s="22"/>
      <c r="G301" s="23" t="n">
        <f aca="false">IF(E301&gt;0,1,0)</f>
        <v>0</v>
      </c>
      <c r="H301" s="70"/>
    </row>
    <row r="302" customFormat="false" ht="12.75" hidden="false" customHeight="false" outlineLevel="0" collapsed="false">
      <c r="B302" s="41" t="n">
        <v>77</v>
      </c>
      <c r="C302" s="73" t="n">
        <v>37219</v>
      </c>
      <c r="D302" s="20" t="n">
        <f aca="false">C302+90</f>
        <v>37309</v>
      </c>
      <c r="E302" s="21" t="n">
        <f aca="false">IF($A$25&gt;=D302,(IF($A$25-D302&gt;31,$A$25-$A$24+1,$A$25-D302+1)),0)</f>
        <v>0</v>
      </c>
      <c r="F302" s="22"/>
      <c r="G302" s="23" t="n">
        <f aca="false">IF(E302&gt;0,1,0)</f>
        <v>0</v>
      </c>
      <c r="H302" s="70"/>
    </row>
    <row r="303" customFormat="false" ht="12.75" hidden="false" customHeight="false" outlineLevel="0" collapsed="false">
      <c r="B303" s="41" t="n">
        <v>78</v>
      </c>
      <c r="C303" s="71" t="n">
        <v>37230</v>
      </c>
      <c r="D303" s="20" t="n">
        <f aca="false">C303+90</f>
        <v>37320</v>
      </c>
      <c r="E303" s="21" t="n">
        <f aca="false">IF($A$25&gt;=D303,(IF($A$25-D303&gt;31,$A$25-$A$24+1,$A$25-D303+1)),0)</f>
        <v>0</v>
      </c>
      <c r="F303" s="22"/>
      <c r="G303" s="23" t="n">
        <f aca="false">IF(E303&gt;0,1,0)</f>
        <v>0</v>
      </c>
      <c r="H303" s="70"/>
    </row>
    <row r="304" customFormat="false" ht="12.75" hidden="false" customHeight="false" outlineLevel="0" collapsed="false">
      <c r="B304" s="41" t="n">
        <v>79</v>
      </c>
      <c r="C304" s="73" t="n">
        <v>37224</v>
      </c>
      <c r="D304" s="20" t="n">
        <f aca="false">C304+90</f>
        <v>37314</v>
      </c>
      <c r="E304" s="21" t="n">
        <f aca="false">IF($A$25&gt;=D304,(IF($A$25-D304&gt;31,$A$25-$A$24+1,$A$25-D304+1)),0)</f>
        <v>0</v>
      </c>
      <c r="F304" s="22"/>
      <c r="G304" s="23" t="n">
        <f aca="false">IF(E304&gt;0,1,0)</f>
        <v>0</v>
      </c>
      <c r="H304" s="70"/>
    </row>
    <row r="305" customFormat="false" ht="12.75" hidden="false" customHeight="false" outlineLevel="0" collapsed="false">
      <c r="B305" s="41" t="n">
        <v>80</v>
      </c>
      <c r="C305" s="73" t="n">
        <v>37224</v>
      </c>
      <c r="D305" s="20" t="n">
        <f aca="false">C305+90</f>
        <v>37314</v>
      </c>
      <c r="E305" s="21" t="n">
        <f aca="false">IF($A$25&gt;=D305,(IF($A$25-D305&gt;31,$A$25-$A$24+1,$A$25-D305+1)),0)</f>
        <v>0</v>
      </c>
      <c r="F305" s="22"/>
      <c r="G305" s="23" t="n">
        <f aca="false">IF(E305&gt;0,1,0)</f>
        <v>0</v>
      </c>
      <c r="H305" s="70"/>
    </row>
    <row r="306" customFormat="false" ht="12.75" hidden="false" customHeight="false" outlineLevel="0" collapsed="false">
      <c r="B306" s="41" t="n">
        <v>81</v>
      </c>
      <c r="C306" s="71" t="n">
        <v>37230</v>
      </c>
      <c r="D306" s="20" t="n">
        <f aca="false">C306+90</f>
        <v>37320</v>
      </c>
      <c r="E306" s="21" t="n">
        <f aca="false">IF($A$25&gt;=D306,(IF($A$25-D306&gt;31,$A$25-$A$24+1,$A$25-D306+1)),0)</f>
        <v>0</v>
      </c>
      <c r="F306" s="22"/>
      <c r="G306" s="23" t="n">
        <f aca="false">IF(E306&gt;0,1,0)</f>
        <v>0</v>
      </c>
      <c r="H306" s="70"/>
    </row>
    <row r="307" customFormat="false" ht="12.75" hidden="false" customHeight="false" outlineLevel="0" collapsed="false">
      <c r="B307" s="41" t="n">
        <v>82</v>
      </c>
      <c r="C307" s="73" t="n">
        <v>37224</v>
      </c>
      <c r="D307" s="20" t="n">
        <f aca="false">C307+90</f>
        <v>37314</v>
      </c>
      <c r="E307" s="21" t="n">
        <f aca="false">IF($A$25&gt;=D307,(IF($A$25-D307&gt;31,$A$25-$A$24+1,$A$25-D307+1)),0)</f>
        <v>0</v>
      </c>
      <c r="F307" s="22"/>
      <c r="G307" s="23" t="n">
        <f aca="false">IF(E307&gt;0,1,0)</f>
        <v>0</v>
      </c>
      <c r="H307" s="70"/>
    </row>
    <row r="308" customFormat="false" ht="12.75" hidden="false" customHeight="false" outlineLevel="0" collapsed="false">
      <c r="B308" s="41" t="n">
        <v>83</v>
      </c>
      <c r="C308" s="71" t="n">
        <v>37227</v>
      </c>
      <c r="D308" s="20" t="n">
        <f aca="false">C308+90</f>
        <v>37317</v>
      </c>
      <c r="E308" s="21" t="n">
        <f aca="false">IF($A$25&gt;=D308,(IF($A$25-D308&gt;31,$A$25-$A$24+1,$A$25-D308+1)),0)</f>
        <v>0</v>
      </c>
      <c r="F308" s="22"/>
      <c r="G308" s="23" t="n">
        <f aca="false">IF(E308&gt;0,1,0)</f>
        <v>0</v>
      </c>
      <c r="H308" s="70"/>
    </row>
    <row r="309" customFormat="false" ht="12.75" hidden="false" customHeight="false" outlineLevel="0" collapsed="false">
      <c r="B309" s="41" t="n">
        <v>84</v>
      </c>
      <c r="C309" s="71" t="n">
        <v>37228</v>
      </c>
      <c r="D309" s="20" t="n">
        <f aca="false">C309+90</f>
        <v>37318</v>
      </c>
      <c r="E309" s="21" t="n">
        <f aca="false">IF($A$25&gt;=D309,(IF($A$25-D309&gt;31,$A$25-$A$24+1,$A$25-D309+1)),0)</f>
        <v>0</v>
      </c>
      <c r="F309" s="22"/>
      <c r="G309" s="23" t="n">
        <f aca="false">IF(E309&gt;0,1,0)</f>
        <v>0</v>
      </c>
      <c r="H309" s="70"/>
    </row>
    <row r="310" customFormat="false" ht="12.75" hidden="false" customHeight="false" outlineLevel="0" collapsed="false">
      <c r="B310" s="41" t="n">
        <v>85</v>
      </c>
      <c r="C310" s="71" t="n">
        <v>37231</v>
      </c>
      <c r="D310" s="20" t="n">
        <f aca="false">C310+90</f>
        <v>37321</v>
      </c>
      <c r="E310" s="21" t="n">
        <f aca="false">IF($A$25&gt;=D310,(IF($A$25-D310&gt;31,$A$25-$A$24+1,$A$25-D310+1)),0)</f>
        <v>0</v>
      </c>
      <c r="F310" s="22"/>
      <c r="G310" s="23" t="n">
        <f aca="false">IF(E310&gt;0,1,0)</f>
        <v>0</v>
      </c>
      <c r="H310" s="70"/>
    </row>
    <row r="311" customFormat="false" ht="12.75" hidden="false" customHeight="false" outlineLevel="0" collapsed="false">
      <c r="B311" s="41" t="n">
        <v>86</v>
      </c>
      <c r="C311" s="71" t="n">
        <v>37229</v>
      </c>
      <c r="D311" s="20" t="n">
        <f aca="false">C311+90</f>
        <v>37319</v>
      </c>
      <c r="E311" s="21" t="n">
        <f aca="false">IF($A$25&gt;=D311,(IF($A$25-D311&gt;31,$A$25-$A$24+1,$A$25-D311+1)),0)</f>
        <v>0</v>
      </c>
      <c r="F311" s="22"/>
      <c r="G311" s="23" t="n">
        <f aca="false">IF(E311&gt;0,1,0)</f>
        <v>0</v>
      </c>
      <c r="H311" s="70"/>
    </row>
    <row r="312" customFormat="false" ht="12.75" hidden="false" customHeight="false" outlineLevel="0" collapsed="false">
      <c r="B312" s="41" t="n">
        <v>87</v>
      </c>
      <c r="C312" s="71" t="n">
        <v>37228</v>
      </c>
      <c r="D312" s="20" t="n">
        <f aca="false">C312+90</f>
        <v>37318</v>
      </c>
      <c r="E312" s="21" t="n">
        <f aca="false">IF($A$25&gt;=D312,(IF($A$25-D312&gt;31,$A$25-$A$24+1,$A$25-D312+1)),0)</f>
        <v>0</v>
      </c>
      <c r="F312" s="22"/>
      <c r="G312" s="23" t="n">
        <f aca="false">IF(E312&gt;0,1,0)</f>
        <v>0</v>
      </c>
      <c r="H312" s="70"/>
    </row>
    <row r="313" customFormat="false" ht="12.75" hidden="false" customHeight="false" outlineLevel="0" collapsed="false">
      <c r="B313" s="41" t="n">
        <v>88</v>
      </c>
      <c r="C313" s="71" t="n">
        <v>37229</v>
      </c>
      <c r="D313" s="20" t="n">
        <f aca="false">C313+90</f>
        <v>37319</v>
      </c>
      <c r="E313" s="21" t="n">
        <f aca="false">IF($A$25&gt;=D313,(IF($A$25-D313&gt;31,$A$25-$A$24+1,$A$25-D313+1)),0)</f>
        <v>0</v>
      </c>
      <c r="F313" s="22"/>
      <c r="G313" s="23" t="n">
        <f aca="false">IF(E313&gt;0,1,0)</f>
        <v>0</v>
      </c>
      <c r="H313" s="70"/>
      <c r="K313" s="8"/>
    </row>
    <row r="314" customFormat="false" ht="12.75" hidden="false" customHeight="false" outlineLevel="0" collapsed="false">
      <c r="B314" s="41" t="n">
        <v>89</v>
      </c>
      <c r="C314" s="71" t="n">
        <v>37229</v>
      </c>
      <c r="D314" s="20" t="n">
        <f aca="false">C314+90</f>
        <v>37319</v>
      </c>
      <c r="E314" s="21" t="n">
        <f aca="false">IF($A$25&gt;=D314,(IF($A$25-D314&gt;31,$A$25-$A$24+1,$A$25-D314+1)),0)</f>
        <v>0</v>
      </c>
      <c r="F314" s="22"/>
      <c r="G314" s="23" t="n">
        <f aca="false">IF(E314&gt;0,1,0)</f>
        <v>0</v>
      </c>
      <c r="H314" s="70"/>
    </row>
    <row r="315" customFormat="false" ht="12.75" hidden="false" customHeight="false" outlineLevel="0" collapsed="false">
      <c r="B315" s="41" t="n">
        <v>90</v>
      </c>
      <c r="C315" s="71" t="n">
        <v>37227</v>
      </c>
      <c r="D315" s="20" t="n">
        <f aca="false">C315+90</f>
        <v>37317</v>
      </c>
      <c r="E315" s="21" t="n">
        <f aca="false">IF($A$25&gt;=D315,(IF($A$25-D315&gt;31,$A$25-$A$24+1,$A$25-D315+1)),0)</f>
        <v>0</v>
      </c>
      <c r="F315" s="22"/>
      <c r="G315" s="23" t="n">
        <f aca="false">IF(E315&gt;0,1,0)</f>
        <v>0</v>
      </c>
      <c r="H315" s="70"/>
    </row>
    <row r="316" customFormat="false" ht="12.75" hidden="false" customHeight="false" outlineLevel="0" collapsed="false">
      <c r="B316" s="41" t="n">
        <v>91</v>
      </c>
      <c r="C316" s="73" t="n">
        <v>37224</v>
      </c>
      <c r="D316" s="20" t="n">
        <f aca="false">C316+90</f>
        <v>37314</v>
      </c>
      <c r="E316" s="21" t="n">
        <f aca="false">IF($A$25&gt;=D316,(IF($A$25-D316&gt;31,$A$25-$A$24+1,$A$25-D316+1)),0)</f>
        <v>0</v>
      </c>
      <c r="F316" s="22"/>
      <c r="G316" s="23" t="n">
        <f aca="false">IF(E316&gt;0,1,0)</f>
        <v>0</v>
      </c>
      <c r="H316" s="70"/>
    </row>
    <row r="317" customFormat="false" ht="12.75" hidden="false" customHeight="false" outlineLevel="0" collapsed="false">
      <c r="B317" s="41" t="n">
        <v>92</v>
      </c>
      <c r="C317" s="71" t="n">
        <v>37233</v>
      </c>
      <c r="D317" s="20" t="n">
        <f aca="false">C317+90</f>
        <v>37323</v>
      </c>
      <c r="E317" s="21" t="n">
        <f aca="false">IF($A$25&gt;=D317,(IF($A$25-D317&gt;31,$A$25-$A$24+1,$A$25-D317+1)),0)</f>
        <v>0</v>
      </c>
      <c r="F317" s="22"/>
      <c r="G317" s="23" t="n">
        <f aca="false">IF(E317&gt;0,1,0)</f>
        <v>0</v>
      </c>
      <c r="H317" s="70"/>
    </row>
    <row r="318" customFormat="false" ht="12.75" hidden="false" customHeight="false" outlineLevel="0" collapsed="false">
      <c r="B318" s="41" t="n">
        <v>93</v>
      </c>
      <c r="C318" s="71" t="n">
        <v>37229</v>
      </c>
      <c r="D318" s="20" t="n">
        <f aca="false">C318+90</f>
        <v>37319</v>
      </c>
      <c r="E318" s="21" t="n">
        <f aca="false">IF($A$25&gt;=D318,(IF($A$25-D318&gt;31,$A$25-$A$24+1,$A$25-D318+1)),0)</f>
        <v>0</v>
      </c>
      <c r="F318" s="22"/>
      <c r="G318" s="23" t="n">
        <f aca="false">IF(E318&gt;0,1,0)</f>
        <v>0</v>
      </c>
      <c r="H318" s="70"/>
    </row>
    <row r="319" customFormat="false" ht="12.75" hidden="false" customHeight="false" outlineLevel="0" collapsed="false">
      <c r="B319" s="1" t="n">
        <v>96</v>
      </c>
      <c r="C319" s="71" t="n">
        <v>37226</v>
      </c>
      <c r="D319" s="20" t="n">
        <f aca="false">C319+90</f>
        <v>37316</v>
      </c>
      <c r="E319" s="21" t="n">
        <f aca="false">IF($A$25&gt;=D319,(IF($A$25-D319&gt;31,$A$25-$A$24+1,$A$25-D319+1)),0)</f>
        <v>0</v>
      </c>
      <c r="F319" s="22"/>
      <c r="G319" s="23" t="n">
        <f aca="false">IF(E319&gt;0,1,0)</f>
        <v>0</v>
      </c>
      <c r="H319" s="70"/>
    </row>
    <row r="320" customFormat="false" ht="12.75" hidden="false" customHeight="false" outlineLevel="0" collapsed="false">
      <c r="B320" s="1" t="n">
        <v>100</v>
      </c>
      <c r="C320" s="71" t="n">
        <v>37226</v>
      </c>
      <c r="D320" s="20" t="n">
        <f aca="false">C320+90</f>
        <v>37316</v>
      </c>
      <c r="E320" s="21" t="n">
        <f aca="false">IF($A$25&gt;=D320,(IF($A$25-D320&gt;31,$A$25-$A$24+1,$A$25-D320+1)),0)</f>
        <v>0</v>
      </c>
      <c r="F320" s="22"/>
      <c r="G320" s="23" t="n">
        <f aca="false">IF(E320&gt;0,1,0)</f>
        <v>0</v>
      </c>
      <c r="H320" s="70"/>
    </row>
    <row r="321" customFormat="false" ht="12.75" hidden="false" customHeight="false" outlineLevel="0" collapsed="false">
      <c r="B321" s="1" t="n">
        <v>102</v>
      </c>
      <c r="C321" s="71" t="n">
        <v>37227</v>
      </c>
      <c r="D321" s="20" t="n">
        <f aca="false">C321+90</f>
        <v>37317</v>
      </c>
      <c r="E321" s="21" t="n">
        <f aca="false">IF($A$25&gt;=D321,(IF($A$25-D321&gt;31,$A$25-$A$24+1,$A$25-D321+1)),0)</f>
        <v>0</v>
      </c>
      <c r="F321" s="22"/>
      <c r="G321" s="23" t="n">
        <f aca="false">IF(E321&gt;0,1,0)</f>
        <v>0</v>
      </c>
      <c r="H321" s="70"/>
    </row>
    <row r="322" customFormat="false" ht="12.75" hidden="false" customHeight="false" outlineLevel="0" collapsed="false">
      <c r="B322" s="1" t="n">
        <v>103</v>
      </c>
      <c r="C322" s="73" t="n">
        <v>37224</v>
      </c>
      <c r="D322" s="20" t="n">
        <f aca="false">C322+90</f>
        <v>37314</v>
      </c>
      <c r="E322" s="21" t="n">
        <f aca="false">IF($A$25&gt;=D322,(IF($A$25-D322&gt;31,$A$25-$A$24+1,$A$25-D322+1)),0)</f>
        <v>0</v>
      </c>
      <c r="F322" s="22"/>
      <c r="G322" s="23" t="n">
        <f aca="false">IF(E322&gt;0,1,0)</f>
        <v>0</v>
      </c>
      <c r="H322" s="70"/>
    </row>
    <row r="323" customFormat="false" ht="12.75" hidden="false" customHeight="false" outlineLevel="0" collapsed="false">
      <c r="B323" s="1" t="n">
        <v>104</v>
      </c>
      <c r="C323" s="71" t="n">
        <v>37228</v>
      </c>
      <c r="D323" s="20" t="n">
        <f aca="false">C323+90</f>
        <v>37318</v>
      </c>
      <c r="E323" s="21" t="n">
        <f aca="false">IF($A$25&gt;=D323,(IF($A$25-D323&gt;31,$A$25-$A$24+1,$A$25-D323+1)),0)</f>
        <v>0</v>
      </c>
      <c r="F323" s="22"/>
      <c r="G323" s="23" t="n">
        <f aca="false">IF(E323&gt;0,1,0)</f>
        <v>0</v>
      </c>
      <c r="H323" s="70"/>
    </row>
    <row r="324" customFormat="false" ht="12.75" hidden="false" customHeight="false" outlineLevel="0" collapsed="false">
      <c r="B324" s="1" t="n">
        <v>105</v>
      </c>
      <c r="C324" s="73" t="n">
        <v>37223</v>
      </c>
      <c r="D324" s="20" t="n">
        <f aca="false">C324+90</f>
        <v>37313</v>
      </c>
      <c r="E324" s="21" t="n">
        <f aca="false">IF($A$25&gt;=D324,(IF($A$25-D324&gt;31,$A$25-$A$24+1,$A$25-D324+1)),0)</f>
        <v>0</v>
      </c>
      <c r="F324" s="22"/>
      <c r="G324" s="23" t="n">
        <f aca="false">IF(E324&gt;0,1,0)</f>
        <v>0</v>
      </c>
      <c r="H324" s="70"/>
    </row>
    <row r="325" customFormat="false" ht="12.75" hidden="false" customHeight="false" outlineLevel="0" collapsed="false">
      <c r="B325" s="1" t="n">
        <v>106</v>
      </c>
      <c r="C325" s="73" t="n">
        <v>37224</v>
      </c>
      <c r="D325" s="20" t="n">
        <f aca="false">C325+90</f>
        <v>37314</v>
      </c>
      <c r="E325" s="21" t="n">
        <f aca="false">IF($A$25&gt;=D325,(IF($A$25-D325&gt;31,$A$25-$A$24+1,$A$25-D325+1)),0)</f>
        <v>0</v>
      </c>
      <c r="F325" s="22"/>
      <c r="G325" s="23" t="n">
        <f aca="false">IF(E325&gt;0,1,0)</f>
        <v>0</v>
      </c>
      <c r="H325" s="70"/>
    </row>
    <row r="326" customFormat="false" ht="12.75" hidden="false" customHeight="false" outlineLevel="0" collapsed="false">
      <c r="B326" s="1" t="n">
        <v>107</v>
      </c>
      <c r="C326" s="73" t="n">
        <v>37224</v>
      </c>
      <c r="D326" s="20" t="n">
        <f aca="false">C326+90</f>
        <v>37314</v>
      </c>
      <c r="E326" s="21" t="n">
        <f aca="false">IF($A$25&gt;=D326,(IF($A$25-D326&gt;31,$A$25-$A$24+1,$A$25-D326+1)),0)</f>
        <v>0</v>
      </c>
      <c r="F326" s="22"/>
      <c r="G326" s="23" t="n">
        <f aca="false">IF(E326&gt;0,1,0)</f>
        <v>0</v>
      </c>
      <c r="H326" s="70"/>
    </row>
    <row r="327" customFormat="false" ht="12.75" hidden="false" customHeight="false" outlineLevel="0" collapsed="false">
      <c r="B327" s="1" t="n">
        <v>108</v>
      </c>
      <c r="C327" s="71" t="n">
        <v>37227</v>
      </c>
      <c r="D327" s="20" t="n">
        <f aca="false">C327+90</f>
        <v>37317</v>
      </c>
      <c r="E327" s="21" t="n">
        <f aca="false">IF($A$25&gt;=D327,(IF($A$25-D327&gt;31,$A$25-$A$24+1,$A$25-D327+1)),0)</f>
        <v>0</v>
      </c>
      <c r="F327" s="22"/>
      <c r="G327" s="23" t="n">
        <f aca="false">IF(E327&gt;0,1,0)</f>
        <v>0</v>
      </c>
      <c r="H327" s="70"/>
    </row>
    <row r="328" customFormat="false" ht="12.75" hidden="false" customHeight="false" outlineLevel="0" collapsed="false">
      <c r="B328" s="1" t="n">
        <v>109</v>
      </c>
      <c r="C328" s="71" t="n">
        <v>37228</v>
      </c>
      <c r="D328" s="20" t="n">
        <f aca="false">C328+90</f>
        <v>37318</v>
      </c>
      <c r="E328" s="21" t="n">
        <f aca="false">IF($A$25&gt;=D328,(IF($A$25-D328&gt;31,$A$25-$A$24+1,$A$25-D328+1)),0)</f>
        <v>0</v>
      </c>
      <c r="F328" s="22"/>
      <c r="G328" s="23" t="n">
        <f aca="false">IF(E328&gt;0,1,0)</f>
        <v>0</v>
      </c>
      <c r="H328" s="70"/>
    </row>
    <row r="329" customFormat="false" ht="12.75" hidden="false" customHeight="false" outlineLevel="0" collapsed="false">
      <c r="B329" s="1" t="n">
        <v>113</v>
      </c>
      <c r="C329" s="71" t="n">
        <v>37227</v>
      </c>
      <c r="D329" s="20" t="n">
        <f aca="false">C329+90</f>
        <v>37317</v>
      </c>
      <c r="E329" s="21" t="n">
        <f aca="false">IF($A$25&gt;=D329,(IF($A$25-D329&gt;31,$A$25-$A$24+1,$A$25-D329+1)),0)</f>
        <v>0</v>
      </c>
      <c r="F329" s="22"/>
      <c r="G329" s="23" t="n">
        <f aca="false">IF(E329&gt;0,1,0)</f>
        <v>0</v>
      </c>
      <c r="H329" s="70"/>
    </row>
    <row r="330" customFormat="false" ht="12.75" hidden="false" customHeight="false" outlineLevel="0" collapsed="false">
      <c r="B330" s="1" t="n">
        <v>114</v>
      </c>
      <c r="C330" s="72" t="n">
        <v>37216</v>
      </c>
      <c r="D330" s="20" t="n">
        <f aca="false">C330+90</f>
        <v>37306</v>
      </c>
      <c r="E330" s="21" t="n">
        <f aca="false">IF($A$25&gt;=D330,(IF($A$25-D330&gt;31,$A$25-$A$24+1,$A$25-D330+1)),0)</f>
        <v>0</v>
      </c>
      <c r="F330" s="22"/>
      <c r="G330" s="23" t="n">
        <f aca="false">IF(E330&gt;0,1,0)</f>
        <v>0</v>
      </c>
      <c r="H330" s="70"/>
    </row>
    <row r="331" customFormat="false" ht="12.75" hidden="false" customHeight="false" outlineLevel="0" collapsed="false">
      <c r="B331" s="1" t="n">
        <v>115</v>
      </c>
      <c r="C331" s="73" t="n">
        <v>37222</v>
      </c>
      <c r="D331" s="20" t="n">
        <f aca="false">C331+90</f>
        <v>37312</v>
      </c>
      <c r="E331" s="21" t="n">
        <f aca="false">IF($A$25&gt;=D331,(IF($A$25-D331&gt;31,$A$25-$A$24+1,$A$25-D331+1)),0)</f>
        <v>0</v>
      </c>
      <c r="F331" s="22"/>
      <c r="G331" s="23" t="n">
        <f aca="false">IF(E331&gt;0,1,0)</f>
        <v>0</v>
      </c>
      <c r="H331" s="70"/>
    </row>
    <row r="332" customFormat="false" ht="12.75" hidden="false" customHeight="false" outlineLevel="0" collapsed="false">
      <c r="B332" s="1" t="n">
        <v>116</v>
      </c>
      <c r="C332" s="73" t="n">
        <v>37221</v>
      </c>
      <c r="D332" s="20" t="n">
        <f aca="false">C332+90</f>
        <v>37311</v>
      </c>
      <c r="E332" s="21" t="n">
        <f aca="false">IF($A$25&gt;=D332,(IF($A$25-D332&gt;31,$A$25-$A$24+1,$A$25-D332+1)),0)</f>
        <v>0</v>
      </c>
      <c r="F332" s="22"/>
      <c r="G332" s="23" t="n">
        <f aca="false">IF(E332&gt;0,1,0)</f>
        <v>0</v>
      </c>
      <c r="H332" s="70"/>
    </row>
    <row r="333" customFormat="false" ht="12.75" hidden="false" customHeight="false" outlineLevel="0" collapsed="false">
      <c r="B333" s="1" t="n">
        <v>117</v>
      </c>
      <c r="C333" s="71" t="n">
        <v>37229</v>
      </c>
      <c r="D333" s="20" t="n">
        <f aca="false">C333+90</f>
        <v>37319</v>
      </c>
      <c r="E333" s="21" t="n">
        <f aca="false">IF($A$25&gt;=D333,(IF($A$25-D333&gt;31,$A$25-$A$24+1,$A$25-D333+1)),0)</f>
        <v>0</v>
      </c>
      <c r="F333" s="22"/>
      <c r="G333" s="23" t="n">
        <f aca="false">IF(E333&gt;0,1,0)</f>
        <v>0</v>
      </c>
      <c r="H333" s="70"/>
    </row>
    <row r="334" customFormat="false" ht="12.75" hidden="false" customHeight="false" outlineLevel="0" collapsed="false">
      <c r="B334" s="1" t="n">
        <v>118</v>
      </c>
      <c r="C334" s="71" t="n">
        <v>37228</v>
      </c>
      <c r="D334" s="20" t="n">
        <f aca="false">C334+90</f>
        <v>37318</v>
      </c>
      <c r="E334" s="21" t="n">
        <f aca="false">IF($A$25&gt;=D334,(IF($A$25-D334&gt;31,$A$25-$A$24+1,$A$25-D334+1)),0)</f>
        <v>0</v>
      </c>
      <c r="F334" s="22"/>
      <c r="G334" s="23" t="n">
        <f aca="false">IF(E334&gt;0,1,0)</f>
        <v>0</v>
      </c>
      <c r="H334" s="70"/>
    </row>
    <row r="335" customFormat="false" ht="12.75" hidden="false" customHeight="false" outlineLevel="0" collapsed="false">
      <c r="B335" s="1" t="n">
        <v>119</v>
      </c>
      <c r="C335" s="71" t="n">
        <v>37228</v>
      </c>
      <c r="D335" s="20" t="n">
        <f aca="false">C335+90</f>
        <v>37318</v>
      </c>
      <c r="E335" s="21" t="n">
        <f aca="false">IF($A$25&gt;=D335,(IF($A$25-D335&gt;31,$A$25-$A$24+1,$A$25-D335+1)),0)</f>
        <v>0</v>
      </c>
      <c r="F335" s="22"/>
      <c r="G335" s="23" t="n">
        <f aca="false">IF(E335&gt;0,1,0)</f>
        <v>0</v>
      </c>
      <c r="H335" s="70"/>
    </row>
    <row r="336" customFormat="false" ht="12.75" hidden="false" customHeight="false" outlineLevel="0" collapsed="false">
      <c r="B336" s="1" t="n">
        <v>120</v>
      </c>
      <c r="C336" s="71" t="n">
        <v>37229</v>
      </c>
      <c r="D336" s="20" t="n">
        <f aca="false">C336+90</f>
        <v>37319</v>
      </c>
      <c r="E336" s="21" t="n">
        <f aca="false">IF($A$25&gt;=D336,(IF($A$25-D336&gt;31,$A$25-$A$24+1,$A$25-D336+1)),0)</f>
        <v>0</v>
      </c>
      <c r="F336" s="22"/>
      <c r="G336" s="23" t="n">
        <f aca="false">IF(E336&gt;0,1,0)</f>
        <v>0</v>
      </c>
      <c r="H336" s="70"/>
    </row>
    <row r="337" customFormat="false" ht="12.75" hidden="false" customHeight="false" outlineLevel="0" collapsed="false">
      <c r="B337" s="1" t="n">
        <v>121</v>
      </c>
      <c r="C337" s="71" t="n">
        <v>37228</v>
      </c>
      <c r="D337" s="20" t="n">
        <f aca="false">C337+90</f>
        <v>37318</v>
      </c>
      <c r="E337" s="21" t="n">
        <f aca="false">IF($A$25&gt;=D337,(IF($A$25-D337&gt;31,$A$25-$A$24+1,$A$25-D337+1)),0)</f>
        <v>0</v>
      </c>
      <c r="F337" s="22"/>
      <c r="G337" s="23" t="n">
        <f aca="false">IF(E337&gt;0,1,0)</f>
        <v>0</v>
      </c>
      <c r="H337" s="70"/>
    </row>
    <row r="338" customFormat="false" ht="12.75" hidden="false" customHeight="false" outlineLevel="0" collapsed="false">
      <c r="B338" s="1" t="n">
        <v>122</v>
      </c>
      <c r="C338" s="71" t="n">
        <v>37228</v>
      </c>
      <c r="D338" s="20" t="n">
        <f aca="false">C338+90</f>
        <v>37318</v>
      </c>
      <c r="E338" s="21" t="n">
        <f aca="false">IF($A$25&gt;=D338,(IF($A$25-D338&gt;31,$A$25-$A$24+1,$A$25-D338+1)),0)</f>
        <v>0</v>
      </c>
      <c r="F338" s="22"/>
      <c r="G338" s="23" t="n">
        <f aca="false">IF(E338&gt;0,1,0)</f>
        <v>0</v>
      </c>
      <c r="H338" s="70"/>
    </row>
    <row r="339" customFormat="false" ht="12.75" hidden="false" customHeight="false" outlineLevel="0" collapsed="false">
      <c r="B339" s="41"/>
      <c r="E339" s="74" t="s">
        <v>17</v>
      </c>
      <c r="F339" s="75" t="e">
        <f aca="false">AVERAGE(F249:F338)</f>
        <v>#DIV/0!</v>
      </c>
      <c r="G339" s="23" t="n">
        <f aca="false">SUM(G249:G338)</f>
        <v>0</v>
      </c>
    </row>
    <row r="340" customFormat="false" ht="12.75" hidden="false" customHeight="false" outlineLevel="0" collapsed="false">
      <c r="E340" s="37" t="s">
        <v>18</v>
      </c>
    </row>
  </sheetData>
  <mergeCells count="15">
    <mergeCell ref="B1:C1"/>
    <mergeCell ref="H4:J5"/>
    <mergeCell ref="B5:C5"/>
    <mergeCell ref="B18:D18"/>
    <mergeCell ref="H18:I18"/>
    <mergeCell ref="B19:D19"/>
    <mergeCell ref="K20:M20"/>
    <mergeCell ref="B21:C21"/>
    <mergeCell ref="B47:C47"/>
    <mergeCell ref="B152:C152"/>
    <mergeCell ref="B167:C167"/>
    <mergeCell ref="B192:C192"/>
    <mergeCell ref="B203:C203"/>
    <mergeCell ref="B224:C224"/>
    <mergeCell ref="B246:C246"/>
  </mergeCells>
  <conditionalFormatting sqref="G170:G190 G227:G244 G195:G201 G206:G222 E25:G44 E50:G149 G155:G165 E155:F164 E170:F189 E195:F200 E206:F221 E227:F243 E249:F338 G249:G339">
    <cfRule type="cellIs" priority="2" operator="greaterThanOrEqual" aboveAverage="0" equalAverage="0" bottom="0" percent="0" rank="0" text="" dxfId="2">
      <formula>$A$25</formula>
    </cfRule>
  </conditionalFormatting>
  <conditionalFormatting sqref="D25:D44 D50:D149 D155:D164 D170:D189 D195:D200 D206:D221 D227:D243 D249:D338">
    <cfRule type="cellIs" priority="3" operator="greaterThan" aboveAverage="0" equalAverage="0" bottom="0" percent="0" rank="0" text="" dxfId="3">
      <formula>$A$25</formula>
    </cfRule>
  </conditionalFormatting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66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&amp;C&amp;"Arial,Bold"&amp;16 2001 Commissioning Summary</oddHeader>
    <oddFooter>&amp;R&amp;D</oddFooter>
  </headerFooter>
  <rowBreaks count="4" manualBreakCount="4">
    <brk id="44" man="true" max="16383" min="0"/>
    <brk id="98" man="true" max="16383" min="0"/>
    <brk id="149" man="true" max="16383" min="0"/>
    <brk id="221" man="true" max="16383" min="0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R325"/>
  <sheetViews>
    <sheetView showFormulas="false" showGridLines="true" showRowColHeaders="true" showZeros="true" rightToLeft="false" tabSelected="false" showOutlineSymbols="true" defaultGridColor="true" view="normal" topLeftCell="A114" colorId="64" zoomScale="100" zoomScaleNormal="100" zoomScalePageLayoutView="100" workbookViewId="0">
      <selection pane="topLeft" activeCell="J134" activeCellId="0" sqref="J13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13"/>
    <col collapsed="false" customWidth="true" hidden="false" outlineLevel="0" max="2" min="2" style="1" width="18.28"/>
    <col collapsed="false" customWidth="true" hidden="false" outlineLevel="0" max="3" min="3" style="0" width="21.99"/>
    <col collapsed="false" customWidth="true" hidden="false" outlineLevel="0" max="4" min="4" style="0" width="13.41"/>
    <col collapsed="false" customWidth="true" hidden="false" outlineLevel="0" max="5" min="5" style="0" width="15.99"/>
    <col collapsed="false" customWidth="true" hidden="false" outlineLevel="0" max="6" min="6" style="0" width="14.85"/>
    <col collapsed="false" customWidth="true" hidden="true" outlineLevel="0" max="9" min="7" style="0" width="14.85"/>
  </cols>
  <sheetData>
    <row r="3" customFormat="false" ht="12.75" hidden="false" customHeight="false" outlineLevel="0" collapsed="false">
      <c r="B3" s="2" t="s">
        <v>0</v>
      </c>
      <c r="C3" s="2"/>
      <c r="D3" s="2"/>
      <c r="E3" s="3" t="n">
        <f aca="false">A10</f>
        <v>37287</v>
      </c>
      <c r="F3" s="4" t="n">
        <f aca="false">I30+I135+I150+I175+I186+I207+I229+I324</f>
        <v>128</v>
      </c>
      <c r="G3" s="5"/>
      <c r="H3" s="5"/>
    </row>
    <row r="4" customFormat="false" ht="12.75" hidden="false" customHeight="false" outlineLevel="0" collapsed="false">
      <c r="B4" s="2" t="s">
        <v>1</v>
      </c>
      <c r="C4" s="2"/>
      <c r="D4" s="2"/>
      <c r="E4" s="3" t="n">
        <f aca="false">A10</f>
        <v>37287</v>
      </c>
      <c r="F4" s="6" t="n">
        <f aca="false">(IF(ISERROR(F31),0,F31)*I30+IF(ISERROR(F136),0,F136)*I135+IF(ISERROR(F151),0,F151)*I150+IF(ISERROR(F176),0,F176)*I175+IF(ISERROR(F187),0,F187)*I186+IF(ISERROR(F208),0,F208)*I207+IF(ISERROR(F230),0,F230)*I229+IF(ISERROR(F325),0,F325)*I324)/F3</f>
        <v>0.892994285653858</v>
      </c>
      <c r="G4" s="7"/>
      <c r="H4" s="7"/>
    </row>
    <row r="5" customFormat="false" ht="12.75" hidden="false" customHeight="false" outlineLevel="0" collapsed="false">
      <c r="G5" s="8"/>
      <c r="H5" s="8"/>
    </row>
    <row r="6" customFormat="false" ht="18" hidden="false" customHeight="false" outlineLevel="0" collapsed="false">
      <c r="A6" s="9"/>
      <c r="B6" s="10" t="s">
        <v>2</v>
      </c>
      <c r="C6" s="10"/>
      <c r="D6" s="11"/>
      <c r="E6" s="11"/>
      <c r="F6" s="11"/>
      <c r="G6" s="12"/>
      <c r="H6" s="12"/>
    </row>
    <row r="7" customFormat="false" ht="43.5" hidden="false" customHeight="true" outlineLevel="0" collapsed="false">
      <c r="B7" s="13"/>
      <c r="C7" s="13" t="s">
        <v>3</v>
      </c>
      <c r="D7" s="13"/>
      <c r="E7" s="13"/>
      <c r="F7" s="13"/>
      <c r="G7" s="13"/>
      <c r="H7" s="13"/>
      <c r="I7" s="13"/>
      <c r="J7" s="13"/>
    </row>
    <row r="8" customFormat="false" ht="38.25" hidden="false" customHeight="false" outlineLevel="0" collapsed="false">
      <c r="B8" s="14" t="s">
        <v>4</v>
      </c>
      <c r="C8" s="14" t="s">
        <v>5</v>
      </c>
      <c r="D8" s="14" t="s">
        <v>6</v>
      </c>
      <c r="E8" s="15" t="s">
        <v>7</v>
      </c>
      <c r="F8" s="15" t="s">
        <v>8</v>
      </c>
      <c r="G8" s="16"/>
      <c r="H8" s="16"/>
      <c r="I8" s="16" t="s">
        <v>9</v>
      </c>
      <c r="J8" s="13"/>
      <c r="K8" s="17" t="s">
        <v>10</v>
      </c>
    </row>
    <row r="9" customFormat="false" ht="12.75" hidden="false" customHeight="false" outlineLevel="0" collapsed="false">
      <c r="A9" s="18" t="n">
        <v>37257</v>
      </c>
      <c r="D9" s="8"/>
      <c r="E9" s="8"/>
      <c r="F9" s="8"/>
      <c r="G9" s="8"/>
      <c r="H9" s="8"/>
      <c r="I9" s="8"/>
      <c r="J9" s="8"/>
    </row>
    <row r="10" customFormat="false" ht="12.75" hidden="false" customHeight="false" outlineLevel="0" collapsed="false">
      <c r="A10" s="18" t="n">
        <v>37287</v>
      </c>
      <c r="B10" s="1" t="n">
        <v>1</v>
      </c>
      <c r="C10" s="19" t="n">
        <v>37018</v>
      </c>
      <c r="D10" s="20" t="n">
        <f aca="false">C10+90</f>
        <v>37108</v>
      </c>
      <c r="E10" s="21" t="n">
        <f aca="false">IF($A$10&gt;=D10,(IF($A$10-D10&gt;31,$A$10-$A$9+1,$A$10-D10+1)),0)</f>
        <v>31</v>
      </c>
      <c r="F10" s="55" t="n">
        <v>0.969250069727103</v>
      </c>
      <c r="G10" s="23" t="n">
        <f aca="false">IF(F10&lt;&gt;"",E10,0)</f>
        <v>31</v>
      </c>
      <c r="H10" s="24" t="n">
        <f aca="false">IF(F10&lt;&gt;"",F10,0)</f>
        <v>0.969250069727103</v>
      </c>
      <c r="I10" s="23" t="n">
        <f aca="false">IF(E10&gt;0,1,0)</f>
        <v>1</v>
      </c>
      <c r="J10" s="20"/>
      <c r="K10" s="25" t="s">
        <v>11</v>
      </c>
      <c r="L10" s="25" t="n">
        <v>2</v>
      </c>
    </row>
    <row r="11" customFormat="false" ht="12.75" hidden="false" customHeight="false" outlineLevel="0" collapsed="false">
      <c r="B11" s="1" t="n">
        <v>2</v>
      </c>
      <c r="C11" s="26" t="n">
        <v>37069</v>
      </c>
      <c r="D11" s="20" t="n">
        <f aca="false">C11+90</f>
        <v>37159</v>
      </c>
      <c r="E11" s="21" t="n">
        <f aca="false">IF($A$10&gt;=D11,(IF($A$10-D11&gt;31,$A$10-$A$9+1,$A$10-D11+1)),0)</f>
        <v>31</v>
      </c>
      <c r="F11" s="55" t="n">
        <v>0.971004203207237</v>
      </c>
      <c r="G11" s="23" t="n">
        <f aca="false">IF(F11&lt;&gt;"",E11,0)</f>
        <v>31</v>
      </c>
      <c r="H11" s="24" t="n">
        <f aca="false">IF(F11&lt;&gt;"",F11,0)</f>
        <v>0.971004203207237</v>
      </c>
      <c r="I11" s="23" t="n">
        <f aca="false">IF(E11&gt;0,1,0)</f>
        <v>1</v>
      </c>
      <c r="J11" s="20"/>
      <c r="K11" s="27" t="s">
        <v>12</v>
      </c>
      <c r="L11" s="27" t="n">
        <v>16</v>
      </c>
    </row>
    <row r="12" customFormat="false" ht="13.5" hidden="false" customHeight="false" outlineLevel="0" collapsed="false">
      <c r="B12" s="1" t="n">
        <v>3</v>
      </c>
      <c r="C12" s="19" t="n">
        <v>37028</v>
      </c>
      <c r="D12" s="20" t="n">
        <f aca="false">C12+90</f>
        <v>37118</v>
      </c>
      <c r="E12" s="21" t="n">
        <f aca="false">IF($A$10&gt;=D12,(IF($A$10-D12&gt;31,$A$10-$A$9+1,$A$10-D12+1)),0)</f>
        <v>31</v>
      </c>
      <c r="F12" s="55" t="n">
        <v>0.952264653807007</v>
      </c>
      <c r="G12" s="23" t="n">
        <f aca="false">IF(F12&lt;&gt;"",E12,0)</f>
        <v>31</v>
      </c>
      <c r="H12" s="24" t="n">
        <f aca="false">IF(F12&lt;&gt;"",F12,0)</f>
        <v>0.952264653807007</v>
      </c>
      <c r="I12" s="23" t="n">
        <f aca="false">IF(E12&gt;0,1,0)</f>
        <v>1</v>
      </c>
      <c r="J12" s="20"/>
      <c r="K12" s="28" t="s">
        <v>13</v>
      </c>
      <c r="L12" s="28" t="n">
        <v>2</v>
      </c>
      <c r="M12" s="29" t="s">
        <v>14</v>
      </c>
      <c r="P12" s="30" t="s">
        <v>15</v>
      </c>
      <c r="Q12" s="31"/>
      <c r="R12" s="31"/>
    </row>
    <row r="13" customFormat="false" ht="13.5" hidden="false" customHeight="false" outlineLevel="0" collapsed="false">
      <c r="B13" s="1" t="n">
        <v>4</v>
      </c>
      <c r="C13" s="26" t="n">
        <v>37069</v>
      </c>
      <c r="D13" s="20" t="n">
        <f aca="false">C13+90</f>
        <v>37159</v>
      </c>
      <c r="E13" s="21" t="n">
        <f aca="false">IF($A$10&gt;=D13,(IF($A$10-D13&gt;31,$A$10-$A$9+1,$A$10-D13+1)),0)</f>
        <v>31</v>
      </c>
      <c r="F13" s="55" t="n">
        <v>0.958278605229631</v>
      </c>
      <c r="G13" s="23" t="n">
        <f aca="false">IF(F13&lt;&gt;"",E13,0)</f>
        <v>31</v>
      </c>
      <c r="H13" s="24" t="n">
        <f aca="false">IF(F13&lt;&gt;"",F13,0)</f>
        <v>0.958278605229631</v>
      </c>
      <c r="I13" s="23" t="n">
        <f aca="false">IF(E13&gt;0,1,0)</f>
        <v>1</v>
      </c>
      <c r="J13" s="20"/>
      <c r="L13" s="29" t="n">
        <f aca="false">SUM(L10:L12)</f>
        <v>20</v>
      </c>
      <c r="M13" s="29" t="s">
        <v>16</v>
      </c>
      <c r="P13" s="32"/>
    </row>
    <row r="14" customFormat="false" ht="12.75" hidden="false" customHeight="false" outlineLevel="0" collapsed="false">
      <c r="B14" s="1" t="n">
        <v>5</v>
      </c>
      <c r="C14" s="26" t="n">
        <v>37069</v>
      </c>
      <c r="D14" s="20" t="n">
        <f aca="false">C14+90</f>
        <v>37159</v>
      </c>
      <c r="E14" s="21" t="n">
        <f aca="false">IF($A$10&gt;=D14,(IF($A$10-D14&gt;31,$A$10-$A$9+1,$A$10-D14+1)),0)</f>
        <v>31</v>
      </c>
      <c r="F14" s="55" t="n">
        <v>0.932889338949377</v>
      </c>
      <c r="G14" s="23" t="n">
        <f aca="false">IF(F14&lt;&gt;"",E14,0)</f>
        <v>31</v>
      </c>
      <c r="H14" s="24" t="n">
        <f aca="false">IF(F14&lt;&gt;"",F14,0)</f>
        <v>0.932889338949377</v>
      </c>
      <c r="I14" s="23" t="n">
        <f aca="false">IF(E14&gt;0,1,0)</f>
        <v>1</v>
      </c>
      <c r="J14" s="20"/>
      <c r="L14" s="0" t="n">
        <v>0</v>
      </c>
    </row>
    <row r="15" customFormat="false" ht="12.75" hidden="false" customHeight="false" outlineLevel="0" collapsed="false">
      <c r="B15" s="1" t="n">
        <v>6</v>
      </c>
      <c r="C15" s="26" t="n">
        <v>37043</v>
      </c>
      <c r="D15" s="20" t="n">
        <f aca="false">C15+90</f>
        <v>37133</v>
      </c>
      <c r="E15" s="21" t="n">
        <f aca="false">IF($A$10&gt;=D15,(IF($A$10-D15&gt;31,$A$10-$A$9+1,$A$10-D15+1)),0)</f>
        <v>31</v>
      </c>
      <c r="F15" s="55" t="n">
        <v>0.966463874522267</v>
      </c>
      <c r="G15" s="23" t="n">
        <f aca="false">IF(F15&lt;&gt;"",E15,0)</f>
        <v>31</v>
      </c>
      <c r="H15" s="24" t="n">
        <f aca="false">IF(F15&lt;&gt;"",F15,0)</f>
        <v>0.966463874522267</v>
      </c>
      <c r="I15" s="23" t="n">
        <f aca="false">IF(E15&gt;0,1,0)</f>
        <v>1</v>
      </c>
      <c r="J15" s="20"/>
    </row>
    <row r="16" customFormat="false" ht="12.75" hidden="false" customHeight="false" outlineLevel="0" collapsed="false">
      <c r="B16" s="1" t="n">
        <v>7</v>
      </c>
      <c r="C16" s="26" t="n">
        <v>37069</v>
      </c>
      <c r="D16" s="20" t="n">
        <f aca="false">C16+90</f>
        <v>37159</v>
      </c>
      <c r="E16" s="21" t="n">
        <f aca="false">IF($A$10&gt;=D16,(IF($A$10-D16&gt;31,$A$10-$A$9+1,$A$10-D16+1)),0)</f>
        <v>31</v>
      </c>
      <c r="F16" s="55" t="n">
        <v>0.970561839286859</v>
      </c>
      <c r="G16" s="23" t="n">
        <f aca="false">IF(F16&lt;&gt;"",E16,0)</f>
        <v>31</v>
      </c>
      <c r="H16" s="24" t="n">
        <f aca="false">IF(F16&lt;&gt;"",F16,0)</f>
        <v>0.970561839286859</v>
      </c>
      <c r="I16" s="23" t="n">
        <f aca="false">IF(E16&gt;0,1,0)</f>
        <v>1</v>
      </c>
      <c r="J16" s="20"/>
    </row>
    <row r="17" customFormat="false" ht="12.75" hidden="false" customHeight="false" outlineLevel="0" collapsed="false">
      <c r="B17" s="1" t="n">
        <v>8</v>
      </c>
      <c r="C17" s="26" t="n">
        <v>37053</v>
      </c>
      <c r="D17" s="20" t="n">
        <f aca="false">C17+90</f>
        <v>37143</v>
      </c>
      <c r="E17" s="21" t="n">
        <f aca="false">IF($A$10&gt;=D17,(IF($A$10-D17&gt;31,$A$10-$A$9+1,$A$10-D17+1)),0)</f>
        <v>31</v>
      </c>
      <c r="F17" s="55" t="n">
        <v>0.953653370906376</v>
      </c>
      <c r="G17" s="23" t="n">
        <f aca="false">IF(F17&lt;&gt;"",E17,0)</f>
        <v>31</v>
      </c>
      <c r="H17" s="24" t="n">
        <f aca="false">IF(F17&lt;&gt;"",F17,0)</f>
        <v>0.953653370906376</v>
      </c>
      <c r="I17" s="23" t="n">
        <f aca="false">IF(E17&gt;0,1,0)</f>
        <v>1</v>
      </c>
      <c r="J17" s="20"/>
    </row>
    <row r="18" customFormat="false" ht="12.75" hidden="false" customHeight="false" outlineLevel="0" collapsed="false">
      <c r="B18" s="1" t="n">
        <v>9</v>
      </c>
      <c r="C18" s="26" t="n">
        <v>37053</v>
      </c>
      <c r="D18" s="20" t="n">
        <f aca="false">C18+90</f>
        <v>37143</v>
      </c>
      <c r="E18" s="21" t="n">
        <f aca="false">IF($A$10&gt;=D18,(IF($A$10-D18&gt;31,$A$10-$A$9+1,$A$10-D18+1)),0)</f>
        <v>31</v>
      </c>
      <c r="F18" s="55" t="n">
        <v>0.641405181749363</v>
      </c>
      <c r="G18" s="23" t="n">
        <f aca="false">IF(F18&lt;&gt;"",E18,0)</f>
        <v>31</v>
      </c>
      <c r="H18" s="24" t="n">
        <f aca="false">IF(F18&lt;&gt;"",F18,0)</f>
        <v>0.641405181749363</v>
      </c>
      <c r="I18" s="23" t="n">
        <f aca="false">IF(E18&gt;0,1,0)</f>
        <v>1</v>
      </c>
      <c r="J18" s="20"/>
    </row>
    <row r="19" customFormat="false" ht="12.75" hidden="false" customHeight="false" outlineLevel="0" collapsed="false">
      <c r="B19" s="1" t="n">
        <v>10</v>
      </c>
      <c r="C19" s="26" t="n">
        <v>37070</v>
      </c>
      <c r="D19" s="20" t="n">
        <f aca="false">C19+90</f>
        <v>37160</v>
      </c>
      <c r="E19" s="21" t="n">
        <f aca="false">IF($A$10&gt;=D19,(IF($A$10-D19&gt;31,$A$10-$A$9+1,$A$10-D19+1)),0)</f>
        <v>31</v>
      </c>
      <c r="F19" s="55" t="n">
        <v>0.963818371288395</v>
      </c>
      <c r="G19" s="23" t="n">
        <f aca="false">IF(F19&lt;&gt;"",E19,0)</f>
        <v>31</v>
      </c>
      <c r="H19" s="24" t="n">
        <f aca="false">IF(F19&lt;&gt;"",F19,0)</f>
        <v>0.963818371288395</v>
      </c>
      <c r="I19" s="23" t="n">
        <f aca="false">IF(E19&gt;0,1,0)</f>
        <v>1</v>
      </c>
      <c r="J19" s="20"/>
    </row>
    <row r="20" customFormat="false" ht="12.75" hidden="false" customHeight="false" outlineLevel="0" collapsed="false">
      <c r="B20" s="1" t="n">
        <v>11</v>
      </c>
      <c r="C20" s="26" t="n">
        <v>37070</v>
      </c>
      <c r="D20" s="20" t="n">
        <f aca="false">C20+90</f>
        <v>37160</v>
      </c>
      <c r="E20" s="21" t="n">
        <f aca="false">IF($A$10&gt;=D20,(IF($A$10-D20&gt;31,$A$10-$A$9+1,$A$10-D20+1)),0)</f>
        <v>31</v>
      </c>
      <c r="F20" s="55" t="n">
        <v>0.938717404243861</v>
      </c>
      <c r="G20" s="23" t="n">
        <f aca="false">IF(F20&lt;&gt;"",E20,0)</f>
        <v>31</v>
      </c>
      <c r="H20" s="24" t="n">
        <f aca="false">IF(F20&lt;&gt;"",F20,0)</f>
        <v>0.938717404243861</v>
      </c>
      <c r="I20" s="23" t="n">
        <f aca="false">IF(E20&gt;0,1,0)</f>
        <v>1</v>
      </c>
      <c r="J20" s="20"/>
    </row>
    <row r="21" customFormat="false" ht="12.75" hidden="false" customHeight="false" outlineLevel="0" collapsed="false">
      <c r="B21" s="1" t="n">
        <v>12</v>
      </c>
      <c r="C21" s="26" t="n">
        <v>37063</v>
      </c>
      <c r="D21" s="20" t="n">
        <f aca="false">C21+90</f>
        <v>37153</v>
      </c>
      <c r="E21" s="21" t="n">
        <f aca="false">IF($A$10&gt;=D21,(IF($A$10-D21&gt;31,$A$10-$A$9+1,$A$10-D21+1)),0)</f>
        <v>31</v>
      </c>
      <c r="F21" s="55" t="n">
        <v>0.855362428240879</v>
      </c>
      <c r="G21" s="23" t="n">
        <f aca="false">IF(F21&lt;&gt;"",E21,0)</f>
        <v>31</v>
      </c>
      <c r="H21" s="24" t="n">
        <f aca="false">IF(F21&lt;&gt;"",F21,0)</f>
        <v>0.855362428240879</v>
      </c>
      <c r="I21" s="23" t="n">
        <f aca="false">IF(E21&gt;0,1,0)</f>
        <v>1</v>
      </c>
      <c r="J21" s="20"/>
    </row>
    <row r="22" customFormat="false" ht="12.75" hidden="false" customHeight="false" outlineLevel="0" collapsed="false">
      <c r="B22" s="1" t="n">
        <v>13</v>
      </c>
      <c r="C22" s="26" t="n">
        <v>37070</v>
      </c>
      <c r="D22" s="20" t="n">
        <f aca="false">C22+90</f>
        <v>37160</v>
      </c>
      <c r="E22" s="21" t="n">
        <f aca="false">IF($A$10&gt;=D22,(IF($A$10-D22&gt;31,$A$10-$A$9+1,$A$10-D22+1)),0)</f>
        <v>31</v>
      </c>
      <c r="F22" s="55" t="n">
        <v>0.955355919322139</v>
      </c>
      <c r="G22" s="23" t="n">
        <f aca="false">IF(F22&lt;&gt;"",E22,0)</f>
        <v>31</v>
      </c>
      <c r="H22" s="24" t="n">
        <f aca="false">IF(F22&lt;&gt;"",F22,0)</f>
        <v>0.955355919322139</v>
      </c>
      <c r="I22" s="23" t="n">
        <f aca="false">IF(E22&gt;0,1,0)</f>
        <v>1</v>
      </c>
      <c r="J22" s="20"/>
    </row>
    <row r="23" customFormat="false" ht="12.75" hidden="false" customHeight="false" outlineLevel="0" collapsed="false">
      <c r="B23" s="1" t="n">
        <v>14</v>
      </c>
      <c r="C23" s="26" t="n">
        <v>37070</v>
      </c>
      <c r="D23" s="20" t="n">
        <f aca="false">C23+90</f>
        <v>37160</v>
      </c>
      <c r="E23" s="21" t="n">
        <f aca="false">IF($A$10&gt;=D23,(IF($A$10-D23&gt;31,$A$10-$A$9+1,$A$10-D23+1)),0)</f>
        <v>31</v>
      </c>
      <c r="F23" s="55" t="n">
        <v>0.923477818312741</v>
      </c>
      <c r="G23" s="23" t="n">
        <f aca="false">IF(F23&lt;&gt;"",E23,0)</f>
        <v>31</v>
      </c>
      <c r="H23" s="24" t="n">
        <f aca="false">IF(F23&lt;&gt;"",F23,0)</f>
        <v>0.923477818312741</v>
      </c>
      <c r="I23" s="23" t="n">
        <f aca="false">IF(E23&gt;0,1,0)</f>
        <v>1</v>
      </c>
      <c r="J23" s="20"/>
    </row>
    <row r="24" customFormat="false" ht="12.75" hidden="false" customHeight="false" outlineLevel="0" collapsed="false">
      <c r="B24" s="1" t="n">
        <v>15</v>
      </c>
      <c r="C24" s="26" t="n">
        <v>37070</v>
      </c>
      <c r="D24" s="20" t="n">
        <f aca="false">C24+90</f>
        <v>37160</v>
      </c>
      <c r="E24" s="21" t="n">
        <f aca="false">IF($A$10&gt;=D24,(IF($A$10-D24&gt;31,$A$10-$A$9+1,$A$10-D24+1)),0)</f>
        <v>31</v>
      </c>
      <c r="F24" s="55" t="n">
        <v>0.894813008402923</v>
      </c>
      <c r="G24" s="23" t="n">
        <f aca="false">IF(F24&lt;&gt;"",E24,0)</f>
        <v>31</v>
      </c>
      <c r="H24" s="24" t="n">
        <f aca="false">IF(F24&lt;&gt;"",F24,0)</f>
        <v>0.894813008402923</v>
      </c>
      <c r="I24" s="23" t="n">
        <f aca="false">IF(E24&gt;0,1,0)</f>
        <v>1</v>
      </c>
      <c r="J24" s="20"/>
    </row>
    <row r="25" customFormat="false" ht="12.75" hidden="false" customHeight="false" outlineLevel="0" collapsed="false">
      <c r="B25" s="1" t="n">
        <v>16</v>
      </c>
      <c r="C25" s="26" t="n">
        <v>37070</v>
      </c>
      <c r="D25" s="20" t="n">
        <f aca="false">C25+90</f>
        <v>37160</v>
      </c>
      <c r="E25" s="21" t="n">
        <f aca="false">IF($A$10&gt;=D25,(IF($A$10-D25&gt;31,$A$10-$A$9+1,$A$10-D25+1)),0)</f>
        <v>31</v>
      </c>
      <c r="F25" s="55" t="n">
        <v>0.892030557941313</v>
      </c>
      <c r="G25" s="23" t="n">
        <f aca="false">IF(F25&lt;&gt;"",E25,0)</f>
        <v>31</v>
      </c>
      <c r="H25" s="24" t="n">
        <f aca="false">IF(F25&lt;&gt;"",F25,0)</f>
        <v>0.892030557941313</v>
      </c>
      <c r="I25" s="23" t="n">
        <f aca="false">IF(E25&gt;0,1,0)</f>
        <v>1</v>
      </c>
      <c r="J25" s="20"/>
    </row>
    <row r="26" customFormat="false" ht="12.75" hidden="false" customHeight="false" outlineLevel="0" collapsed="false">
      <c r="B26" s="1" t="n">
        <v>17</v>
      </c>
      <c r="C26" s="26" t="n">
        <v>37072</v>
      </c>
      <c r="D26" s="20" t="n">
        <f aca="false">C26+90</f>
        <v>37162</v>
      </c>
      <c r="E26" s="21" t="n">
        <f aca="false">IF($A$10&gt;=D26,(IF($A$10-D26&gt;31,$A$10-$A$9+1,$A$10-D26+1)),0)</f>
        <v>31</v>
      </c>
      <c r="F26" s="55" t="n">
        <v>0.729035639218882</v>
      </c>
      <c r="G26" s="23" t="n">
        <f aca="false">IF(F26&lt;&gt;"",E26,0)</f>
        <v>31</v>
      </c>
      <c r="H26" s="24" t="n">
        <f aca="false">IF(F26&lt;&gt;"",F26,0)</f>
        <v>0.729035639218882</v>
      </c>
      <c r="I26" s="23" t="n">
        <f aca="false">IF(E26&gt;0,1,0)</f>
        <v>1</v>
      </c>
      <c r="J26" s="20"/>
    </row>
    <row r="27" customFormat="false" ht="12.75" hidden="false" customHeight="false" outlineLevel="0" collapsed="false">
      <c r="B27" s="1" t="n">
        <v>18</v>
      </c>
      <c r="C27" s="33" t="n">
        <v>37074</v>
      </c>
      <c r="D27" s="20" t="n">
        <f aca="false">C27+90</f>
        <v>37164</v>
      </c>
      <c r="E27" s="21" t="n">
        <f aca="false">IF($A$10&gt;=D27,(IF($A$10-D27&gt;31,$A$10-$A$9+1,$A$10-D27+1)),0)</f>
        <v>31</v>
      </c>
      <c r="F27" s="55" t="n">
        <v>0.914642460574372</v>
      </c>
      <c r="G27" s="23" t="n">
        <f aca="false">IF(F27&lt;&gt;"",E27,0)</f>
        <v>31</v>
      </c>
      <c r="H27" s="24" t="n">
        <f aca="false">IF(F27&lt;&gt;"",F27,0)</f>
        <v>0.914642460574372</v>
      </c>
      <c r="I27" s="23" t="n">
        <f aca="false">IF(E27&gt;0,1,0)</f>
        <v>1</v>
      </c>
      <c r="J27" s="20"/>
    </row>
    <row r="28" customFormat="false" ht="12.75" hidden="false" customHeight="false" outlineLevel="0" collapsed="false">
      <c r="B28" s="1" t="n">
        <v>19</v>
      </c>
      <c r="C28" s="33" t="n">
        <v>37074</v>
      </c>
      <c r="D28" s="20" t="n">
        <f aca="false">C28+90</f>
        <v>37164</v>
      </c>
      <c r="E28" s="21" t="n">
        <f aca="false">IF($A$10&gt;=D28,(IF($A$10-D28&gt;31,$A$10-$A$9+1,$A$10-D28+1)),0)</f>
        <v>31</v>
      </c>
      <c r="F28" s="55" t="n">
        <v>0.953914551904261</v>
      </c>
      <c r="G28" s="23" t="n">
        <f aca="false">IF(F28&lt;&gt;"",E28,0)</f>
        <v>31</v>
      </c>
      <c r="H28" s="24" t="n">
        <f aca="false">IF(F28&lt;&gt;"",F28,0)</f>
        <v>0.953914551904261</v>
      </c>
      <c r="I28" s="23" t="n">
        <f aca="false">IF(E28&gt;0,1,0)</f>
        <v>1</v>
      </c>
      <c r="J28" s="20"/>
    </row>
    <row r="29" customFormat="false" ht="12.75" hidden="false" customHeight="false" outlineLevel="0" collapsed="false">
      <c r="B29" s="1" t="n">
        <v>20</v>
      </c>
      <c r="C29" s="26" t="n">
        <v>37072</v>
      </c>
      <c r="D29" s="20" t="n">
        <f aca="false">C29+90</f>
        <v>37162</v>
      </c>
      <c r="E29" s="21" t="n">
        <f aca="false">IF($A$10&gt;=D29,(IF($A$10-D29&gt;31,$A$10-$A$9+1,$A$10-D29+1)),0)</f>
        <v>31</v>
      </c>
      <c r="F29" s="55" t="n">
        <v>0.883847278295977</v>
      </c>
      <c r="G29" s="23" t="n">
        <f aca="false">IF(F29&lt;&gt;"",E29,0)</f>
        <v>31</v>
      </c>
      <c r="H29" s="24" t="n">
        <f aca="false">IF(F29&lt;&gt;"",F29,0)</f>
        <v>0.883847278295977</v>
      </c>
      <c r="I29" s="23" t="n">
        <f aca="false">IF(E29&gt;0,1,0)</f>
        <v>1</v>
      </c>
      <c r="J29" s="20"/>
    </row>
    <row r="30" customFormat="false" ht="12.75" hidden="false" customHeight="false" outlineLevel="0" collapsed="false">
      <c r="C30" s="20"/>
      <c r="D30" s="20"/>
      <c r="E30" s="34" t="s">
        <v>17</v>
      </c>
      <c r="F30" s="35" t="n">
        <f aca="false">AVERAGE(F10:F29)</f>
        <v>0.911039328756548</v>
      </c>
      <c r="G30" s="35"/>
      <c r="H30" s="35"/>
      <c r="I30" s="36" t="n">
        <f aca="false">SUM(I10:I29)</f>
        <v>20</v>
      </c>
      <c r="J30" s="20"/>
    </row>
    <row r="31" customFormat="false" ht="12.75" hidden="false" customHeight="false" outlineLevel="0" collapsed="false">
      <c r="C31" s="1"/>
      <c r="D31" s="37"/>
      <c r="E31" s="37" t="s">
        <v>18</v>
      </c>
      <c r="F31" s="38" t="n">
        <f aca="false">(G10*H10+G11*H11+G12*H12+G13*H13+G14*H14+G15*H15+G16*H16+G17*H17+G18*H18+G19*H19+G20*H20+G21*H21+G22*H22+G23*H23+G24*H24+G25*H25+G26*H26+G27*H27+G28*H28+G29*H29)/SUM(G10:G29)</f>
        <v>0.911039328756548</v>
      </c>
      <c r="G31" s="38"/>
      <c r="H31" s="38"/>
      <c r="I31" s="38"/>
      <c r="J31" s="37"/>
    </row>
    <row r="32" customFormat="false" ht="18" hidden="false" customHeight="false" outlineLevel="0" collapsed="false">
      <c r="A32" s="9"/>
      <c r="B32" s="39" t="s">
        <v>19</v>
      </c>
      <c r="C32" s="39"/>
      <c r="D32" s="12"/>
      <c r="E32" s="12"/>
      <c r="F32" s="12"/>
      <c r="G32" s="12"/>
      <c r="H32" s="12"/>
      <c r="I32" s="12"/>
      <c r="J32" s="12"/>
    </row>
    <row r="33" customFormat="false" ht="12.75" hidden="false" customHeight="false" outlineLevel="0" collapsed="false">
      <c r="B33" s="13"/>
      <c r="C33" s="13" t="s">
        <v>20</v>
      </c>
      <c r="D33" s="40"/>
      <c r="E33" s="40"/>
      <c r="F33" s="40"/>
      <c r="G33" s="40"/>
      <c r="H33" s="40"/>
      <c r="I33" s="40"/>
      <c r="J33" s="40"/>
    </row>
    <row r="34" customFormat="false" ht="38.25" hidden="false" customHeight="false" outlineLevel="0" collapsed="false">
      <c r="B34" s="13" t="str">
        <f aca="false">B8</f>
        <v>TURBINE NO.</v>
      </c>
      <c r="C34" s="13" t="str">
        <f aca="false">C8</f>
        <v>ACCEPTANCE</v>
      </c>
      <c r="D34" s="13" t="str">
        <f aca="false">D8</f>
        <v>90 Days </v>
      </c>
      <c r="E34" s="16" t="str">
        <f aca="false">E8</f>
        <v>Days in Mo. &gt; 90 Days from Commissioning</v>
      </c>
      <c r="F34" s="16" t="str">
        <f aca="false">F8</f>
        <v>MTD Avail for &gt; 90 days from Commissioning</v>
      </c>
      <c r="G34" s="16"/>
      <c r="H34" s="16"/>
      <c r="I34" s="16" t="s">
        <v>9</v>
      </c>
      <c r="J34" s="13"/>
      <c r="K34" s="17" t="s">
        <v>10</v>
      </c>
    </row>
    <row r="35" customFormat="false" ht="12.75" hidden="false" customHeight="false" outlineLevel="0" collapsed="false">
      <c r="A35" s="8"/>
      <c r="B35" s="41" t="n">
        <v>1</v>
      </c>
      <c r="C35" s="42" t="n">
        <v>37116</v>
      </c>
      <c r="D35" s="20" t="n">
        <f aca="false">C35+90</f>
        <v>37206</v>
      </c>
      <c r="E35" s="21" t="n">
        <f aca="false">IF($A$10&gt;=D35,(IF($A$10-D35&gt;31,$A$10-$A$9+1,$A$10-D35+1)),0)</f>
        <v>31</v>
      </c>
      <c r="F35" s="22"/>
      <c r="G35" s="23" t="n">
        <f aca="false">IF(F35&lt;&gt;"",E35,0)</f>
        <v>0</v>
      </c>
      <c r="H35" s="24" t="n">
        <f aca="false">IF(F35&lt;&gt;"",F35,0)</f>
        <v>0</v>
      </c>
      <c r="I35" s="23" t="n">
        <f aca="false">IF(E35&gt;0,1,0)</f>
        <v>1</v>
      </c>
      <c r="J35" s="20"/>
      <c r="K35" s="43" t="s">
        <v>13</v>
      </c>
      <c r="L35" s="43" t="n">
        <v>22</v>
      </c>
    </row>
    <row r="36" customFormat="false" ht="12.75" hidden="false" customHeight="false" outlineLevel="0" collapsed="false">
      <c r="A36" s="8"/>
      <c r="B36" s="41" t="n">
        <v>2</v>
      </c>
      <c r="C36" s="42" t="n">
        <v>37116</v>
      </c>
      <c r="D36" s="20" t="n">
        <f aca="false">C36+90</f>
        <v>37206</v>
      </c>
      <c r="E36" s="21" t="n">
        <f aca="false">IF($A$10&gt;=D36,(IF($A$10-D36&gt;31,$A$10-$A$9+1,$A$10-D36+1)),0)</f>
        <v>31</v>
      </c>
      <c r="F36" s="22" t="n">
        <v>0.956</v>
      </c>
      <c r="G36" s="23" t="n">
        <f aca="false">IF(F36&lt;&gt;"",E36,0)</f>
        <v>31</v>
      </c>
      <c r="H36" s="24" t="n">
        <f aca="false">IF(F36&lt;&gt;"",F36,0)</f>
        <v>0.956</v>
      </c>
      <c r="I36" s="23" t="n">
        <f aca="false">IF(E36&gt;0,1,0)</f>
        <v>1</v>
      </c>
      <c r="J36" s="20"/>
      <c r="K36" s="44" t="s">
        <v>21</v>
      </c>
      <c r="L36" s="44" t="n">
        <v>23</v>
      </c>
    </row>
    <row r="37" customFormat="false" ht="12.75" hidden="false" customHeight="false" outlineLevel="0" collapsed="false">
      <c r="A37" s="8"/>
      <c r="B37" s="41" t="n">
        <v>3</v>
      </c>
      <c r="C37" s="42" t="n">
        <v>37116</v>
      </c>
      <c r="D37" s="20" t="n">
        <f aca="false">C37+90</f>
        <v>37206</v>
      </c>
      <c r="E37" s="21" t="n">
        <f aca="false">IF($A$10&gt;=D37,(IF($A$10-D37&gt;31,$A$10-$A$9+1,$A$10-D37+1)),0)</f>
        <v>31</v>
      </c>
      <c r="F37" s="22" t="n">
        <v>0.7109</v>
      </c>
      <c r="G37" s="23" t="n">
        <f aca="false">IF(F37&lt;&gt;"",E37,0)</f>
        <v>31</v>
      </c>
      <c r="H37" s="24" t="n">
        <f aca="false">IF(F37&lt;&gt;"",F37,0)</f>
        <v>0.7109</v>
      </c>
      <c r="I37" s="23" t="n">
        <f aca="false">IF(E37&gt;0,1,0)</f>
        <v>1</v>
      </c>
      <c r="J37" s="20"/>
      <c r="K37" s="45" t="s">
        <v>22</v>
      </c>
      <c r="L37" s="45" t="n">
        <v>42</v>
      </c>
    </row>
    <row r="38" customFormat="false" ht="12.75" hidden="false" customHeight="false" outlineLevel="0" collapsed="false">
      <c r="A38" s="8"/>
      <c r="B38" s="41" t="n">
        <v>4</v>
      </c>
      <c r="C38" s="42" t="n">
        <v>37125</v>
      </c>
      <c r="D38" s="20" t="n">
        <f aca="false">C38+90</f>
        <v>37215</v>
      </c>
      <c r="E38" s="21" t="n">
        <f aca="false">IF($A$10&gt;=D38,(IF($A$10-D38&gt;31,$A$10-$A$9+1,$A$10-D38+1)),0)</f>
        <v>31</v>
      </c>
      <c r="F38" s="22" t="n">
        <v>0.6127</v>
      </c>
      <c r="G38" s="23" t="n">
        <f aca="false">IF(F38&lt;&gt;"",E38,0)</f>
        <v>31</v>
      </c>
      <c r="H38" s="24" t="n">
        <f aca="false">IF(F38&lt;&gt;"",F38,0)</f>
        <v>0.6127</v>
      </c>
      <c r="I38" s="23" t="n">
        <f aca="false">IF(E38&gt;0,1,0)</f>
        <v>1</v>
      </c>
      <c r="J38" s="20"/>
      <c r="K38" s="46" t="s">
        <v>23</v>
      </c>
      <c r="L38" s="46" t="n">
        <v>7</v>
      </c>
    </row>
    <row r="39" customFormat="false" ht="13.5" hidden="false" customHeight="false" outlineLevel="0" collapsed="false">
      <c r="A39" s="8"/>
      <c r="B39" s="41" t="n">
        <v>5</v>
      </c>
      <c r="C39" s="42" t="n">
        <v>37125</v>
      </c>
      <c r="D39" s="20" t="n">
        <f aca="false">C39+90</f>
        <v>37215</v>
      </c>
      <c r="E39" s="21" t="n">
        <f aca="false">IF($A$10&gt;=D39,(IF($A$10-D39&gt;31,$A$10-$A$9+1,$A$10-D39+1)),0)</f>
        <v>31</v>
      </c>
      <c r="F39" s="22" t="n">
        <v>0.9075</v>
      </c>
      <c r="G39" s="23" t="n">
        <f aca="false">IF(F39&lt;&gt;"",E39,0)</f>
        <v>31</v>
      </c>
      <c r="H39" s="24" t="n">
        <f aca="false">IF(F39&lt;&gt;"",F39,0)</f>
        <v>0.9075</v>
      </c>
      <c r="I39" s="23" t="n">
        <f aca="false">IF(E39&gt;0,1,0)</f>
        <v>1</v>
      </c>
      <c r="J39" s="20"/>
      <c r="K39" s="47" t="s">
        <v>24</v>
      </c>
      <c r="L39" s="48" t="n">
        <v>6</v>
      </c>
      <c r="M39" s="29" t="s">
        <v>14</v>
      </c>
      <c r="P39" s="49" t="s">
        <v>15</v>
      </c>
      <c r="Q39" s="31"/>
      <c r="R39" s="31"/>
    </row>
    <row r="40" customFormat="false" ht="13.5" hidden="false" customHeight="false" outlineLevel="0" collapsed="false">
      <c r="A40" s="8"/>
      <c r="B40" s="41" t="n">
        <v>6</v>
      </c>
      <c r="C40" s="42" t="n">
        <v>37125</v>
      </c>
      <c r="D40" s="20" t="n">
        <f aca="false">C40+90</f>
        <v>37215</v>
      </c>
      <c r="E40" s="21" t="n">
        <f aca="false">IF($A$10&gt;=D40,(IF($A$10-D40&gt;31,$A$10-$A$9+1,$A$10-D40+1)),0)</f>
        <v>31</v>
      </c>
      <c r="F40" s="22"/>
      <c r="G40" s="23" t="n">
        <f aca="false">IF(F40&lt;&gt;"",E40,0)</f>
        <v>0</v>
      </c>
      <c r="H40" s="24" t="n">
        <f aca="false">IF(F40&lt;&gt;"",F40,0)</f>
        <v>0</v>
      </c>
      <c r="I40" s="23" t="n">
        <f aca="false">IF(E40&gt;0,1,0)</f>
        <v>1</v>
      </c>
      <c r="J40" s="20"/>
      <c r="L40" s="29" t="n">
        <f aca="false">L35+L36+L37+L38+L39</f>
        <v>100</v>
      </c>
      <c r="M40" s="29" t="s">
        <v>16</v>
      </c>
      <c r="P40" s="32"/>
    </row>
    <row r="41" customFormat="false" ht="12.75" hidden="false" customHeight="false" outlineLevel="0" collapsed="false">
      <c r="A41" s="8"/>
      <c r="B41" s="41" t="n">
        <v>7</v>
      </c>
      <c r="C41" s="50" t="n">
        <v>37124</v>
      </c>
      <c r="D41" s="20" t="n">
        <f aca="false">C41+90</f>
        <v>37214</v>
      </c>
      <c r="E41" s="21" t="n">
        <f aca="false">IF($A$10&gt;=D41,(IF($A$10-D41&gt;31,$A$10-$A$9+1,$A$10-D41+1)),0)</f>
        <v>31</v>
      </c>
      <c r="F41" s="22" t="n">
        <v>0.3945</v>
      </c>
      <c r="G41" s="23" t="n">
        <f aca="false">IF(F41&lt;&gt;"",E41,0)</f>
        <v>31</v>
      </c>
      <c r="H41" s="24" t="n">
        <f aca="false">IF(F41&lt;&gt;"",F41,0)</f>
        <v>0.3945</v>
      </c>
      <c r="I41" s="23" t="n">
        <f aca="false">IF(E41&gt;0,1,0)</f>
        <v>1</v>
      </c>
      <c r="J41" s="20"/>
      <c r="L41" s="0" t="n">
        <f aca="false">100-L40</f>
        <v>0</v>
      </c>
    </row>
    <row r="42" customFormat="false" ht="12.75" hidden="false" customHeight="false" outlineLevel="0" collapsed="false">
      <c r="A42" s="8"/>
      <c r="B42" s="41" t="n">
        <v>8</v>
      </c>
      <c r="C42" s="42" t="n">
        <v>37131</v>
      </c>
      <c r="D42" s="20" t="n">
        <f aca="false">C42+90</f>
        <v>37221</v>
      </c>
      <c r="E42" s="21" t="n">
        <f aca="false">IF($A$10&gt;=D42,(IF($A$10-D42&gt;31,$A$10-$A$9+1,$A$10-D42+1)),0)</f>
        <v>31</v>
      </c>
      <c r="F42" s="22" t="n">
        <v>0.78367</v>
      </c>
      <c r="G42" s="23" t="n">
        <f aca="false">IF(F42&lt;&gt;"",E42,0)</f>
        <v>31</v>
      </c>
      <c r="H42" s="24" t="n">
        <f aca="false">IF(F42&lt;&gt;"",F42,0)</f>
        <v>0.78367</v>
      </c>
      <c r="I42" s="23" t="n">
        <f aca="false">IF(E42&gt;0,1,0)</f>
        <v>1</v>
      </c>
      <c r="J42" s="20"/>
    </row>
    <row r="43" customFormat="false" ht="12.75" hidden="false" customHeight="false" outlineLevel="0" collapsed="false">
      <c r="A43" s="8"/>
      <c r="B43" s="41" t="n">
        <v>9</v>
      </c>
      <c r="C43" s="42" t="n">
        <v>37125</v>
      </c>
      <c r="D43" s="20" t="n">
        <f aca="false">C43+90</f>
        <v>37215</v>
      </c>
      <c r="E43" s="21" t="n">
        <f aca="false">IF($A$10&gt;=D43,(IF($A$10-D43&gt;31,$A$10-$A$9+1,$A$10-D43+1)),0)</f>
        <v>31</v>
      </c>
      <c r="F43" s="22" t="n">
        <v>0.9793</v>
      </c>
      <c r="G43" s="23" t="n">
        <f aca="false">IF(F43&lt;&gt;"",E43,0)</f>
        <v>31</v>
      </c>
      <c r="H43" s="24" t="n">
        <f aca="false">IF(F43&lt;&gt;"",F43,0)</f>
        <v>0.9793</v>
      </c>
      <c r="I43" s="23" t="n">
        <f aca="false">IF(E43&gt;0,1,0)</f>
        <v>1</v>
      </c>
      <c r="J43" s="20"/>
    </row>
    <row r="44" customFormat="false" ht="12.75" hidden="false" customHeight="false" outlineLevel="0" collapsed="false">
      <c r="A44" s="8"/>
      <c r="B44" s="41" t="n">
        <v>10</v>
      </c>
      <c r="C44" s="42" t="n">
        <v>37125</v>
      </c>
      <c r="D44" s="20" t="n">
        <f aca="false">C44+90</f>
        <v>37215</v>
      </c>
      <c r="E44" s="21" t="n">
        <f aca="false">IF($A$10&gt;=D44,(IF($A$10-D44&gt;31,$A$10-$A$9+1,$A$10-D44+1)),0)</f>
        <v>31</v>
      </c>
      <c r="F44" s="22" t="n">
        <v>0.80688</v>
      </c>
      <c r="G44" s="23" t="n">
        <f aca="false">IF(F44&lt;&gt;"",E44,0)</f>
        <v>31</v>
      </c>
      <c r="H44" s="24" t="n">
        <f aca="false">IF(F44&lt;&gt;"",F44,0)</f>
        <v>0.80688</v>
      </c>
      <c r="I44" s="23" t="n">
        <f aca="false">IF(E44&gt;0,1,0)</f>
        <v>1</v>
      </c>
      <c r="J44" s="20"/>
    </row>
    <row r="45" customFormat="false" ht="12.75" hidden="false" customHeight="false" outlineLevel="0" collapsed="false">
      <c r="A45" s="8"/>
      <c r="B45" s="41" t="n">
        <v>11</v>
      </c>
      <c r="C45" s="50" t="n">
        <v>37120</v>
      </c>
      <c r="D45" s="20" t="n">
        <f aca="false">C45+90</f>
        <v>37210</v>
      </c>
      <c r="E45" s="21" t="n">
        <f aca="false">IF($A$10&gt;=D45,(IF($A$10-D45&gt;31,$A$10-$A$9+1,$A$10-D45+1)),0)</f>
        <v>31</v>
      </c>
      <c r="F45" s="22"/>
      <c r="G45" s="23" t="n">
        <f aca="false">IF(F45&lt;&gt;"",E45,0)</f>
        <v>0</v>
      </c>
      <c r="H45" s="24" t="n">
        <f aca="false">IF(F45&lt;&gt;"",F45,0)</f>
        <v>0</v>
      </c>
      <c r="I45" s="23" t="n">
        <f aca="false">IF(E45&gt;0,1,0)</f>
        <v>1</v>
      </c>
      <c r="J45" s="20"/>
    </row>
    <row r="46" customFormat="false" ht="12.75" hidden="false" customHeight="false" outlineLevel="0" collapsed="false">
      <c r="A46" s="8"/>
      <c r="B46" s="41" t="n">
        <v>12</v>
      </c>
      <c r="C46" s="42" t="n">
        <v>37116</v>
      </c>
      <c r="D46" s="20" t="n">
        <f aca="false">C46+90</f>
        <v>37206</v>
      </c>
      <c r="E46" s="21" t="n">
        <f aca="false">IF($A$10&gt;=D46,(IF($A$10-D46&gt;31,$A$10-$A$9+1,$A$10-D46+1)),0)</f>
        <v>31</v>
      </c>
      <c r="F46" s="22" t="n">
        <v>0.9484</v>
      </c>
      <c r="G46" s="23" t="n">
        <f aca="false">IF(F46&lt;&gt;"",E46,0)</f>
        <v>31</v>
      </c>
      <c r="H46" s="24" t="n">
        <f aca="false">IF(F46&lt;&gt;"",F46,0)</f>
        <v>0.9484</v>
      </c>
      <c r="I46" s="23" t="n">
        <f aca="false">IF(E46&gt;0,1,0)</f>
        <v>1</v>
      </c>
      <c r="J46" s="20"/>
    </row>
    <row r="47" customFormat="false" ht="12.75" hidden="false" customHeight="false" outlineLevel="0" collapsed="false">
      <c r="A47" s="8"/>
      <c r="B47" s="41" t="n">
        <v>13</v>
      </c>
      <c r="C47" s="42" t="n">
        <v>37125</v>
      </c>
      <c r="D47" s="20" t="n">
        <f aca="false">C47+90</f>
        <v>37215</v>
      </c>
      <c r="E47" s="21" t="n">
        <f aca="false">IF($A$10&gt;=D47,(IF($A$10-D47&gt;31,$A$10-$A$9+1,$A$10-D47+1)),0)</f>
        <v>31</v>
      </c>
      <c r="F47" s="22" t="n">
        <v>0.94655</v>
      </c>
      <c r="G47" s="23" t="n">
        <f aca="false">IF(F47&lt;&gt;"",E47,0)</f>
        <v>31</v>
      </c>
      <c r="H47" s="24" t="n">
        <f aca="false">IF(F47&lt;&gt;"",F47,0)</f>
        <v>0.94655</v>
      </c>
      <c r="I47" s="23" t="n">
        <f aca="false">IF(E47&gt;0,1,0)</f>
        <v>1</v>
      </c>
      <c r="J47" s="20"/>
    </row>
    <row r="48" customFormat="false" ht="12.75" hidden="false" customHeight="false" outlineLevel="0" collapsed="false">
      <c r="A48" s="8"/>
      <c r="B48" s="41" t="n">
        <v>14</v>
      </c>
      <c r="C48" s="42" t="n">
        <v>37116</v>
      </c>
      <c r="D48" s="20" t="n">
        <f aca="false">C48+90</f>
        <v>37206</v>
      </c>
      <c r="E48" s="21" t="n">
        <f aca="false">IF($A$10&gt;=D48,(IF($A$10-D48&gt;31,$A$10-$A$9+1,$A$10-D48+1)),0)</f>
        <v>31</v>
      </c>
      <c r="F48" s="22" t="n">
        <v>0.9754</v>
      </c>
      <c r="G48" s="23" t="n">
        <f aca="false">IF(F48&lt;&gt;"",E48,0)</f>
        <v>31</v>
      </c>
      <c r="H48" s="24" t="n">
        <f aca="false">IF(F48&lt;&gt;"",F48,0)</f>
        <v>0.9754</v>
      </c>
      <c r="I48" s="23" t="n">
        <f aca="false">IF(E48&gt;0,1,0)</f>
        <v>1</v>
      </c>
      <c r="J48" s="20"/>
    </row>
    <row r="49" customFormat="false" ht="12.75" hidden="false" customHeight="false" outlineLevel="0" collapsed="false">
      <c r="A49" s="8"/>
      <c r="B49" s="41" t="n">
        <v>15</v>
      </c>
      <c r="C49" s="42" t="n">
        <v>37125</v>
      </c>
      <c r="D49" s="20" t="n">
        <f aca="false">C49+90</f>
        <v>37215</v>
      </c>
      <c r="E49" s="21" t="n">
        <f aca="false">IF($A$10&gt;=D49,(IF($A$10-D49&gt;31,$A$10-$A$9+1,$A$10-D49+1)),0)</f>
        <v>31</v>
      </c>
      <c r="F49" s="22" t="n">
        <v>0.9762</v>
      </c>
      <c r="G49" s="23" t="n">
        <f aca="false">IF(F49&lt;&gt;"",E49,0)</f>
        <v>31</v>
      </c>
      <c r="H49" s="24" t="n">
        <f aca="false">IF(F49&lt;&gt;"",F49,0)</f>
        <v>0.9762</v>
      </c>
      <c r="I49" s="23" t="n">
        <f aca="false">IF(E49&gt;0,1,0)</f>
        <v>1</v>
      </c>
      <c r="J49" s="20"/>
    </row>
    <row r="50" customFormat="false" ht="12.75" hidden="false" customHeight="false" outlineLevel="0" collapsed="false">
      <c r="A50" s="8"/>
      <c r="B50" s="41" t="n">
        <v>16</v>
      </c>
      <c r="C50" s="42" t="n">
        <v>37131</v>
      </c>
      <c r="D50" s="20" t="n">
        <f aca="false">C50+90</f>
        <v>37221</v>
      </c>
      <c r="E50" s="21" t="n">
        <f aca="false">IF($A$10&gt;=D50,(IF($A$10-D50&gt;31,$A$10-$A$9+1,$A$10-D50+1)),0)</f>
        <v>31</v>
      </c>
      <c r="F50" s="22" t="n">
        <v>0.991</v>
      </c>
      <c r="G50" s="23" t="n">
        <f aca="false">IF(F50&lt;&gt;"",E50,0)</f>
        <v>31</v>
      </c>
      <c r="H50" s="24" t="n">
        <f aca="false">IF(F50&lt;&gt;"",F50,0)</f>
        <v>0.991</v>
      </c>
      <c r="I50" s="23" t="n">
        <f aca="false">IF(E50&gt;0,1,0)</f>
        <v>1</v>
      </c>
      <c r="J50" s="20"/>
    </row>
    <row r="51" customFormat="false" ht="12.75" hidden="false" customHeight="false" outlineLevel="0" collapsed="false">
      <c r="A51" s="8"/>
      <c r="B51" s="41" t="n">
        <v>17</v>
      </c>
      <c r="C51" s="42" t="n">
        <v>37131</v>
      </c>
      <c r="D51" s="20" t="n">
        <f aca="false">C51+90</f>
        <v>37221</v>
      </c>
      <c r="E51" s="21" t="n">
        <f aca="false">IF($A$10&gt;=D51,(IF($A$10-D51&gt;31,$A$10-$A$9+1,$A$10-D51+1)),0)</f>
        <v>31</v>
      </c>
      <c r="F51" s="22" t="n">
        <v>0.9976</v>
      </c>
      <c r="G51" s="23" t="n">
        <f aca="false">IF(F51&lt;&gt;"",E51,0)</f>
        <v>31</v>
      </c>
      <c r="H51" s="24" t="n">
        <f aca="false">IF(F51&lt;&gt;"",F51,0)</f>
        <v>0.9976</v>
      </c>
      <c r="I51" s="23" t="n">
        <f aca="false">IF(E51&gt;0,1,0)</f>
        <v>1</v>
      </c>
      <c r="J51" s="20"/>
    </row>
    <row r="52" customFormat="false" ht="12.75" hidden="false" customHeight="false" outlineLevel="0" collapsed="false">
      <c r="A52" s="8"/>
      <c r="B52" s="41" t="n">
        <v>18</v>
      </c>
      <c r="C52" s="42" t="n">
        <v>37131</v>
      </c>
      <c r="D52" s="20" t="n">
        <f aca="false">C52+90</f>
        <v>37221</v>
      </c>
      <c r="E52" s="21" t="n">
        <f aca="false">IF($A$10&gt;=D52,(IF($A$10-D52&gt;31,$A$10-$A$9+1,$A$10-D52+1)),0)</f>
        <v>31</v>
      </c>
      <c r="F52" s="22" t="n">
        <v>0.9873</v>
      </c>
      <c r="G52" s="23" t="n">
        <f aca="false">IF(F52&lt;&gt;"",E52,0)</f>
        <v>31</v>
      </c>
      <c r="H52" s="24" t="n">
        <f aca="false">IF(F52&lt;&gt;"",F52,0)</f>
        <v>0.9873</v>
      </c>
      <c r="I52" s="23" t="n">
        <f aca="false">IF(E52&gt;0,1,0)</f>
        <v>1</v>
      </c>
      <c r="J52" s="20"/>
    </row>
    <row r="53" customFormat="false" ht="12.75" hidden="false" customHeight="false" outlineLevel="0" collapsed="false">
      <c r="A53" s="8"/>
      <c r="B53" s="41" t="n">
        <v>19</v>
      </c>
      <c r="C53" s="42" t="n">
        <v>37125</v>
      </c>
      <c r="D53" s="20" t="n">
        <f aca="false">C53+90</f>
        <v>37215</v>
      </c>
      <c r="E53" s="21" t="n">
        <f aca="false">IF($A$10&gt;=D53,(IF($A$10-D53&gt;31,$A$10-$A$9+1,$A$10-D53+1)),0)</f>
        <v>31</v>
      </c>
      <c r="F53" s="22" t="n">
        <v>0.9799</v>
      </c>
      <c r="G53" s="23" t="n">
        <f aca="false">IF(F53&lt;&gt;"",E53,0)</f>
        <v>31</v>
      </c>
      <c r="H53" s="24" t="n">
        <f aca="false">IF(F53&lt;&gt;"",F53,0)</f>
        <v>0.9799</v>
      </c>
      <c r="I53" s="23" t="n">
        <f aca="false">IF(E53&gt;0,1,0)</f>
        <v>1</v>
      </c>
      <c r="J53" s="20"/>
    </row>
    <row r="54" customFormat="false" ht="12.75" hidden="false" customHeight="false" outlineLevel="0" collapsed="false">
      <c r="A54" s="8"/>
      <c r="B54" s="41" t="n">
        <v>20</v>
      </c>
      <c r="C54" s="42" t="n">
        <v>37116</v>
      </c>
      <c r="D54" s="20" t="n">
        <f aca="false">C54+90</f>
        <v>37206</v>
      </c>
      <c r="E54" s="21" t="n">
        <f aca="false">IF($A$10&gt;=D54,(IF($A$10-D54&gt;31,$A$10-$A$9+1,$A$10-D54+1)),0)</f>
        <v>31</v>
      </c>
      <c r="F54" s="22" t="n">
        <v>0.99577</v>
      </c>
      <c r="G54" s="23" t="n">
        <f aca="false">IF(F54&lt;&gt;"",E54,0)</f>
        <v>31</v>
      </c>
      <c r="H54" s="24" t="n">
        <f aca="false">IF(F54&lt;&gt;"",F54,0)</f>
        <v>0.99577</v>
      </c>
      <c r="I54" s="23" t="n">
        <f aca="false">IF(E54&gt;0,1,0)</f>
        <v>1</v>
      </c>
      <c r="J54" s="20"/>
    </row>
    <row r="55" customFormat="false" ht="12.75" hidden="false" customHeight="false" outlineLevel="0" collapsed="false">
      <c r="A55" s="8"/>
      <c r="B55" s="41" t="n">
        <v>21</v>
      </c>
      <c r="C55" s="42" t="n">
        <v>37109</v>
      </c>
      <c r="D55" s="20" t="n">
        <f aca="false">C55+90</f>
        <v>37199</v>
      </c>
      <c r="E55" s="21" t="n">
        <f aca="false">IF($A$10&gt;=D55,(IF($A$10-D55&gt;31,$A$10-$A$9+1,$A$10-D55+1)),0)</f>
        <v>31</v>
      </c>
      <c r="F55" s="22" t="n">
        <v>0.9839</v>
      </c>
      <c r="G55" s="23" t="n">
        <f aca="false">IF(F55&lt;&gt;"",E55,0)</f>
        <v>31</v>
      </c>
      <c r="H55" s="24" t="n">
        <f aca="false">IF(F55&lt;&gt;"",F55,0)</f>
        <v>0.9839</v>
      </c>
      <c r="I55" s="23" t="n">
        <f aca="false">IF(E55&gt;0,1,0)</f>
        <v>1</v>
      </c>
      <c r="J55" s="20"/>
    </row>
    <row r="56" customFormat="false" ht="12.75" hidden="false" customHeight="false" outlineLevel="0" collapsed="false">
      <c r="A56" s="8"/>
      <c r="B56" s="1" t="n">
        <v>22</v>
      </c>
      <c r="C56" s="33" t="n">
        <v>37098</v>
      </c>
      <c r="D56" s="20" t="n">
        <f aca="false">C56+90</f>
        <v>37188</v>
      </c>
      <c r="E56" s="21" t="n">
        <f aca="false">IF($A$10&gt;=D56,(IF($A$10-D56&gt;31,$A$10-$A$9+1,$A$10-D56+1)),0)</f>
        <v>31</v>
      </c>
      <c r="F56" s="22" t="n">
        <v>0.96</v>
      </c>
      <c r="G56" s="23" t="n">
        <f aca="false">IF(F56&lt;&gt;"",E56,0)</f>
        <v>31</v>
      </c>
      <c r="H56" s="24" t="n">
        <f aca="false">IF(F56&lt;&gt;"",F56,0)</f>
        <v>0.96</v>
      </c>
      <c r="I56" s="23" t="n">
        <f aca="false">IF(E56&gt;0,1,0)</f>
        <v>1</v>
      </c>
      <c r="J56" s="20"/>
    </row>
    <row r="57" customFormat="false" ht="12.75" hidden="false" customHeight="false" outlineLevel="0" collapsed="false">
      <c r="A57" s="8"/>
      <c r="B57" s="1" t="n">
        <v>23</v>
      </c>
      <c r="C57" s="33" t="n">
        <v>37098</v>
      </c>
      <c r="D57" s="20" t="n">
        <f aca="false">C57+90</f>
        <v>37188</v>
      </c>
      <c r="E57" s="21" t="n">
        <f aca="false">IF($A$10&gt;=D57,(IF($A$10-D57&gt;31,$A$10-$A$9+1,$A$10-D57+1)),0)</f>
        <v>31</v>
      </c>
      <c r="F57" s="22" t="n">
        <v>0.9765</v>
      </c>
      <c r="G57" s="23" t="n">
        <f aca="false">IF(F57&lt;&gt;"",E57,0)</f>
        <v>31</v>
      </c>
      <c r="H57" s="24" t="n">
        <f aca="false">IF(F57&lt;&gt;"",F57,0)</f>
        <v>0.9765</v>
      </c>
      <c r="I57" s="23" t="n">
        <f aca="false">IF(E57&gt;0,1,0)</f>
        <v>1</v>
      </c>
      <c r="J57" s="20"/>
    </row>
    <row r="58" customFormat="false" ht="12.75" hidden="false" customHeight="false" outlineLevel="0" collapsed="false">
      <c r="A58" s="8"/>
      <c r="B58" s="1" t="n">
        <v>24</v>
      </c>
      <c r="C58" s="33" t="n">
        <v>37098</v>
      </c>
      <c r="D58" s="20" t="n">
        <f aca="false">C58+90</f>
        <v>37188</v>
      </c>
      <c r="E58" s="21" t="n">
        <f aca="false">IF($A$10&gt;=D58,(IF($A$10-D58&gt;31,$A$10-$A$9+1,$A$10-D58+1)),0)</f>
        <v>31</v>
      </c>
      <c r="F58" s="22" t="n">
        <v>0.9692</v>
      </c>
      <c r="G58" s="23" t="n">
        <f aca="false">IF(F58&lt;&gt;"",E58,0)</f>
        <v>31</v>
      </c>
      <c r="H58" s="24" t="n">
        <f aca="false">IF(F58&lt;&gt;"",F58,0)</f>
        <v>0.9692</v>
      </c>
      <c r="I58" s="23" t="n">
        <f aca="false">IF(E58&gt;0,1,0)</f>
        <v>1</v>
      </c>
      <c r="J58" s="20"/>
    </row>
    <row r="59" customFormat="false" ht="12.75" hidden="false" customHeight="false" outlineLevel="0" collapsed="false">
      <c r="A59" s="8"/>
      <c r="B59" s="1" t="n">
        <v>25</v>
      </c>
      <c r="C59" s="33" t="n">
        <v>37098</v>
      </c>
      <c r="D59" s="20" t="n">
        <f aca="false">C59+90</f>
        <v>37188</v>
      </c>
      <c r="E59" s="21" t="n">
        <f aca="false">IF($A$10&gt;=D59,(IF($A$10-D59&gt;31,$A$10-$A$9+1,$A$10-D59+1)),0)</f>
        <v>31</v>
      </c>
      <c r="F59" s="22" t="n">
        <v>0.9847</v>
      </c>
      <c r="G59" s="23" t="n">
        <f aca="false">IF(F59&lt;&gt;"",E59,0)</f>
        <v>31</v>
      </c>
      <c r="H59" s="24" t="n">
        <f aca="false">IF(F59&lt;&gt;"",F59,0)</f>
        <v>0.9847</v>
      </c>
      <c r="I59" s="23" t="n">
        <f aca="false">IF(E59&gt;0,1,0)</f>
        <v>1</v>
      </c>
      <c r="J59" s="20"/>
    </row>
    <row r="60" customFormat="false" ht="12.75" hidden="false" customHeight="false" outlineLevel="0" collapsed="false">
      <c r="A60" s="8"/>
      <c r="B60" s="1" t="n">
        <v>26</v>
      </c>
      <c r="C60" s="33" t="n">
        <v>37098</v>
      </c>
      <c r="D60" s="20" t="n">
        <f aca="false">C60+90</f>
        <v>37188</v>
      </c>
      <c r="E60" s="21" t="n">
        <f aca="false">IF($A$10&gt;=D60,(IF($A$10-D60&gt;31,$A$10-$A$9+1,$A$10-D60+1)),0)</f>
        <v>31</v>
      </c>
      <c r="F60" s="22" t="n">
        <v>0.9958</v>
      </c>
      <c r="G60" s="23" t="n">
        <f aca="false">IF(F60&lt;&gt;"",E60,0)</f>
        <v>31</v>
      </c>
      <c r="H60" s="24" t="n">
        <f aca="false">IF(F60&lt;&gt;"",F60,0)</f>
        <v>0.9958</v>
      </c>
      <c r="I60" s="23" t="n">
        <f aca="false">IF(E60&gt;0,1,0)</f>
        <v>1</v>
      </c>
      <c r="J60" s="20"/>
    </row>
    <row r="61" customFormat="false" ht="12.75" hidden="false" customHeight="false" outlineLevel="0" collapsed="false">
      <c r="A61" s="8"/>
      <c r="B61" s="1" t="n">
        <v>27</v>
      </c>
      <c r="C61" s="33" t="n">
        <v>37098</v>
      </c>
      <c r="D61" s="20" t="n">
        <f aca="false">C61+90</f>
        <v>37188</v>
      </c>
      <c r="E61" s="21" t="n">
        <f aca="false">IF($A$10&gt;=D61,(IF($A$10-D61&gt;31,$A$10-$A$9+1,$A$10-D61+1)),0)</f>
        <v>31</v>
      </c>
      <c r="F61" s="22"/>
      <c r="G61" s="23" t="n">
        <f aca="false">IF(F61&lt;&gt;"",E61,0)</f>
        <v>0</v>
      </c>
      <c r="H61" s="24" t="n">
        <f aca="false">IF(F61&lt;&gt;"",F61,0)</f>
        <v>0</v>
      </c>
      <c r="I61" s="23" t="n">
        <f aca="false">IF(E61&gt;0,1,0)</f>
        <v>1</v>
      </c>
      <c r="J61" s="20"/>
    </row>
    <row r="62" customFormat="false" ht="12.75" hidden="false" customHeight="false" outlineLevel="0" collapsed="false">
      <c r="A62" s="8"/>
      <c r="B62" s="1" t="n">
        <v>28</v>
      </c>
      <c r="C62" s="33" t="n">
        <v>37098</v>
      </c>
      <c r="D62" s="20" t="n">
        <f aca="false">C62+90</f>
        <v>37188</v>
      </c>
      <c r="E62" s="21" t="n">
        <f aca="false">IF($A$10&gt;=D62,(IF($A$10-D62&gt;31,$A$10-$A$9+1,$A$10-D62+1)),0)</f>
        <v>31</v>
      </c>
      <c r="F62" s="22" t="n">
        <v>0.9824</v>
      </c>
      <c r="G62" s="23" t="n">
        <f aca="false">IF(F62&lt;&gt;"",E62,0)</f>
        <v>31</v>
      </c>
      <c r="H62" s="24" t="n">
        <f aca="false">IF(F62&lt;&gt;"",F62,0)</f>
        <v>0.9824</v>
      </c>
      <c r="I62" s="23" t="n">
        <f aca="false">IF(E62&gt;0,1,0)</f>
        <v>1</v>
      </c>
      <c r="J62" s="20"/>
    </row>
    <row r="63" customFormat="false" ht="12.75" hidden="false" customHeight="false" outlineLevel="0" collapsed="false">
      <c r="A63" s="8"/>
      <c r="B63" s="1" t="n">
        <v>29</v>
      </c>
      <c r="C63" s="33" t="n">
        <v>37098</v>
      </c>
      <c r="D63" s="20" t="n">
        <f aca="false">C63+90</f>
        <v>37188</v>
      </c>
      <c r="E63" s="21" t="n">
        <f aca="false">IF($A$10&gt;=D63,(IF($A$10-D63&gt;31,$A$10-$A$9+1,$A$10-D63+1)),0)</f>
        <v>31</v>
      </c>
      <c r="F63" s="22"/>
      <c r="G63" s="23" t="n">
        <f aca="false">IF(F63&lt;&gt;"",E63,0)</f>
        <v>0</v>
      </c>
      <c r="H63" s="24" t="n">
        <f aca="false">IF(F63&lt;&gt;"",F63,0)</f>
        <v>0</v>
      </c>
      <c r="I63" s="23" t="n">
        <f aca="false">IF(E63&gt;0,1,0)</f>
        <v>1</v>
      </c>
      <c r="J63" s="20"/>
    </row>
    <row r="64" customFormat="false" ht="12.75" hidden="false" customHeight="false" outlineLevel="0" collapsed="false">
      <c r="A64" s="8"/>
      <c r="B64" s="1" t="n">
        <v>30</v>
      </c>
      <c r="C64" s="33" t="n">
        <v>37098</v>
      </c>
      <c r="D64" s="20" t="n">
        <f aca="false">C64+90</f>
        <v>37188</v>
      </c>
      <c r="E64" s="21" t="n">
        <f aca="false">IF($A$10&gt;=D64,(IF($A$10-D64&gt;31,$A$10-$A$9+1,$A$10-D64+1)),0)</f>
        <v>31</v>
      </c>
      <c r="F64" s="22" t="n">
        <v>0.9152</v>
      </c>
      <c r="G64" s="23" t="n">
        <f aca="false">IF(F64&lt;&gt;"",E64,0)</f>
        <v>31</v>
      </c>
      <c r="H64" s="24" t="n">
        <f aca="false">IF(F64&lt;&gt;"",F64,0)</f>
        <v>0.9152</v>
      </c>
      <c r="I64" s="23" t="n">
        <f aca="false">IF(E64&gt;0,1,0)</f>
        <v>1</v>
      </c>
      <c r="J64" s="20"/>
    </row>
    <row r="65" customFormat="false" ht="12.75" hidden="false" customHeight="false" outlineLevel="0" collapsed="false">
      <c r="A65" s="8"/>
      <c r="B65" s="1" t="n">
        <v>31</v>
      </c>
      <c r="C65" s="33" t="n">
        <v>37098</v>
      </c>
      <c r="D65" s="20" t="n">
        <f aca="false">C65+90</f>
        <v>37188</v>
      </c>
      <c r="E65" s="21" t="n">
        <f aca="false">IF($A$10&gt;=D65,(IF($A$10-D65&gt;31,$A$10-$A$9+1,$A$10-D65+1)),0)</f>
        <v>31</v>
      </c>
      <c r="F65" s="22" t="n">
        <v>0.9837</v>
      </c>
      <c r="G65" s="23" t="n">
        <f aca="false">IF(F65&lt;&gt;"",E65,0)</f>
        <v>31</v>
      </c>
      <c r="H65" s="24" t="n">
        <f aca="false">IF(F65&lt;&gt;"",F65,0)</f>
        <v>0.9837</v>
      </c>
      <c r="I65" s="23" t="n">
        <f aca="false">IF(E65&gt;0,1,0)</f>
        <v>1</v>
      </c>
      <c r="J65" s="20"/>
    </row>
    <row r="66" customFormat="false" ht="12.75" hidden="false" customHeight="false" outlineLevel="0" collapsed="false">
      <c r="A66" s="8"/>
      <c r="B66" s="1" t="n">
        <v>32</v>
      </c>
      <c r="C66" s="50" t="n">
        <v>37152</v>
      </c>
      <c r="D66" s="20" t="n">
        <f aca="false">C66+90</f>
        <v>37242</v>
      </c>
      <c r="E66" s="21" t="n">
        <f aca="false">IF($A$10&gt;=D66,(IF($A$10-D66&gt;31,$A$10-$A$9+1,$A$10-D66+1)),0)</f>
        <v>31</v>
      </c>
      <c r="F66" s="22" t="n">
        <v>0.918</v>
      </c>
      <c r="G66" s="23" t="n">
        <f aca="false">IF(F66&lt;&gt;"",E66,0)</f>
        <v>31</v>
      </c>
      <c r="H66" s="24" t="n">
        <f aca="false">IF(F66&lt;&gt;"",F66,0)</f>
        <v>0.918</v>
      </c>
      <c r="I66" s="23" t="n">
        <f aca="false">IF(E66&gt;0,1,0)</f>
        <v>1</v>
      </c>
      <c r="J66" s="20"/>
    </row>
    <row r="67" customFormat="false" ht="12.75" hidden="false" customHeight="false" outlineLevel="0" collapsed="false">
      <c r="A67" s="8"/>
      <c r="B67" s="1" t="n">
        <v>33</v>
      </c>
      <c r="C67" s="33" t="n">
        <v>37098</v>
      </c>
      <c r="D67" s="20" t="n">
        <f aca="false">C67+90</f>
        <v>37188</v>
      </c>
      <c r="E67" s="21" t="n">
        <f aca="false">IF($A$10&gt;=D67,(IF($A$10-D67&gt;31,$A$10-$A$9+1,$A$10-D67+1)),0)</f>
        <v>31</v>
      </c>
      <c r="F67" s="22" t="n">
        <v>0.9202</v>
      </c>
      <c r="G67" s="23" t="n">
        <f aca="false">IF(F67&lt;&gt;"",E67,0)</f>
        <v>31</v>
      </c>
      <c r="H67" s="24" t="n">
        <f aca="false">IF(F67&lt;&gt;"",F67,0)</f>
        <v>0.9202</v>
      </c>
      <c r="I67" s="23" t="n">
        <f aca="false">IF(E67&gt;0,1,0)</f>
        <v>1</v>
      </c>
      <c r="J67" s="20"/>
    </row>
    <row r="68" customFormat="false" ht="12.75" hidden="false" customHeight="false" outlineLevel="0" collapsed="false">
      <c r="A68" s="8"/>
      <c r="B68" s="1" t="n">
        <v>34</v>
      </c>
      <c r="C68" s="33" t="n">
        <v>37098</v>
      </c>
      <c r="D68" s="20" t="n">
        <f aca="false">C68+90</f>
        <v>37188</v>
      </c>
      <c r="E68" s="21" t="n">
        <f aca="false">IF($A$10&gt;=D68,(IF($A$10-D68&gt;31,$A$10-$A$9+1,$A$10-D68+1)),0)</f>
        <v>31</v>
      </c>
      <c r="F68" s="22" t="n">
        <v>0.9697</v>
      </c>
      <c r="G68" s="23" t="n">
        <f aca="false">IF(F68&lt;&gt;"",E68,0)</f>
        <v>31</v>
      </c>
      <c r="H68" s="24" t="n">
        <f aca="false">IF(F68&lt;&gt;"",F68,0)</f>
        <v>0.9697</v>
      </c>
      <c r="I68" s="23" t="n">
        <f aca="false">IF(E68&gt;0,1,0)</f>
        <v>1</v>
      </c>
      <c r="J68" s="20"/>
    </row>
    <row r="69" customFormat="false" ht="12.75" hidden="false" customHeight="false" outlineLevel="0" collapsed="false">
      <c r="A69" s="8"/>
      <c r="B69" s="1" t="n">
        <v>35</v>
      </c>
      <c r="C69" s="33" t="n">
        <v>37098</v>
      </c>
      <c r="D69" s="20" t="n">
        <f aca="false">C69+90</f>
        <v>37188</v>
      </c>
      <c r="E69" s="21" t="n">
        <f aca="false">IF($A$10&gt;=D69,(IF($A$10-D69&gt;31,$A$10-$A$9+1,$A$10-D69+1)),0)</f>
        <v>31</v>
      </c>
      <c r="F69" s="22" t="n">
        <v>0.7547</v>
      </c>
      <c r="G69" s="23" t="n">
        <f aca="false">IF(F69&lt;&gt;"",E69,0)</f>
        <v>31</v>
      </c>
      <c r="H69" s="24" t="n">
        <f aca="false">IF(F69&lt;&gt;"",F69,0)</f>
        <v>0.7547</v>
      </c>
      <c r="I69" s="23" t="n">
        <f aca="false">IF(E69&gt;0,1,0)</f>
        <v>1</v>
      </c>
      <c r="J69" s="20"/>
    </row>
    <row r="70" customFormat="false" ht="12.75" hidden="false" customHeight="false" outlineLevel="0" collapsed="false">
      <c r="A70" s="8"/>
      <c r="B70" s="1" t="n">
        <v>36</v>
      </c>
      <c r="C70" s="33" t="n">
        <v>37098</v>
      </c>
      <c r="D70" s="20" t="n">
        <f aca="false">C70+90</f>
        <v>37188</v>
      </c>
      <c r="E70" s="21" t="n">
        <f aca="false">IF($A$10&gt;=D70,(IF($A$10-D70&gt;31,$A$10-$A$9+1,$A$10-D70+1)),0)</f>
        <v>31</v>
      </c>
      <c r="F70" s="22" t="n">
        <v>0.9672</v>
      </c>
      <c r="G70" s="23" t="n">
        <f aca="false">IF(F70&lt;&gt;"",E70,0)</f>
        <v>31</v>
      </c>
      <c r="H70" s="24" t="n">
        <f aca="false">IF(F70&lt;&gt;"",F70,0)</f>
        <v>0.9672</v>
      </c>
      <c r="I70" s="23" t="n">
        <f aca="false">IF(E70&gt;0,1,0)</f>
        <v>1</v>
      </c>
      <c r="J70" s="20"/>
    </row>
    <row r="71" customFormat="false" ht="12.75" hidden="false" customHeight="false" outlineLevel="0" collapsed="false">
      <c r="A71" s="8"/>
      <c r="B71" s="1" t="n">
        <v>37</v>
      </c>
      <c r="C71" s="33" t="n">
        <v>37098</v>
      </c>
      <c r="D71" s="20" t="n">
        <f aca="false">C71+90</f>
        <v>37188</v>
      </c>
      <c r="E71" s="21" t="n">
        <f aca="false">IF($A$10&gt;=D71,(IF($A$10-D71&gt;31,$A$10-$A$9+1,$A$10-D71+1)),0)</f>
        <v>31</v>
      </c>
      <c r="F71" s="22" t="n">
        <v>0.903</v>
      </c>
      <c r="G71" s="23" t="n">
        <f aca="false">IF(F71&lt;&gt;"",E71,0)</f>
        <v>31</v>
      </c>
      <c r="H71" s="24" t="n">
        <f aca="false">IF(F71&lt;&gt;"",F71,0)</f>
        <v>0.903</v>
      </c>
      <c r="I71" s="23" t="n">
        <f aca="false">IF(E71&gt;0,1,0)</f>
        <v>1</v>
      </c>
      <c r="J71" s="20"/>
    </row>
    <row r="72" customFormat="false" ht="12.75" hidden="false" customHeight="false" outlineLevel="0" collapsed="false">
      <c r="A72" s="8"/>
      <c r="B72" s="1" t="n">
        <v>38</v>
      </c>
      <c r="C72" s="33" t="n">
        <v>37098</v>
      </c>
      <c r="D72" s="20" t="n">
        <f aca="false">C72+90</f>
        <v>37188</v>
      </c>
      <c r="E72" s="21" t="n">
        <f aca="false">IF($A$10&gt;=D72,(IF($A$10-D72&gt;31,$A$10-$A$9+1,$A$10-D72+1)),0)</f>
        <v>31</v>
      </c>
      <c r="F72" s="22" t="n">
        <v>0.9964</v>
      </c>
      <c r="G72" s="23" t="n">
        <f aca="false">IF(F72&lt;&gt;"",E72,0)</f>
        <v>31</v>
      </c>
      <c r="H72" s="24" t="n">
        <f aca="false">IF(F72&lt;&gt;"",F72,0)</f>
        <v>0.9964</v>
      </c>
      <c r="I72" s="23" t="n">
        <f aca="false">IF(E72&gt;0,1,0)</f>
        <v>1</v>
      </c>
      <c r="J72" s="20"/>
    </row>
    <row r="73" customFormat="false" ht="12.75" hidden="false" customHeight="false" outlineLevel="0" collapsed="false">
      <c r="A73" s="8"/>
      <c r="B73" s="1" t="n">
        <v>39</v>
      </c>
      <c r="C73" s="33" t="n">
        <v>37098</v>
      </c>
      <c r="D73" s="20" t="n">
        <f aca="false">C73+90</f>
        <v>37188</v>
      </c>
      <c r="E73" s="21" t="n">
        <f aca="false">IF($A$10&gt;=D73,(IF($A$10-D73&gt;31,$A$10-$A$9+1,$A$10-D73+1)),0)</f>
        <v>31</v>
      </c>
      <c r="F73" s="22" t="n">
        <v>0.9608</v>
      </c>
      <c r="G73" s="23" t="n">
        <f aca="false">IF(F73&lt;&gt;"",E73,0)</f>
        <v>31</v>
      </c>
      <c r="H73" s="24" t="n">
        <f aca="false">IF(F73&lt;&gt;"",F73,0)</f>
        <v>0.9608</v>
      </c>
      <c r="I73" s="23" t="n">
        <f aca="false">IF(E73&gt;0,1,0)</f>
        <v>1</v>
      </c>
      <c r="J73" s="20"/>
    </row>
    <row r="74" customFormat="false" ht="12.75" hidden="false" customHeight="false" outlineLevel="0" collapsed="false">
      <c r="A74" s="8"/>
      <c r="B74" s="1" t="n">
        <v>40</v>
      </c>
      <c r="C74" s="33" t="n">
        <v>37098</v>
      </c>
      <c r="D74" s="20" t="n">
        <f aca="false">C74+90</f>
        <v>37188</v>
      </c>
      <c r="E74" s="21" t="n">
        <f aca="false">IF($A$10&gt;=D74,(IF($A$10-D74&gt;31,$A$10-$A$9+1,$A$10-D74+1)),0)</f>
        <v>31</v>
      </c>
      <c r="F74" s="22" t="n">
        <v>0.9979</v>
      </c>
      <c r="G74" s="23" t="n">
        <f aca="false">IF(F74&lt;&gt;"",E74,0)</f>
        <v>31</v>
      </c>
      <c r="H74" s="24" t="n">
        <f aca="false">IF(F74&lt;&gt;"",F74,0)</f>
        <v>0.9979</v>
      </c>
      <c r="I74" s="23" t="n">
        <f aca="false">IF(E74&gt;0,1,0)</f>
        <v>1</v>
      </c>
      <c r="J74" s="20"/>
    </row>
    <row r="75" customFormat="false" ht="12.75" hidden="false" customHeight="false" outlineLevel="0" collapsed="false">
      <c r="A75" s="8"/>
      <c r="B75" s="1" t="n">
        <v>41</v>
      </c>
      <c r="C75" s="33" t="n">
        <v>37098</v>
      </c>
      <c r="D75" s="20" t="n">
        <f aca="false">C75+90</f>
        <v>37188</v>
      </c>
      <c r="E75" s="21" t="n">
        <f aca="false">IF($A$10&gt;=D75,(IF($A$10-D75&gt;31,$A$10-$A$9+1,$A$10-D75+1)),0)</f>
        <v>31</v>
      </c>
      <c r="F75" s="22" t="n">
        <v>0.8773</v>
      </c>
      <c r="G75" s="23" t="n">
        <f aca="false">IF(F75&lt;&gt;"",E75,0)</f>
        <v>31</v>
      </c>
      <c r="H75" s="24" t="n">
        <f aca="false">IF(F75&lt;&gt;"",F75,0)</f>
        <v>0.8773</v>
      </c>
      <c r="I75" s="23" t="n">
        <f aca="false">IF(E75&gt;0,1,0)</f>
        <v>1</v>
      </c>
      <c r="J75" s="20"/>
    </row>
    <row r="76" customFormat="false" ht="12.75" hidden="false" customHeight="false" outlineLevel="0" collapsed="false">
      <c r="A76" s="8"/>
      <c r="B76" s="1" t="n">
        <v>42</v>
      </c>
      <c r="C76" s="33" t="n">
        <v>37098</v>
      </c>
      <c r="D76" s="20" t="n">
        <f aca="false">C76+90</f>
        <v>37188</v>
      </c>
      <c r="E76" s="21" t="n">
        <f aca="false">IF($A$10&gt;=D76,(IF($A$10-D76&gt;31,$A$10-$A$9+1,$A$10-D76+1)),0)</f>
        <v>31</v>
      </c>
      <c r="F76" s="22" t="n">
        <v>0.9929</v>
      </c>
      <c r="G76" s="23" t="n">
        <f aca="false">IF(F76&lt;&gt;"",E76,0)</f>
        <v>31</v>
      </c>
      <c r="H76" s="24" t="n">
        <f aca="false">IF(F76&lt;&gt;"",F76,0)</f>
        <v>0.9929</v>
      </c>
      <c r="I76" s="23" t="n">
        <f aca="false">IF(E76&gt;0,1,0)</f>
        <v>1</v>
      </c>
      <c r="J76" s="20"/>
    </row>
    <row r="77" customFormat="false" ht="12.75" hidden="false" customHeight="false" outlineLevel="0" collapsed="false">
      <c r="A77" s="8"/>
      <c r="B77" s="1" t="n">
        <v>43</v>
      </c>
      <c r="C77" s="33" t="n">
        <v>37098</v>
      </c>
      <c r="D77" s="20" t="n">
        <f aca="false">C77+90</f>
        <v>37188</v>
      </c>
      <c r="E77" s="21" t="n">
        <f aca="false">IF($A$10&gt;=D77,(IF($A$10-D77&gt;31,$A$10-$A$9+1,$A$10-D77+1)),0)</f>
        <v>31</v>
      </c>
      <c r="F77" s="22" t="n">
        <v>0.9343</v>
      </c>
      <c r="G77" s="23" t="n">
        <f aca="false">IF(F77&lt;&gt;"",E77,0)</f>
        <v>31</v>
      </c>
      <c r="H77" s="24" t="n">
        <f aca="false">IF(F77&lt;&gt;"",F77,0)</f>
        <v>0.9343</v>
      </c>
      <c r="I77" s="23" t="n">
        <f aca="false">IF(E77&gt;0,1,0)</f>
        <v>1</v>
      </c>
      <c r="J77" s="20"/>
    </row>
    <row r="78" customFormat="false" ht="12.75" hidden="false" customHeight="false" outlineLevel="0" collapsed="false">
      <c r="A78" s="8"/>
      <c r="B78" s="1" t="n">
        <v>44</v>
      </c>
      <c r="C78" s="33" t="n">
        <v>37098</v>
      </c>
      <c r="D78" s="20" t="n">
        <f aca="false">C78+90</f>
        <v>37188</v>
      </c>
      <c r="E78" s="21" t="n">
        <f aca="false">IF($A$10&gt;=D78,(IF($A$10-D78&gt;31,$A$10-$A$9+1,$A$10-D78+1)),0)</f>
        <v>31</v>
      </c>
      <c r="F78" s="22" t="n">
        <v>0.0157</v>
      </c>
      <c r="G78" s="23" t="n">
        <f aca="false">IF(F78&lt;&gt;"",E78,0)</f>
        <v>31</v>
      </c>
      <c r="H78" s="24" t="n">
        <f aca="false">IF(F78&lt;&gt;"",F78,0)</f>
        <v>0.0157</v>
      </c>
      <c r="I78" s="23" t="n">
        <f aca="false">IF(E78&gt;0,1,0)</f>
        <v>1</v>
      </c>
      <c r="J78" s="20"/>
    </row>
    <row r="79" customFormat="false" ht="12.75" hidden="false" customHeight="false" outlineLevel="0" collapsed="false">
      <c r="A79" s="8"/>
      <c r="B79" s="1" t="n">
        <v>45</v>
      </c>
      <c r="C79" s="51" t="n">
        <v>37116</v>
      </c>
      <c r="D79" s="20" t="n">
        <f aca="false">C79+90</f>
        <v>37206</v>
      </c>
      <c r="E79" s="21" t="n">
        <f aca="false">IF($A$10&gt;=D79,(IF($A$10-D79&gt;31,$A$10-$A$9+1,$A$10-D79+1)),0)</f>
        <v>31</v>
      </c>
      <c r="F79" s="22" t="n">
        <v>0.9993</v>
      </c>
      <c r="G79" s="23" t="n">
        <f aca="false">IF(F79&lt;&gt;"",E79,0)</f>
        <v>31</v>
      </c>
      <c r="H79" s="24" t="n">
        <f aca="false">IF(F79&lt;&gt;"",F79,0)</f>
        <v>0.9993</v>
      </c>
      <c r="I79" s="23" t="n">
        <f aca="false">IF(E79&gt;0,1,0)</f>
        <v>1</v>
      </c>
      <c r="J79" s="20"/>
    </row>
    <row r="80" customFormat="false" ht="12.75" hidden="false" customHeight="false" outlineLevel="0" collapsed="false">
      <c r="A80" s="8"/>
      <c r="B80" s="1" t="n">
        <v>46</v>
      </c>
      <c r="C80" s="50" t="n">
        <v>37152</v>
      </c>
      <c r="D80" s="20" t="n">
        <f aca="false">C80+90</f>
        <v>37242</v>
      </c>
      <c r="E80" s="21" t="n">
        <f aca="false">IF($A$10&gt;=D80,(IF($A$10-D80&gt;31,$A$10-$A$9+1,$A$10-D80+1)),0)</f>
        <v>31</v>
      </c>
      <c r="F80" s="22" t="n">
        <v>0.8356</v>
      </c>
      <c r="G80" s="23" t="n">
        <f aca="false">IF(F80&lt;&gt;"",E80,0)</f>
        <v>31</v>
      </c>
      <c r="H80" s="24" t="n">
        <f aca="false">IF(F80&lt;&gt;"",F80,0)</f>
        <v>0.8356</v>
      </c>
      <c r="I80" s="23" t="n">
        <f aca="false">IF(E80&gt;0,1,0)</f>
        <v>1</v>
      </c>
      <c r="J80" s="20"/>
    </row>
    <row r="81" customFormat="false" ht="12.75" hidden="false" customHeight="false" outlineLevel="0" collapsed="false">
      <c r="A81" s="8"/>
      <c r="B81" s="1" t="n">
        <v>47</v>
      </c>
      <c r="C81" s="42" t="n">
        <v>37131</v>
      </c>
      <c r="D81" s="20" t="n">
        <f aca="false">C81+90</f>
        <v>37221</v>
      </c>
      <c r="E81" s="21" t="n">
        <f aca="false">IF($A$10&gt;=D81,(IF($A$10-D81&gt;31,$A$10-$A$9+1,$A$10-D81+1)),0)</f>
        <v>31</v>
      </c>
      <c r="F81" s="22" t="n">
        <v>0.9269</v>
      </c>
      <c r="G81" s="23" t="n">
        <f aca="false">IF(F81&lt;&gt;"",E81,0)</f>
        <v>31</v>
      </c>
      <c r="H81" s="24" t="n">
        <f aca="false">IF(F81&lt;&gt;"",F81,0)</f>
        <v>0.9269</v>
      </c>
      <c r="I81" s="23" t="n">
        <f aca="false">IF(E81&gt;0,1,0)</f>
        <v>1</v>
      </c>
      <c r="J81" s="20"/>
    </row>
    <row r="82" customFormat="false" ht="12.75" hidden="false" customHeight="false" outlineLevel="0" collapsed="false">
      <c r="A82" s="8"/>
      <c r="B82" s="1" t="n">
        <v>48</v>
      </c>
      <c r="C82" s="42" t="n">
        <v>37131</v>
      </c>
      <c r="D82" s="20" t="n">
        <f aca="false">C82+90</f>
        <v>37221</v>
      </c>
      <c r="E82" s="21" t="n">
        <f aca="false">IF($A$10&gt;=D82,(IF($A$10-D82&gt;31,$A$10-$A$9+1,$A$10-D82+1)),0)</f>
        <v>31</v>
      </c>
      <c r="F82" s="22" t="n">
        <v>0.9482</v>
      </c>
      <c r="G82" s="23" t="n">
        <f aca="false">IF(F82&lt;&gt;"",E82,0)</f>
        <v>31</v>
      </c>
      <c r="H82" s="24" t="n">
        <f aca="false">IF(F82&lt;&gt;"",F82,0)</f>
        <v>0.9482</v>
      </c>
      <c r="I82" s="23" t="n">
        <f aca="false">IF(E82&gt;0,1,0)</f>
        <v>1</v>
      </c>
      <c r="J82" s="20"/>
    </row>
    <row r="83" customFormat="false" ht="12.75" hidden="false" customHeight="false" outlineLevel="0" collapsed="false">
      <c r="A83" s="8"/>
      <c r="B83" s="1" t="n">
        <v>49</v>
      </c>
      <c r="C83" s="50" t="n">
        <v>37152</v>
      </c>
      <c r="D83" s="20" t="n">
        <f aca="false">C83+90</f>
        <v>37242</v>
      </c>
      <c r="E83" s="21" t="n">
        <f aca="false">IF($A$10&gt;=D83,(IF($A$10-D83&gt;31,$A$10-$A$9+1,$A$10-D83+1)),0)</f>
        <v>31</v>
      </c>
      <c r="F83" s="22" t="n">
        <v>0.9336</v>
      </c>
      <c r="G83" s="23" t="n">
        <f aca="false">IF(F83&lt;&gt;"",E83,0)</f>
        <v>31</v>
      </c>
      <c r="H83" s="24" t="n">
        <f aca="false">IF(F83&lt;&gt;"",F83,0)</f>
        <v>0.9336</v>
      </c>
      <c r="I83" s="23" t="n">
        <f aca="false">IF(E83&gt;0,1,0)</f>
        <v>1</v>
      </c>
      <c r="J83" s="20"/>
    </row>
    <row r="84" customFormat="false" ht="12.75" hidden="false" customHeight="false" outlineLevel="0" collapsed="false">
      <c r="A84" s="8"/>
      <c r="B84" s="1" t="n">
        <v>50</v>
      </c>
      <c r="C84" s="52" t="n">
        <v>37197</v>
      </c>
      <c r="D84" s="20" t="n">
        <f aca="false">C84+90</f>
        <v>37287</v>
      </c>
      <c r="E84" s="21" t="n">
        <f aca="false">IF($A$10&gt;=D84,(IF($A$10-D84&gt;31,$A$10-$A$9+1,$A$10-D84+1)),0)</f>
        <v>1</v>
      </c>
      <c r="F84" s="22" t="n">
        <v>0.5055</v>
      </c>
      <c r="G84" s="23" t="n">
        <f aca="false">IF(F84&lt;&gt;"",E84,0)</f>
        <v>1</v>
      </c>
      <c r="H84" s="24" t="n">
        <f aca="false">IF(F84&lt;&gt;"",F84,0)</f>
        <v>0.5055</v>
      </c>
      <c r="I84" s="23" t="n">
        <f aca="false">IF(E84&gt;0,1,0)</f>
        <v>1</v>
      </c>
      <c r="J84" s="20"/>
    </row>
    <row r="85" customFormat="false" ht="12.75" hidden="false" customHeight="false" outlineLevel="0" collapsed="false">
      <c r="A85" s="8"/>
      <c r="B85" s="1" t="n">
        <v>51</v>
      </c>
      <c r="C85" s="53" t="n">
        <v>37152</v>
      </c>
      <c r="D85" s="20" t="n">
        <f aca="false">C85+90</f>
        <v>37242</v>
      </c>
      <c r="E85" s="21" t="n">
        <f aca="false">IF($A$10&gt;=D85,(IF($A$10-D85&gt;31,$A$10-$A$9+1,$A$10-D85+1)),0)</f>
        <v>31</v>
      </c>
      <c r="F85" s="22" t="n">
        <v>0.9136</v>
      </c>
      <c r="G85" s="23" t="n">
        <f aca="false">IF(F85&lt;&gt;"",E85,0)</f>
        <v>31</v>
      </c>
      <c r="H85" s="24" t="n">
        <f aca="false">IF(F85&lt;&gt;"",F85,0)</f>
        <v>0.9136</v>
      </c>
      <c r="I85" s="23" t="n">
        <f aca="false">IF(E85&gt;0,1,0)</f>
        <v>1</v>
      </c>
      <c r="J85" s="20"/>
    </row>
    <row r="86" customFormat="false" ht="12.75" hidden="false" customHeight="false" outlineLevel="0" collapsed="false">
      <c r="A86" s="8"/>
      <c r="B86" s="1" t="n">
        <v>52</v>
      </c>
      <c r="C86" s="53" t="n">
        <v>37138</v>
      </c>
      <c r="D86" s="20" t="n">
        <f aca="false">C86+90</f>
        <v>37228</v>
      </c>
      <c r="E86" s="21" t="n">
        <f aca="false">IF($A$10&gt;=D86,(IF($A$10-D86&gt;31,$A$10-$A$9+1,$A$10-D86+1)),0)</f>
        <v>31</v>
      </c>
      <c r="F86" s="22" t="n">
        <v>0.7437</v>
      </c>
      <c r="G86" s="23" t="n">
        <f aca="false">IF(F86&lt;&gt;"",E86,0)</f>
        <v>31</v>
      </c>
      <c r="H86" s="24" t="n">
        <f aca="false">IF(F86&lt;&gt;"",F86,0)</f>
        <v>0.7437</v>
      </c>
      <c r="I86" s="23" t="n">
        <f aca="false">IF(E86&gt;0,1,0)</f>
        <v>1</v>
      </c>
      <c r="J86" s="20"/>
    </row>
    <row r="87" customFormat="false" ht="12.75" hidden="false" customHeight="false" outlineLevel="0" collapsed="false">
      <c r="A87" s="8"/>
      <c r="B87" s="1" t="n">
        <v>53</v>
      </c>
      <c r="C87" s="50" t="n">
        <v>37152</v>
      </c>
      <c r="D87" s="20" t="n">
        <f aca="false">C87+90</f>
        <v>37242</v>
      </c>
      <c r="E87" s="21" t="n">
        <f aca="false">IF($A$10&gt;=D87,(IF($A$10-D87&gt;31,$A$10-$A$9+1,$A$10-D87+1)),0)</f>
        <v>31</v>
      </c>
      <c r="F87" s="22" t="n">
        <v>0.9938</v>
      </c>
      <c r="G87" s="23" t="n">
        <f aca="false">IF(F87&lt;&gt;"",E87,0)</f>
        <v>31</v>
      </c>
      <c r="H87" s="24" t="n">
        <f aca="false">IF(F87&lt;&gt;"",F87,0)</f>
        <v>0.9938</v>
      </c>
      <c r="I87" s="23" t="n">
        <f aca="false">IF(E87&gt;0,1,0)</f>
        <v>1</v>
      </c>
      <c r="J87" s="20"/>
    </row>
    <row r="88" customFormat="false" ht="12.75" hidden="false" customHeight="false" outlineLevel="0" collapsed="false">
      <c r="A88" s="8"/>
      <c r="B88" s="1" t="n">
        <v>54</v>
      </c>
      <c r="C88" s="53" t="n">
        <v>37138</v>
      </c>
      <c r="D88" s="20" t="n">
        <f aca="false">C88+90</f>
        <v>37228</v>
      </c>
      <c r="E88" s="21" t="n">
        <f aca="false">IF($A$10&gt;=D88,(IF($A$10-D88&gt;31,$A$10-$A$9+1,$A$10-D88+1)),0)</f>
        <v>31</v>
      </c>
      <c r="F88" s="22"/>
      <c r="G88" s="23" t="n">
        <f aca="false">IF(F88&lt;&gt;"",E88,0)</f>
        <v>0</v>
      </c>
      <c r="H88" s="24" t="n">
        <f aca="false">IF(F88&lt;&gt;"",F88,0)</f>
        <v>0</v>
      </c>
      <c r="I88" s="23" t="n">
        <f aca="false">IF(E88&gt;0,1,0)</f>
        <v>1</v>
      </c>
      <c r="J88" s="20"/>
    </row>
    <row r="89" customFormat="false" ht="12.75" hidden="false" customHeight="false" outlineLevel="0" collapsed="false">
      <c r="A89" s="8"/>
      <c r="B89" s="1" t="n">
        <v>55</v>
      </c>
      <c r="C89" s="42" t="n">
        <v>37132</v>
      </c>
      <c r="D89" s="20" t="n">
        <f aca="false">C89+90</f>
        <v>37222</v>
      </c>
      <c r="E89" s="21" t="n">
        <f aca="false">IF($A$10&gt;=D89,(IF($A$10-D89&gt;31,$A$10-$A$9+1,$A$10-D89+1)),0)</f>
        <v>31</v>
      </c>
      <c r="F89" s="22" t="n">
        <v>0.777</v>
      </c>
      <c r="G89" s="23" t="n">
        <f aca="false">IF(F89&lt;&gt;"",E89,0)</f>
        <v>31</v>
      </c>
      <c r="H89" s="24" t="n">
        <f aca="false">IF(F89&lt;&gt;"",F89,0)</f>
        <v>0.777</v>
      </c>
      <c r="I89" s="23" t="n">
        <f aca="false">IF(E89&gt;0,1,0)</f>
        <v>1</v>
      </c>
      <c r="J89" s="20"/>
    </row>
    <row r="90" customFormat="false" ht="12.75" hidden="false" customHeight="false" outlineLevel="0" collapsed="false">
      <c r="A90" s="8"/>
      <c r="B90" s="1" t="n">
        <v>56</v>
      </c>
      <c r="C90" s="53" t="n">
        <v>37138</v>
      </c>
      <c r="D90" s="20" t="n">
        <f aca="false">C90+90</f>
        <v>37228</v>
      </c>
      <c r="E90" s="21" t="n">
        <f aca="false">IF($A$10&gt;=D90,(IF($A$10-D90&gt;31,$A$10-$A$9+1,$A$10-D90+1)),0)</f>
        <v>31</v>
      </c>
      <c r="F90" s="22"/>
      <c r="G90" s="23" t="n">
        <f aca="false">IF(F90&lt;&gt;"",E90,0)</f>
        <v>0</v>
      </c>
      <c r="H90" s="24" t="n">
        <f aca="false">IF(F90&lt;&gt;"",F90,0)</f>
        <v>0</v>
      </c>
      <c r="I90" s="23" t="n">
        <f aca="false">IF(E90&gt;0,1,0)</f>
        <v>1</v>
      </c>
      <c r="J90" s="20"/>
    </row>
    <row r="91" customFormat="false" ht="12.75" hidden="false" customHeight="false" outlineLevel="0" collapsed="false">
      <c r="A91" s="8"/>
      <c r="B91" s="1" t="n">
        <v>57</v>
      </c>
      <c r="C91" s="53" t="n">
        <v>37138</v>
      </c>
      <c r="D91" s="20" t="n">
        <f aca="false">C91+90</f>
        <v>37228</v>
      </c>
      <c r="E91" s="21" t="n">
        <f aca="false">IF($A$10&gt;=D91,(IF($A$10-D91&gt;31,$A$10-$A$9+1,$A$10-D91+1)),0)</f>
        <v>31</v>
      </c>
      <c r="F91" s="22"/>
      <c r="G91" s="23" t="n">
        <f aca="false">IF(F91&lt;&gt;"",E91,0)</f>
        <v>0</v>
      </c>
      <c r="H91" s="24" t="n">
        <f aca="false">IF(F91&lt;&gt;"",F91,0)</f>
        <v>0</v>
      </c>
      <c r="I91" s="23" t="n">
        <f aca="false">IF(E91&gt;0,1,0)</f>
        <v>1</v>
      </c>
      <c r="J91" s="20"/>
    </row>
    <row r="92" customFormat="false" ht="12.75" hidden="false" customHeight="false" outlineLevel="0" collapsed="false">
      <c r="A92" s="8"/>
      <c r="B92" s="1" t="n">
        <v>58</v>
      </c>
      <c r="C92" s="50" t="n">
        <v>37152</v>
      </c>
      <c r="D92" s="20" t="n">
        <f aca="false">C92+90</f>
        <v>37242</v>
      </c>
      <c r="E92" s="21" t="n">
        <f aca="false">IF($A$10&gt;=D92,(IF($A$10-D92&gt;31,$A$10-$A$9+1,$A$10-D92+1)),0)</f>
        <v>31</v>
      </c>
      <c r="F92" s="22" t="n">
        <v>0.9341</v>
      </c>
      <c r="G92" s="23" t="n">
        <f aca="false">IF(F92&lt;&gt;"",E92,0)</f>
        <v>31</v>
      </c>
      <c r="H92" s="24" t="n">
        <f aca="false">IF(F92&lt;&gt;"",F92,0)</f>
        <v>0.9341</v>
      </c>
      <c r="I92" s="23" t="n">
        <f aca="false">IF(E92&gt;0,1,0)</f>
        <v>1</v>
      </c>
      <c r="J92" s="20"/>
    </row>
    <row r="93" customFormat="false" ht="12.75" hidden="false" customHeight="false" outlineLevel="0" collapsed="false">
      <c r="A93" s="8"/>
      <c r="B93" s="1" t="n">
        <v>59</v>
      </c>
      <c r="C93" s="50" t="n">
        <v>37152</v>
      </c>
      <c r="D93" s="20" t="n">
        <f aca="false">C93+90</f>
        <v>37242</v>
      </c>
      <c r="E93" s="21" t="n">
        <f aca="false">IF($A$10&gt;=D93,(IF($A$10-D93&gt;31,$A$10-$A$9+1,$A$10-D93+1)),0)</f>
        <v>31</v>
      </c>
      <c r="F93" s="22" t="n">
        <v>0.8273</v>
      </c>
      <c r="G93" s="23" t="n">
        <f aca="false">IF(F93&lt;&gt;"",E93,0)</f>
        <v>31</v>
      </c>
      <c r="H93" s="24" t="n">
        <f aca="false">IF(F93&lt;&gt;"",F93,0)</f>
        <v>0.8273</v>
      </c>
      <c r="I93" s="23" t="n">
        <f aca="false">IF(E93&gt;0,1,0)</f>
        <v>1</v>
      </c>
      <c r="J93" s="20"/>
    </row>
    <row r="94" customFormat="false" ht="12.75" hidden="false" customHeight="false" outlineLevel="0" collapsed="false">
      <c r="A94" s="8"/>
      <c r="B94" s="1" t="n">
        <v>60</v>
      </c>
      <c r="C94" s="50" t="n">
        <v>37152</v>
      </c>
      <c r="D94" s="20" t="n">
        <f aca="false">C94+90</f>
        <v>37242</v>
      </c>
      <c r="E94" s="21" t="n">
        <f aca="false">IF($A$10&gt;=D94,(IF($A$10-D94&gt;31,$A$10-$A$9+1,$A$10-D94+1)),0)</f>
        <v>31</v>
      </c>
      <c r="F94" s="22" t="n">
        <v>0.9211</v>
      </c>
      <c r="G94" s="23" t="n">
        <f aca="false">IF(F94&lt;&gt;"",E94,0)</f>
        <v>31</v>
      </c>
      <c r="H94" s="24" t="n">
        <f aca="false">IF(F94&lt;&gt;"",F94,0)</f>
        <v>0.9211</v>
      </c>
      <c r="I94" s="23" t="n">
        <f aca="false">IF(E94&gt;0,1,0)</f>
        <v>1</v>
      </c>
      <c r="J94" s="20"/>
    </row>
    <row r="95" customFormat="false" ht="12.75" hidden="false" customHeight="false" outlineLevel="0" collapsed="false">
      <c r="A95" s="8"/>
      <c r="B95" s="1" t="n">
        <v>61</v>
      </c>
      <c r="C95" s="50" t="n">
        <v>37152</v>
      </c>
      <c r="D95" s="20" t="n">
        <f aca="false">C95+90</f>
        <v>37242</v>
      </c>
      <c r="E95" s="21" t="n">
        <f aca="false">IF($A$10&gt;=D95,(IF($A$10-D95&gt;31,$A$10-$A$9+1,$A$10-D95+1)),0)</f>
        <v>31</v>
      </c>
      <c r="F95" s="22" t="n">
        <v>0.6549</v>
      </c>
      <c r="G95" s="23" t="n">
        <f aca="false">IF(F95&lt;&gt;"",E95,0)</f>
        <v>31</v>
      </c>
      <c r="H95" s="24" t="n">
        <f aca="false">IF(F95&lt;&gt;"",F95,0)</f>
        <v>0.6549</v>
      </c>
      <c r="I95" s="23" t="n">
        <f aca="false">IF(E95&gt;0,1,0)</f>
        <v>1</v>
      </c>
      <c r="J95" s="20"/>
    </row>
    <row r="96" customFormat="false" ht="12.75" hidden="false" customHeight="false" outlineLevel="0" collapsed="false">
      <c r="A96" s="8"/>
      <c r="B96" s="1" t="n">
        <v>62</v>
      </c>
      <c r="C96" s="50" t="n">
        <v>37152</v>
      </c>
      <c r="D96" s="20" t="n">
        <f aca="false">C96+90</f>
        <v>37242</v>
      </c>
      <c r="E96" s="21" t="n">
        <f aca="false">IF($A$10&gt;=D96,(IF($A$10-D96&gt;31,$A$10-$A$9+1,$A$10-D96+1)),0)</f>
        <v>31</v>
      </c>
      <c r="F96" s="22" t="n">
        <v>0.9229</v>
      </c>
      <c r="G96" s="23" t="n">
        <f aca="false">IF(F96&lt;&gt;"",E96,0)</f>
        <v>31</v>
      </c>
      <c r="H96" s="24" t="n">
        <f aca="false">IF(F96&lt;&gt;"",F96,0)</f>
        <v>0.9229</v>
      </c>
      <c r="I96" s="23" t="n">
        <f aca="false">IF(E96&gt;0,1,0)</f>
        <v>1</v>
      </c>
      <c r="J96" s="20"/>
    </row>
    <row r="97" customFormat="false" ht="12.75" hidden="false" customHeight="false" outlineLevel="0" collapsed="false">
      <c r="A97" s="8"/>
      <c r="B97" s="1" t="n">
        <v>63</v>
      </c>
      <c r="C97" s="50" t="n">
        <v>37152</v>
      </c>
      <c r="D97" s="20" t="n">
        <f aca="false">C97+90</f>
        <v>37242</v>
      </c>
      <c r="E97" s="21" t="n">
        <f aca="false">IF($A$10&gt;=D97,(IF($A$10-D97&gt;31,$A$10-$A$9+1,$A$10-D97+1)),0)</f>
        <v>31</v>
      </c>
      <c r="F97" s="22" t="n">
        <v>0.9972</v>
      </c>
      <c r="G97" s="23" t="n">
        <f aca="false">IF(F97&lt;&gt;"",E97,0)</f>
        <v>31</v>
      </c>
      <c r="H97" s="24" t="n">
        <f aca="false">IF(F97&lt;&gt;"",F97,0)</f>
        <v>0.9972</v>
      </c>
      <c r="I97" s="23" t="n">
        <f aca="false">IF(E97&gt;0,1,0)</f>
        <v>1</v>
      </c>
      <c r="J97" s="20"/>
    </row>
    <row r="98" customFormat="false" ht="12.75" hidden="false" customHeight="false" outlineLevel="0" collapsed="false">
      <c r="A98" s="8"/>
      <c r="B98" s="1" t="n">
        <v>64</v>
      </c>
      <c r="C98" s="53" t="n">
        <v>37138</v>
      </c>
      <c r="D98" s="20" t="n">
        <f aca="false">C98+90</f>
        <v>37228</v>
      </c>
      <c r="E98" s="21" t="n">
        <f aca="false">IF($A$10&gt;=D98,(IF($A$10-D98&gt;31,$A$10-$A$9+1,$A$10-D98+1)),0)</f>
        <v>31</v>
      </c>
      <c r="F98" s="22" t="n">
        <v>0.9203</v>
      </c>
      <c r="G98" s="23" t="n">
        <f aca="false">IF(F98&lt;&gt;"",E98,0)</f>
        <v>31</v>
      </c>
      <c r="H98" s="24" t="n">
        <f aca="false">IF(F98&lt;&gt;"",F98,0)</f>
        <v>0.9203</v>
      </c>
      <c r="I98" s="23" t="n">
        <f aca="false">IF(E98&gt;0,1,0)</f>
        <v>1</v>
      </c>
      <c r="J98" s="20"/>
    </row>
    <row r="99" customFormat="false" ht="12.75" hidden="false" customHeight="false" outlineLevel="0" collapsed="false">
      <c r="A99" s="8"/>
      <c r="B99" s="1" t="n">
        <v>65</v>
      </c>
      <c r="C99" s="50" t="n">
        <v>37152</v>
      </c>
      <c r="D99" s="20" t="n">
        <f aca="false">C99+90</f>
        <v>37242</v>
      </c>
      <c r="E99" s="21" t="n">
        <f aca="false">IF($A$10&gt;=D99,(IF($A$10-D99&gt;31,$A$10-$A$9+1,$A$10-D99+1)),0)</f>
        <v>31</v>
      </c>
      <c r="F99" s="22"/>
      <c r="G99" s="23" t="n">
        <f aca="false">IF(F99&lt;&gt;"",E99,0)</f>
        <v>0</v>
      </c>
      <c r="H99" s="24" t="n">
        <f aca="false">IF(F99&lt;&gt;"",F99,0)</f>
        <v>0</v>
      </c>
      <c r="I99" s="23" t="n">
        <f aca="false">IF(E99&gt;0,1,0)</f>
        <v>1</v>
      </c>
      <c r="J99" s="20"/>
    </row>
    <row r="100" customFormat="false" ht="12.75" hidden="false" customHeight="false" outlineLevel="0" collapsed="false">
      <c r="A100" s="8"/>
      <c r="B100" s="1" t="n">
        <v>66</v>
      </c>
      <c r="C100" s="50" t="n">
        <v>37152</v>
      </c>
      <c r="D100" s="20" t="n">
        <f aca="false">C100+90</f>
        <v>37242</v>
      </c>
      <c r="E100" s="21" t="n">
        <f aca="false">IF($A$10&gt;=D100,(IF($A$10-D100&gt;31,$A$10-$A$9+1,$A$10-D100+1)),0)</f>
        <v>31</v>
      </c>
      <c r="F100" s="22" t="n">
        <v>0.9997</v>
      </c>
      <c r="G100" s="23" t="n">
        <f aca="false">IF(F100&lt;&gt;"",E100,0)</f>
        <v>31</v>
      </c>
      <c r="H100" s="24" t="n">
        <f aca="false">IF(F100&lt;&gt;"",F100,0)</f>
        <v>0.9997</v>
      </c>
      <c r="I100" s="23" t="n">
        <f aca="false">IF(E100&gt;0,1,0)</f>
        <v>1</v>
      </c>
      <c r="J100" s="20"/>
    </row>
    <row r="101" customFormat="false" ht="12.75" hidden="false" customHeight="false" outlineLevel="0" collapsed="false">
      <c r="A101" s="8"/>
      <c r="B101" s="1" t="n">
        <v>67</v>
      </c>
      <c r="C101" s="52" t="n">
        <v>37197</v>
      </c>
      <c r="D101" s="20" t="n">
        <f aca="false">C101+90</f>
        <v>37287</v>
      </c>
      <c r="E101" s="21" t="n">
        <f aca="false">IF($A$10&gt;=D101,(IF($A$10-D101&gt;31,$A$10-$A$9+1,$A$10-D101+1)),0)</f>
        <v>1</v>
      </c>
      <c r="F101" s="22"/>
      <c r="G101" s="23" t="n">
        <f aca="false">IF(F101&lt;&gt;"",E101,0)</f>
        <v>0</v>
      </c>
      <c r="H101" s="24" t="n">
        <f aca="false">IF(F101&lt;&gt;"",F101,0)</f>
        <v>0</v>
      </c>
      <c r="I101" s="23" t="n">
        <f aca="false">IF(E101&gt;0,1,0)</f>
        <v>1</v>
      </c>
      <c r="J101" s="20"/>
    </row>
    <row r="102" customFormat="false" ht="12.75" hidden="false" customHeight="false" outlineLevel="0" collapsed="false">
      <c r="A102" s="8"/>
      <c r="B102" s="1" t="n">
        <v>68</v>
      </c>
      <c r="C102" s="50" t="n">
        <v>37152</v>
      </c>
      <c r="D102" s="20" t="n">
        <f aca="false">C102+90</f>
        <v>37242</v>
      </c>
      <c r="E102" s="21" t="n">
        <f aca="false">IF($A$10&gt;=D102,(IF($A$10-D102&gt;31,$A$10-$A$9+1,$A$10-D102+1)),0)</f>
        <v>31</v>
      </c>
      <c r="F102" s="22" t="n">
        <v>0.7854</v>
      </c>
      <c r="G102" s="23" t="n">
        <f aca="false">IF(F102&lt;&gt;"",E102,0)</f>
        <v>31</v>
      </c>
      <c r="H102" s="24" t="n">
        <f aca="false">IF(F102&lt;&gt;"",F102,0)</f>
        <v>0.7854</v>
      </c>
      <c r="I102" s="23" t="n">
        <f aca="false">IF(E102&gt;0,1,0)</f>
        <v>1</v>
      </c>
      <c r="J102" s="20"/>
    </row>
    <row r="103" customFormat="false" ht="12.75" hidden="false" customHeight="false" outlineLevel="0" collapsed="false">
      <c r="A103" s="8"/>
      <c r="B103" s="1" t="n">
        <v>69</v>
      </c>
      <c r="C103" s="50" t="n">
        <v>37152</v>
      </c>
      <c r="D103" s="20" t="n">
        <f aca="false">C103+90</f>
        <v>37242</v>
      </c>
      <c r="E103" s="21" t="n">
        <f aca="false">IF($A$10&gt;=D103,(IF($A$10-D103&gt;31,$A$10-$A$9+1,$A$10-D103+1)),0)</f>
        <v>31</v>
      </c>
      <c r="F103" s="22"/>
      <c r="G103" s="23" t="n">
        <f aca="false">IF(F103&lt;&gt;"",E103,0)</f>
        <v>0</v>
      </c>
      <c r="H103" s="24" t="n">
        <f aca="false">IF(F103&lt;&gt;"",F103,0)</f>
        <v>0</v>
      </c>
      <c r="I103" s="23" t="n">
        <f aca="false">IF(E103&gt;0,1,0)</f>
        <v>1</v>
      </c>
      <c r="J103" s="20"/>
    </row>
    <row r="104" customFormat="false" ht="12.75" hidden="false" customHeight="false" outlineLevel="0" collapsed="false">
      <c r="A104" s="8"/>
      <c r="B104" s="1" t="n">
        <v>70</v>
      </c>
      <c r="C104" s="53" t="n">
        <v>37140</v>
      </c>
      <c r="D104" s="20" t="n">
        <f aca="false">C104+90</f>
        <v>37230</v>
      </c>
      <c r="E104" s="21" t="n">
        <f aca="false">IF($A$10&gt;=D104,(IF($A$10-D104&gt;31,$A$10-$A$9+1,$A$10-D104+1)),0)</f>
        <v>31</v>
      </c>
      <c r="F104" s="22"/>
      <c r="G104" s="23" t="n">
        <f aca="false">IF(F104&lt;&gt;"",E104,0)</f>
        <v>0</v>
      </c>
      <c r="H104" s="24" t="n">
        <f aca="false">IF(F104&lt;&gt;"",F104,0)</f>
        <v>0</v>
      </c>
      <c r="I104" s="23" t="n">
        <f aca="false">IF(E104&gt;0,1,0)</f>
        <v>1</v>
      </c>
      <c r="J104" s="20"/>
    </row>
    <row r="105" customFormat="false" ht="12.75" hidden="false" customHeight="false" outlineLevel="0" collapsed="false">
      <c r="A105" s="8"/>
      <c r="B105" s="1" t="n">
        <v>71</v>
      </c>
      <c r="C105" s="50" t="n">
        <v>37152</v>
      </c>
      <c r="D105" s="20" t="n">
        <f aca="false">C105+90</f>
        <v>37242</v>
      </c>
      <c r="E105" s="21" t="n">
        <f aca="false">IF($A$10&gt;=D105,(IF($A$10-D105&gt;31,$A$10-$A$9+1,$A$10-D105+1)),0)</f>
        <v>31</v>
      </c>
      <c r="F105" s="22" t="n">
        <v>0.8899</v>
      </c>
      <c r="G105" s="23" t="n">
        <f aca="false">IF(F105&lt;&gt;"",E105,0)</f>
        <v>31</v>
      </c>
      <c r="H105" s="24" t="n">
        <f aca="false">IF(F105&lt;&gt;"",F105,0)</f>
        <v>0.8899</v>
      </c>
      <c r="I105" s="23" t="n">
        <f aca="false">IF(E105&gt;0,1,0)</f>
        <v>1</v>
      </c>
      <c r="J105" s="20"/>
    </row>
    <row r="106" customFormat="false" ht="12.75" hidden="false" customHeight="false" outlineLevel="0" collapsed="false">
      <c r="A106" s="8"/>
      <c r="B106" s="1" t="n">
        <v>72</v>
      </c>
      <c r="C106" s="53" t="n">
        <v>37141</v>
      </c>
      <c r="D106" s="20" t="n">
        <f aca="false">C106+90</f>
        <v>37231</v>
      </c>
      <c r="E106" s="21" t="n">
        <f aca="false">IF($A$10&gt;=D106,(IF($A$10-D106&gt;31,$A$10-$A$9+1,$A$10-D106+1)),0)</f>
        <v>31</v>
      </c>
      <c r="F106" s="22"/>
      <c r="G106" s="23" t="n">
        <f aca="false">IF(F106&lt;&gt;"",E106,0)</f>
        <v>0</v>
      </c>
      <c r="H106" s="24" t="n">
        <f aca="false">IF(F106&lt;&gt;"",F106,0)</f>
        <v>0</v>
      </c>
      <c r="I106" s="23" t="n">
        <f aca="false">IF(E106&gt;0,1,0)</f>
        <v>1</v>
      </c>
      <c r="J106" s="20"/>
    </row>
    <row r="107" customFormat="false" ht="12.75" hidden="false" customHeight="false" outlineLevel="0" collapsed="false">
      <c r="A107" s="8"/>
      <c r="B107" s="1" t="n">
        <v>73</v>
      </c>
      <c r="C107" s="50" t="n">
        <v>37152</v>
      </c>
      <c r="D107" s="20" t="n">
        <f aca="false">C107+90</f>
        <v>37242</v>
      </c>
      <c r="E107" s="21" t="n">
        <f aca="false">IF($A$10&gt;=D107,(IF($A$10-D107&gt;31,$A$10-$A$9+1,$A$10-D107+1)),0)</f>
        <v>31</v>
      </c>
      <c r="F107" s="22" t="n">
        <v>0.9081</v>
      </c>
      <c r="G107" s="23" t="n">
        <f aca="false">IF(F107&lt;&gt;"",E107,0)</f>
        <v>31</v>
      </c>
      <c r="H107" s="24" t="n">
        <f aca="false">IF(F107&lt;&gt;"",F107,0)</f>
        <v>0.9081</v>
      </c>
      <c r="I107" s="23" t="n">
        <f aca="false">IF(E107&gt;0,1,0)</f>
        <v>1</v>
      </c>
      <c r="J107" s="20"/>
    </row>
    <row r="108" customFormat="false" ht="12.75" hidden="false" customHeight="false" outlineLevel="0" collapsed="false">
      <c r="A108" s="8"/>
      <c r="B108" s="1" t="n">
        <v>74</v>
      </c>
      <c r="C108" s="50" t="n">
        <v>37152</v>
      </c>
      <c r="D108" s="20" t="n">
        <f aca="false">C108+90</f>
        <v>37242</v>
      </c>
      <c r="E108" s="21" t="n">
        <f aca="false">IF($A$10&gt;=D108,(IF($A$10-D108&gt;31,$A$10-$A$9+1,$A$10-D108+1)),0)</f>
        <v>31</v>
      </c>
      <c r="F108" s="22" t="n">
        <v>1</v>
      </c>
      <c r="G108" s="23" t="n">
        <f aca="false">IF(F108&lt;&gt;"",E108,0)</f>
        <v>31</v>
      </c>
      <c r="H108" s="24" t="n">
        <f aca="false">IF(F108&lt;&gt;"",F108,0)</f>
        <v>1</v>
      </c>
      <c r="I108" s="23" t="n">
        <f aca="false">IF(E108&gt;0,1,0)</f>
        <v>1</v>
      </c>
      <c r="J108" s="20"/>
    </row>
    <row r="109" customFormat="false" ht="12.75" hidden="false" customHeight="false" outlineLevel="0" collapsed="false">
      <c r="A109" s="8"/>
      <c r="B109" s="1" t="s">
        <v>25</v>
      </c>
      <c r="C109" s="54" t="n">
        <v>37184</v>
      </c>
      <c r="D109" s="20" t="n">
        <f aca="false">C109+90</f>
        <v>37274</v>
      </c>
      <c r="E109" s="21" t="n">
        <f aca="false">IF($A$10&gt;=D109,(IF($A$10-D109&gt;31,$A$10-$A$9+1,$A$10-D109+1)),0)</f>
        <v>14</v>
      </c>
      <c r="F109" s="22"/>
      <c r="G109" s="23" t="n">
        <f aca="false">IF(F109&lt;&gt;"",E109,0)</f>
        <v>0</v>
      </c>
      <c r="H109" s="24" t="n">
        <f aca="false">IF(F109&lt;&gt;"",F109,0)</f>
        <v>0</v>
      </c>
      <c r="I109" s="23" t="n">
        <f aca="false">IF(E109&gt;0,1,0)</f>
        <v>1</v>
      </c>
      <c r="J109" s="20"/>
    </row>
    <row r="110" customFormat="false" ht="12.75" hidden="false" customHeight="false" outlineLevel="0" collapsed="false">
      <c r="A110" s="8"/>
      <c r="B110" s="1" t="n">
        <v>76</v>
      </c>
      <c r="C110" s="50" t="n">
        <v>37152</v>
      </c>
      <c r="D110" s="20" t="n">
        <f aca="false">C110+90</f>
        <v>37242</v>
      </c>
      <c r="E110" s="21" t="n">
        <f aca="false">IF($A$10&gt;=D110,(IF($A$10-D110&gt;31,$A$10-$A$9+1,$A$10-D110+1)),0)</f>
        <v>31</v>
      </c>
      <c r="F110" s="22" t="n">
        <v>0.9172</v>
      </c>
      <c r="G110" s="23" t="n">
        <f aca="false">IF(F110&lt;&gt;"",E110,0)</f>
        <v>31</v>
      </c>
      <c r="H110" s="24" t="n">
        <f aca="false">IF(F110&lt;&gt;"",F110,0)</f>
        <v>0.9172</v>
      </c>
      <c r="I110" s="23" t="n">
        <f aca="false">IF(E110&gt;0,1,0)</f>
        <v>1</v>
      </c>
      <c r="J110" s="20"/>
    </row>
    <row r="111" customFormat="false" ht="12.75" hidden="false" customHeight="false" outlineLevel="0" collapsed="false">
      <c r="A111" s="8"/>
      <c r="B111" s="1" t="n">
        <v>77</v>
      </c>
      <c r="C111" s="50" t="n">
        <v>37152</v>
      </c>
      <c r="D111" s="20" t="n">
        <f aca="false">C111+90</f>
        <v>37242</v>
      </c>
      <c r="E111" s="21" t="n">
        <f aca="false">IF($A$10&gt;=D111,(IF($A$10-D111&gt;31,$A$10-$A$9+1,$A$10-D111+1)),0)</f>
        <v>31</v>
      </c>
      <c r="F111" s="22" t="n">
        <v>0.7737</v>
      </c>
      <c r="G111" s="23" t="n">
        <f aca="false">IF(F111&lt;&gt;"",E111,0)</f>
        <v>31</v>
      </c>
      <c r="H111" s="24" t="n">
        <f aca="false">IF(F111&lt;&gt;"",F111,0)</f>
        <v>0.7737</v>
      </c>
      <c r="I111" s="23" t="n">
        <f aca="false">IF(E111&gt;0,1,0)</f>
        <v>1</v>
      </c>
      <c r="J111" s="20"/>
    </row>
    <row r="112" customFormat="false" ht="12.75" hidden="false" customHeight="false" outlineLevel="0" collapsed="false">
      <c r="A112" s="8"/>
      <c r="B112" s="1" t="n">
        <v>78</v>
      </c>
      <c r="C112" s="50" t="n">
        <v>37152</v>
      </c>
      <c r="D112" s="20" t="n">
        <f aca="false">C112+90</f>
        <v>37242</v>
      </c>
      <c r="E112" s="21" t="n">
        <f aca="false">IF($A$10&gt;=D112,(IF($A$10-D112&gt;31,$A$10-$A$9+1,$A$10-D112+1)),0)</f>
        <v>31</v>
      </c>
      <c r="F112" s="22"/>
      <c r="G112" s="23" t="n">
        <f aca="false">IF(F112&lt;&gt;"",E112,0)</f>
        <v>0</v>
      </c>
      <c r="H112" s="24" t="n">
        <f aca="false">IF(F112&lt;&gt;"",F112,0)</f>
        <v>0</v>
      </c>
      <c r="I112" s="23" t="n">
        <f aca="false">IF(E112&gt;0,1,0)</f>
        <v>1</v>
      </c>
      <c r="J112" s="20"/>
    </row>
    <row r="113" customFormat="false" ht="12.75" hidden="false" customHeight="false" outlineLevel="0" collapsed="false">
      <c r="A113" s="8"/>
      <c r="B113" s="1" t="n">
        <v>79</v>
      </c>
      <c r="C113" s="50" t="n">
        <v>37152</v>
      </c>
      <c r="D113" s="20" t="n">
        <f aca="false">C113+90</f>
        <v>37242</v>
      </c>
      <c r="E113" s="21" t="n">
        <f aca="false">IF($A$10&gt;=D113,(IF($A$10-D113&gt;31,$A$10-$A$9+1,$A$10-D113+1)),0)</f>
        <v>31</v>
      </c>
      <c r="F113" s="22" t="n">
        <v>0.8125</v>
      </c>
      <c r="G113" s="23" t="n">
        <f aca="false">IF(F113&lt;&gt;"",E113,0)</f>
        <v>31</v>
      </c>
      <c r="H113" s="24" t="n">
        <f aca="false">IF(F113&lt;&gt;"",F113,0)</f>
        <v>0.8125</v>
      </c>
      <c r="I113" s="23" t="n">
        <f aca="false">IF(E113&gt;0,1,0)</f>
        <v>1</v>
      </c>
      <c r="J113" s="20"/>
    </row>
    <row r="114" customFormat="false" ht="12.75" hidden="false" customHeight="false" outlineLevel="0" collapsed="false">
      <c r="A114" s="8"/>
      <c r="B114" s="1" t="n">
        <v>80</v>
      </c>
      <c r="C114" s="50" t="n">
        <v>37152</v>
      </c>
      <c r="D114" s="20" t="n">
        <f aca="false">C114+90</f>
        <v>37242</v>
      </c>
      <c r="E114" s="21" t="n">
        <f aca="false">IF($A$10&gt;=D114,(IF($A$10-D114&gt;31,$A$10-$A$9+1,$A$10-D114+1)),0)</f>
        <v>31</v>
      </c>
      <c r="F114" s="22" t="n">
        <v>0.9096</v>
      </c>
      <c r="G114" s="23" t="n">
        <f aca="false">IF(F114&lt;&gt;"",E114,0)</f>
        <v>31</v>
      </c>
      <c r="H114" s="24" t="n">
        <f aca="false">IF(F114&lt;&gt;"",F114,0)</f>
        <v>0.9096</v>
      </c>
      <c r="I114" s="23" t="n">
        <f aca="false">IF(E114&gt;0,1,0)</f>
        <v>1</v>
      </c>
      <c r="J114" s="20"/>
    </row>
    <row r="115" customFormat="false" ht="12.75" hidden="false" customHeight="false" outlineLevel="0" collapsed="false">
      <c r="A115" s="8"/>
      <c r="B115" s="1" t="n">
        <v>81</v>
      </c>
      <c r="C115" s="50" t="n">
        <v>37152</v>
      </c>
      <c r="D115" s="20" t="n">
        <f aca="false">C115+90</f>
        <v>37242</v>
      </c>
      <c r="E115" s="21" t="n">
        <f aca="false">IF($A$10&gt;=D115,(IF($A$10-D115&gt;31,$A$10-$A$9+1,$A$10-D115+1)),0)</f>
        <v>31</v>
      </c>
      <c r="F115" s="22" t="n">
        <v>0.9739</v>
      </c>
      <c r="G115" s="23" t="n">
        <f aca="false">IF(F115&lt;&gt;"",E115,0)</f>
        <v>31</v>
      </c>
      <c r="H115" s="24" t="n">
        <f aca="false">IF(F115&lt;&gt;"",F115,0)</f>
        <v>0.9739</v>
      </c>
      <c r="I115" s="23" t="n">
        <f aca="false">IF(E115&gt;0,1,0)</f>
        <v>1</v>
      </c>
      <c r="J115" s="20"/>
    </row>
    <row r="116" customFormat="false" ht="12.75" hidden="false" customHeight="false" outlineLevel="0" collapsed="false">
      <c r="A116" s="8"/>
      <c r="B116" s="1" t="n">
        <v>82</v>
      </c>
      <c r="C116" s="50" t="n">
        <v>37152</v>
      </c>
      <c r="D116" s="20" t="n">
        <f aca="false">C116+90</f>
        <v>37242</v>
      </c>
      <c r="E116" s="21" t="n">
        <f aca="false">IF($A$10&gt;=D116,(IF($A$10-D116&gt;31,$A$10-$A$9+1,$A$10-D116+1)),0)</f>
        <v>31</v>
      </c>
      <c r="F116" s="22" t="n">
        <v>0.8681</v>
      </c>
      <c r="G116" s="23" t="n">
        <f aca="false">IF(F116&lt;&gt;"",E116,0)</f>
        <v>31</v>
      </c>
      <c r="H116" s="24" t="n">
        <f aca="false">IF(F116&lt;&gt;"",F116,0)</f>
        <v>0.8681</v>
      </c>
      <c r="I116" s="23" t="n">
        <f aca="false">IF(E116&gt;0,1,0)</f>
        <v>1</v>
      </c>
      <c r="J116" s="20"/>
    </row>
    <row r="117" customFormat="false" ht="12.75" hidden="false" customHeight="false" outlineLevel="0" collapsed="false">
      <c r="A117" s="8"/>
      <c r="B117" s="1" t="n">
        <v>83</v>
      </c>
      <c r="C117" s="50" t="n">
        <v>37152</v>
      </c>
      <c r="D117" s="20" t="n">
        <f aca="false">C117+90</f>
        <v>37242</v>
      </c>
      <c r="E117" s="21" t="n">
        <f aca="false">IF($A$10&gt;=D117,(IF($A$10-D117&gt;31,$A$10-$A$9+1,$A$10-D117+1)),0)</f>
        <v>31</v>
      </c>
      <c r="F117" s="22"/>
      <c r="G117" s="23" t="n">
        <f aca="false">IF(F117&lt;&gt;"",E117,0)</f>
        <v>0</v>
      </c>
      <c r="H117" s="24" t="n">
        <f aca="false">IF(F117&lt;&gt;"",F117,0)</f>
        <v>0</v>
      </c>
      <c r="I117" s="23" t="n">
        <f aca="false">IF(E117&gt;0,1,0)</f>
        <v>1</v>
      </c>
      <c r="J117" s="20"/>
    </row>
    <row r="118" customFormat="false" ht="12.75" hidden="false" customHeight="false" outlineLevel="0" collapsed="false">
      <c r="A118" s="8"/>
      <c r="B118" s="1" t="n">
        <v>84</v>
      </c>
      <c r="C118" s="50" t="n">
        <v>37152</v>
      </c>
      <c r="D118" s="20" t="n">
        <f aca="false">C118+90</f>
        <v>37242</v>
      </c>
      <c r="E118" s="21" t="n">
        <f aca="false">IF($A$10&gt;=D118,(IF($A$10-D118&gt;31,$A$10-$A$9+1,$A$10-D118+1)),0)</f>
        <v>31</v>
      </c>
      <c r="F118" s="22" t="n">
        <v>0.7307</v>
      </c>
      <c r="G118" s="23" t="n">
        <f aca="false">IF(F118&lt;&gt;"",E118,0)</f>
        <v>31</v>
      </c>
      <c r="H118" s="24" t="n">
        <f aca="false">IF(F118&lt;&gt;"",F118,0)</f>
        <v>0.7307</v>
      </c>
      <c r="I118" s="23" t="n">
        <f aca="false">IF(E118&gt;0,1,0)</f>
        <v>1</v>
      </c>
      <c r="J118" s="20"/>
    </row>
    <row r="119" customFormat="false" ht="12.75" hidden="false" customHeight="false" outlineLevel="0" collapsed="false">
      <c r="A119" s="8"/>
      <c r="B119" s="1" t="n">
        <v>85</v>
      </c>
      <c r="C119" s="50" t="n">
        <v>37152</v>
      </c>
      <c r="D119" s="20" t="n">
        <f aca="false">C119+90</f>
        <v>37242</v>
      </c>
      <c r="E119" s="21" t="n">
        <f aca="false">IF($A$10&gt;=D119,(IF($A$10-D119&gt;31,$A$10-$A$9+1,$A$10-D119+1)),0)</f>
        <v>31</v>
      </c>
      <c r="F119" s="22" t="n">
        <v>0.5903</v>
      </c>
      <c r="G119" s="23" t="n">
        <f aca="false">IF(F119&lt;&gt;"",E119,0)</f>
        <v>31</v>
      </c>
      <c r="H119" s="24" t="n">
        <f aca="false">IF(F119&lt;&gt;"",F119,0)</f>
        <v>0.5903</v>
      </c>
      <c r="I119" s="23" t="n">
        <f aca="false">IF(E119&gt;0,1,0)</f>
        <v>1</v>
      </c>
      <c r="J119" s="20"/>
    </row>
    <row r="120" customFormat="false" ht="12.75" hidden="false" customHeight="false" outlineLevel="0" collapsed="false">
      <c r="A120" s="8"/>
      <c r="B120" s="1" t="n">
        <v>86</v>
      </c>
      <c r="C120" s="50" t="n">
        <v>37152</v>
      </c>
      <c r="D120" s="20" t="n">
        <f aca="false">C120+90</f>
        <v>37242</v>
      </c>
      <c r="E120" s="21" t="n">
        <f aca="false">IF($A$10&gt;=D120,(IF($A$10-D120&gt;31,$A$10-$A$9+1,$A$10-D120+1)),0)</f>
        <v>31</v>
      </c>
      <c r="F120" s="22"/>
      <c r="G120" s="23" t="n">
        <f aca="false">IF(F120&lt;&gt;"",E120,0)</f>
        <v>0</v>
      </c>
      <c r="H120" s="24" t="n">
        <f aca="false">IF(F120&lt;&gt;"",F120,0)</f>
        <v>0</v>
      </c>
      <c r="I120" s="23" t="n">
        <f aca="false">IF(E120&gt;0,1,0)</f>
        <v>1</v>
      </c>
      <c r="J120" s="20"/>
    </row>
    <row r="121" customFormat="false" ht="12.75" hidden="false" customHeight="false" outlineLevel="0" collapsed="false">
      <c r="A121" s="8"/>
      <c r="B121" s="1" t="n">
        <v>87</v>
      </c>
      <c r="C121" s="53" t="n">
        <v>37141</v>
      </c>
      <c r="D121" s="20" t="n">
        <f aca="false">C121+90</f>
        <v>37231</v>
      </c>
      <c r="E121" s="21" t="n">
        <f aca="false">IF($A$10&gt;=D121,(IF($A$10-D121&gt;31,$A$10-$A$9+1,$A$10-D121+1)),0)</f>
        <v>31</v>
      </c>
      <c r="F121" s="22" t="n">
        <v>0.879</v>
      </c>
      <c r="G121" s="23" t="n">
        <f aca="false">IF(F121&lt;&gt;"",E121,0)</f>
        <v>31</v>
      </c>
      <c r="H121" s="24" t="n">
        <f aca="false">IF(F121&lt;&gt;"",F121,0)</f>
        <v>0.879</v>
      </c>
      <c r="I121" s="23" t="n">
        <f aca="false">IF(E121&gt;0,1,0)</f>
        <v>1</v>
      </c>
      <c r="J121" s="20"/>
    </row>
    <row r="122" customFormat="false" ht="12.75" hidden="false" customHeight="false" outlineLevel="0" collapsed="false">
      <c r="A122" s="8"/>
      <c r="B122" s="1" t="n">
        <v>88</v>
      </c>
      <c r="C122" s="50" t="n">
        <v>37152</v>
      </c>
      <c r="D122" s="20" t="n">
        <f aca="false">C122+90</f>
        <v>37242</v>
      </c>
      <c r="E122" s="21" t="n">
        <f aca="false">IF($A$10&gt;=D122,(IF($A$10-D122&gt;31,$A$10-$A$9+1,$A$10-D122+1)),0)</f>
        <v>31</v>
      </c>
      <c r="F122" s="22" t="n">
        <v>0.9135</v>
      </c>
      <c r="G122" s="23" t="n">
        <f aca="false">IF(F122&lt;&gt;"",E122,0)</f>
        <v>31</v>
      </c>
      <c r="H122" s="24" t="n">
        <f aca="false">IF(F122&lt;&gt;"",F122,0)</f>
        <v>0.9135</v>
      </c>
      <c r="I122" s="23" t="n">
        <f aca="false">IF(E122&gt;0,1,0)</f>
        <v>1</v>
      </c>
      <c r="J122" s="20"/>
    </row>
    <row r="123" customFormat="false" ht="12.75" hidden="false" customHeight="false" outlineLevel="0" collapsed="false">
      <c r="A123" s="8"/>
      <c r="B123" s="1" t="n">
        <v>89</v>
      </c>
      <c r="C123" s="53" t="n">
        <v>37141</v>
      </c>
      <c r="D123" s="20" t="n">
        <f aca="false">C123+90</f>
        <v>37231</v>
      </c>
      <c r="E123" s="21" t="n">
        <f aca="false">IF($A$10&gt;=D123,(IF($A$10-D123&gt;31,$A$10-$A$9+1,$A$10-D123+1)),0)</f>
        <v>31</v>
      </c>
      <c r="F123" s="22"/>
      <c r="G123" s="23" t="n">
        <f aca="false">IF(F123&lt;&gt;"",E123,0)</f>
        <v>0</v>
      </c>
      <c r="H123" s="24" t="n">
        <f aca="false">IF(F123&lt;&gt;"",F123,0)</f>
        <v>0</v>
      </c>
      <c r="I123" s="23" t="n">
        <f aca="false">IF(E123&gt;0,1,0)</f>
        <v>1</v>
      </c>
      <c r="J123" s="20"/>
    </row>
    <row r="124" customFormat="false" ht="12.75" hidden="false" customHeight="false" outlineLevel="0" collapsed="false">
      <c r="A124" s="8"/>
      <c r="B124" s="1" t="n">
        <v>90</v>
      </c>
      <c r="C124" s="50" t="n">
        <v>37152</v>
      </c>
      <c r="D124" s="20" t="n">
        <f aca="false">C124+90</f>
        <v>37242</v>
      </c>
      <c r="E124" s="21" t="n">
        <f aca="false">IF($A$10&gt;=D124,(IF($A$10-D124&gt;31,$A$10-$A$9+1,$A$10-D124+1)),0)</f>
        <v>31</v>
      </c>
      <c r="F124" s="22" t="n">
        <v>0.9168</v>
      </c>
      <c r="G124" s="23" t="n">
        <f aca="false">IF(F124&lt;&gt;"",E124,0)</f>
        <v>31</v>
      </c>
      <c r="H124" s="24" t="n">
        <f aca="false">IF(F124&lt;&gt;"",F124,0)</f>
        <v>0.9168</v>
      </c>
      <c r="I124" s="23" t="n">
        <f aca="false">IF(E124&gt;0,1,0)</f>
        <v>1</v>
      </c>
      <c r="J124" s="20"/>
    </row>
    <row r="125" customFormat="false" ht="12.75" hidden="false" customHeight="false" outlineLevel="0" collapsed="false">
      <c r="A125" s="8"/>
      <c r="B125" s="1" t="n">
        <v>91</v>
      </c>
      <c r="C125" s="52" t="n">
        <v>37197</v>
      </c>
      <c r="D125" s="20" t="n">
        <f aca="false">C125+90</f>
        <v>37287</v>
      </c>
      <c r="E125" s="21" t="n">
        <f aca="false">IF($A$10&gt;=D125,(IF($A$10-D125&gt;31,$A$10-$A$9+1,$A$10-D125+1)),0)</f>
        <v>1</v>
      </c>
      <c r="F125" s="22" t="n">
        <v>0</v>
      </c>
      <c r="G125" s="23" t="n">
        <f aca="false">IF(F125&lt;&gt;"",E125,0)</f>
        <v>1</v>
      </c>
      <c r="H125" s="24" t="n">
        <f aca="false">IF(F125&lt;&gt;"",F125,0)</f>
        <v>0</v>
      </c>
      <c r="I125" s="23" t="n">
        <f aca="false">IF(E125&gt;0,1,0)</f>
        <v>1</v>
      </c>
      <c r="J125" s="20"/>
    </row>
    <row r="126" customFormat="false" ht="12.75" hidden="false" customHeight="false" outlineLevel="0" collapsed="false">
      <c r="B126" s="1" t="n">
        <v>92</v>
      </c>
      <c r="C126" s="52" t="n">
        <v>37197</v>
      </c>
      <c r="D126" s="20" t="n">
        <f aca="false">C126+90</f>
        <v>37287</v>
      </c>
      <c r="E126" s="21" t="n">
        <f aca="false">IF($A$10&gt;=D126,(IF($A$10-D126&gt;31,$A$10-$A$9+1,$A$10-D126+1)),0)</f>
        <v>1</v>
      </c>
      <c r="F126" s="22"/>
      <c r="G126" s="23" t="n">
        <f aca="false">IF(F126&lt;&gt;"",E126,0)</f>
        <v>0</v>
      </c>
      <c r="H126" s="24" t="n">
        <f aca="false">IF(F126&lt;&gt;"",F126,0)</f>
        <v>0</v>
      </c>
      <c r="I126" s="23" t="n">
        <f aca="false">IF(E126&gt;0,1,0)</f>
        <v>1</v>
      </c>
      <c r="J126" s="20"/>
    </row>
    <row r="127" customFormat="false" ht="12.75" hidden="false" customHeight="false" outlineLevel="0" collapsed="false">
      <c r="B127" s="1" t="n">
        <v>93</v>
      </c>
      <c r="C127" s="54" t="n">
        <v>37195</v>
      </c>
      <c r="D127" s="20" t="n">
        <f aca="false">C127+90</f>
        <v>37285</v>
      </c>
      <c r="E127" s="21" t="n">
        <f aca="false">IF($A$10&gt;=D127,(IF($A$10-D127&gt;31,$A$10-$A$9+1,$A$10-D127+1)),0)</f>
        <v>3</v>
      </c>
      <c r="F127" s="22" t="n">
        <v>0.2028</v>
      </c>
      <c r="G127" s="23" t="n">
        <f aca="false">IF(F127&lt;&gt;"",E127,0)</f>
        <v>3</v>
      </c>
      <c r="H127" s="24" t="n">
        <f aca="false">IF(F127&lt;&gt;"",F127,0)</f>
        <v>0.2028</v>
      </c>
      <c r="I127" s="23" t="n">
        <f aca="false">IF(E127&gt;0,1,0)</f>
        <v>1</v>
      </c>
      <c r="J127" s="20"/>
    </row>
    <row r="128" customFormat="false" ht="12.75" hidden="false" customHeight="false" outlineLevel="0" collapsed="false">
      <c r="B128" s="1" t="n">
        <v>94</v>
      </c>
      <c r="C128" s="54" t="n">
        <v>37189</v>
      </c>
      <c r="D128" s="20" t="n">
        <f aca="false">C128+90</f>
        <v>37279</v>
      </c>
      <c r="E128" s="21" t="n">
        <f aca="false">IF($A$10&gt;=D128,(IF($A$10-D128&gt;31,$A$10-$A$9+1,$A$10-D128+1)),0)</f>
        <v>9</v>
      </c>
      <c r="F128" s="22" t="n">
        <v>0.6933</v>
      </c>
      <c r="G128" s="23" t="n">
        <f aca="false">IF(F128&lt;&gt;"",E128,0)</f>
        <v>9</v>
      </c>
      <c r="H128" s="24" t="n">
        <f aca="false">IF(F128&lt;&gt;"",F128,0)</f>
        <v>0.6933</v>
      </c>
      <c r="I128" s="23" t="n">
        <f aca="false">IF(E128&gt;0,1,0)</f>
        <v>1</v>
      </c>
      <c r="J128" s="20"/>
    </row>
    <row r="129" customFormat="false" ht="12.75" hidden="false" customHeight="false" outlineLevel="0" collapsed="false">
      <c r="B129" s="1" t="n">
        <v>95</v>
      </c>
      <c r="C129" s="52" t="n">
        <v>37201</v>
      </c>
      <c r="D129" s="20" t="n">
        <f aca="false">C129+90</f>
        <v>37291</v>
      </c>
      <c r="E129" s="21" t="n">
        <f aca="false">IF($A$10&gt;=D129,(IF($A$10-D129&gt;31,$A$10-$A$9+1,$A$10-D129+1)),0)</f>
        <v>0</v>
      </c>
      <c r="F129" s="22"/>
      <c r="G129" s="23" t="n">
        <f aca="false">IF(F129&lt;&gt;"",E129,0)</f>
        <v>0</v>
      </c>
      <c r="H129" s="24" t="n">
        <f aca="false">IF(F129&lt;&gt;"",F129,0)</f>
        <v>0</v>
      </c>
      <c r="I129" s="23" t="n">
        <f aca="false">IF(E129&gt;0,1,0)</f>
        <v>0</v>
      </c>
      <c r="J129" s="20"/>
    </row>
    <row r="130" customFormat="false" ht="12.75" hidden="false" customHeight="false" outlineLevel="0" collapsed="false">
      <c r="B130" s="1" t="n">
        <v>96</v>
      </c>
      <c r="C130" s="52" t="n">
        <v>37201</v>
      </c>
      <c r="D130" s="20" t="n">
        <f aca="false">C130+90</f>
        <v>37291</v>
      </c>
      <c r="E130" s="21" t="n">
        <f aca="false">IF($A$10&gt;=D130,(IF($A$10-D130&gt;31,$A$10-$A$9+1,$A$10-D130+1)),0)</f>
        <v>0</v>
      </c>
      <c r="F130" s="22"/>
      <c r="G130" s="23" t="n">
        <f aca="false">IF(F130&lt;&gt;"",E130,0)</f>
        <v>0</v>
      </c>
      <c r="H130" s="24" t="n">
        <f aca="false">IF(F130&lt;&gt;"",F130,0)</f>
        <v>0</v>
      </c>
      <c r="I130" s="23" t="n">
        <f aca="false">IF(E130&gt;0,1,0)</f>
        <v>0</v>
      </c>
      <c r="J130" s="20"/>
    </row>
    <row r="131" customFormat="false" ht="12.75" hidden="false" customHeight="false" outlineLevel="0" collapsed="false">
      <c r="B131" s="1" t="s">
        <v>26</v>
      </c>
      <c r="C131" s="54" t="n">
        <v>37186</v>
      </c>
      <c r="D131" s="20" t="n">
        <f aca="false">C131+90</f>
        <v>37276</v>
      </c>
      <c r="E131" s="21" t="n">
        <f aca="false">IF($A$10&gt;=D131,(IF($A$10-D131&gt;31,$A$10-$A$9+1,$A$10-D131+1)),0)</f>
        <v>12</v>
      </c>
      <c r="F131" s="22"/>
      <c r="G131" s="23" t="n">
        <f aca="false">IF(F131&lt;&gt;"",E131,0)</f>
        <v>0</v>
      </c>
      <c r="H131" s="24" t="n">
        <f aca="false">IF(F131&lt;&gt;"",F131,0)</f>
        <v>0</v>
      </c>
      <c r="I131" s="23" t="n">
        <f aca="false">IF(E131&gt;0,1,0)</f>
        <v>1</v>
      </c>
      <c r="J131" s="20"/>
    </row>
    <row r="132" customFormat="false" ht="12.75" hidden="false" customHeight="false" outlineLevel="0" collapsed="false">
      <c r="B132" s="1" t="s">
        <v>27</v>
      </c>
      <c r="C132" s="54" t="n">
        <v>37186</v>
      </c>
      <c r="D132" s="20" t="n">
        <f aca="false">C132+90</f>
        <v>37276</v>
      </c>
      <c r="E132" s="21" t="n">
        <f aca="false">IF($A$10&gt;=D132,(IF($A$10-D132&gt;31,$A$10-$A$9+1,$A$10-D132+1)),0)</f>
        <v>12</v>
      </c>
      <c r="F132" s="22" t="n">
        <v>0.8238</v>
      </c>
      <c r="G132" s="23" t="n">
        <f aca="false">IF(F132&lt;&gt;"",E132,0)</f>
        <v>12</v>
      </c>
      <c r="H132" s="24" t="n">
        <f aca="false">IF(F132&lt;&gt;"",F132,0)</f>
        <v>0.8238</v>
      </c>
      <c r="I132" s="23" t="n">
        <f aca="false">IF(E132&gt;0,1,0)</f>
        <v>1</v>
      </c>
      <c r="J132" s="20"/>
    </row>
    <row r="133" customFormat="false" ht="12.75" hidden="false" customHeight="false" outlineLevel="0" collapsed="false">
      <c r="B133" s="1" t="s">
        <v>28</v>
      </c>
      <c r="C133" s="54" t="n">
        <v>37183</v>
      </c>
      <c r="D133" s="20" t="n">
        <f aca="false">C133+90</f>
        <v>37273</v>
      </c>
      <c r="E133" s="21" t="n">
        <f aca="false">IF($A$10&gt;=D133,(IF($A$10-D133&gt;31,$A$10-$A$9+1,$A$10-D133+1)),0)</f>
        <v>15</v>
      </c>
      <c r="F133" s="22" t="n">
        <v>0.7656</v>
      </c>
      <c r="G133" s="23" t="n">
        <f aca="false">IF(F133&lt;&gt;"",E133,0)</f>
        <v>15</v>
      </c>
      <c r="H133" s="24" t="n">
        <f aca="false">IF(F133&lt;&gt;"",F133,0)</f>
        <v>0.7656</v>
      </c>
      <c r="I133" s="23" t="n">
        <f aca="false">IF(E133&gt;0,1,0)</f>
        <v>1</v>
      </c>
      <c r="J133" s="20"/>
    </row>
    <row r="134" customFormat="false" ht="12.75" hidden="false" customHeight="false" outlineLevel="0" collapsed="false">
      <c r="B134" s="1" t="s">
        <v>29</v>
      </c>
      <c r="C134" s="54" t="n">
        <v>37183</v>
      </c>
      <c r="D134" s="20" t="n">
        <f aca="false">C134+90</f>
        <v>37273</v>
      </c>
      <c r="E134" s="21" t="n">
        <f aca="false">IF($A$10&gt;=D134,(IF($A$10-D134&gt;31,$A$10-$A$9+1,$A$10-D134+1)),0)</f>
        <v>15</v>
      </c>
      <c r="F134" s="22" t="n">
        <v>0.6732</v>
      </c>
      <c r="G134" s="23" t="n">
        <f aca="false">IF(F134&lt;&gt;"",E134,0)</f>
        <v>15</v>
      </c>
      <c r="H134" s="24" t="n">
        <f aca="false">IF(F134&lt;&gt;"",F134,0)</f>
        <v>0.6732</v>
      </c>
      <c r="I134" s="23" t="n">
        <f aca="false">IF(E134&gt;0,1,0)</f>
        <v>1</v>
      </c>
      <c r="J134" s="20"/>
    </row>
    <row r="135" customFormat="false" ht="12.75" hidden="false" customHeight="false" outlineLevel="0" collapsed="false">
      <c r="C135" s="20"/>
      <c r="D135" s="20"/>
      <c r="E135" s="34" t="s">
        <v>17</v>
      </c>
      <c r="F135" s="35" t="n">
        <f aca="false">AVERAGE(F35:F134)</f>
        <v>0.855015</v>
      </c>
      <c r="G135" s="35"/>
      <c r="H135" s="35"/>
      <c r="I135" s="36" t="n">
        <f aca="false">SUM(I35:I134)</f>
        <v>98</v>
      </c>
      <c r="J135" s="20"/>
    </row>
    <row r="136" customFormat="false" ht="12.75" hidden="false" customHeight="false" outlineLevel="0" collapsed="false">
      <c r="D136" s="8"/>
      <c r="E136" s="37" t="s">
        <v>18</v>
      </c>
      <c r="F136" s="38" t="n">
        <f aca="false">(G35*H35+G36*H36+G37*H37+G38*H38+G39*H39+G40*H40+G41*H41+G42*H42+G43*H43+G44*H44+G45*H45+G46*H46+G47*H47+G48*H48+G49*H49+G50*H50+G51*H51+G52*H52+G53*H53+G54*H54+G55*H55+G56*H56+G57*H57+G58*H58+G59*H59+G60*H60+G61*H61+G62*H62+G63*H63+G64*H64+G65*H65+G66*H66+G67*H67+G68*H68+G69*H69+G70*H70+G71*H71+G72*H72+G73*H73+G74*H74+G75*H75+G76*H76+G77*H77+G78*H78+G79*H79+G80*H80+G81*H81+G82*H82+G83*H83+G84*H84+G85*H85+G86*H86+G87*H87+G88*H88+G89*H89+G90*H90+G91*H91+G92*H92+G93*H93+G94*H94+G95*H95+G96*H96+G97*H97+G98*H98+G99*H99+G100*H100+G101*H101+G102*H102+G103*H103+G104*H104+G105*H105+G106*H106+G107*H107+G108*H108+G109*H109+G110*H110+G111*H111+G112*H112+G113*H113+G114*H114+G115*H115+G116*H116+G117*H117+G118*H118+G119*H119+G120*H120+G121*H121+G122*H122+G123*H123+G124*H124+G125*H125+G126*H126+G127*H127+G128*H128+G129*H129+G130*H130+G131*H131+G132*H132+G133*H133+G134*H134)/SUM(G35:G134)</f>
        <v>0.882878719539212</v>
      </c>
      <c r="G136" s="38"/>
      <c r="H136" s="38"/>
      <c r="I136" s="38"/>
      <c r="J136" s="8"/>
    </row>
    <row r="137" customFormat="false" ht="18" hidden="false" customHeight="false" outlineLevel="0" collapsed="false">
      <c r="A137" s="9"/>
      <c r="B137" s="39" t="s">
        <v>30</v>
      </c>
      <c r="C137" s="39"/>
      <c r="D137" s="12"/>
      <c r="E137" s="12"/>
      <c r="F137" s="12"/>
      <c r="G137" s="12"/>
      <c r="H137" s="12"/>
      <c r="I137" s="12"/>
      <c r="J137" s="12"/>
    </row>
    <row r="138" customFormat="false" ht="12.75" hidden="false" customHeight="false" outlineLevel="0" collapsed="false">
      <c r="B138" s="13"/>
      <c r="C138" s="13" t="s">
        <v>31</v>
      </c>
      <c r="D138" s="40"/>
      <c r="E138" s="40"/>
      <c r="F138" s="40"/>
      <c r="G138" s="40"/>
      <c r="H138" s="40"/>
      <c r="I138" s="40"/>
      <c r="J138" s="40"/>
    </row>
    <row r="139" customFormat="false" ht="38.25" hidden="false" customHeight="false" outlineLevel="0" collapsed="false">
      <c r="B139" s="13" t="str">
        <f aca="false">B8</f>
        <v>TURBINE NO.</v>
      </c>
      <c r="C139" s="13" t="str">
        <f aca="false">C8</f>
        <v>ACCEPTANCE</v>
      </c>
      <c r="D139" s="40" t="str">
        <f aca="false">D8</f>
        <v>90 Days </v>
      </c>
      <c r="E139" s="16" t="str">
        <f aca="false">E8</f>
        <v>Days in Mo. &gt; 90 Days from Commissioning</v>
      </c>
      <c r="F139" s="16" t="str">
        <f aca="false">F8</f>
        <v>MTD Avail for &gt; 90 days from Commissioning</v>
      </c>
      <c r="G139" s="16"/>
      <c r="H139" s="16"/>
      <c r="I139" s="16" t="s">
        <v>9</v>
      </c>
      <c r="J139" s="40"/>
      <c r="K139" s="17" t="s">
        <v>10</v>
      </c>
    </row>
    <row r="140" customFormat="false" ht="12.75" hidden="false" customHeight="false" outlineLevel="0" collapsed="false">
      <c r="B140" s="41" t="n">
        <v>1</v>
      </c>
      <c r="C140" s="52" t="n">
        <v>37197</v>
      </c>
      <c r="D140" s="20" t="n">
        <f aca="false">C140+90</f>
        <v>37287</v>
      </c>
      <c r="E140" s="21" t="n">
        <f aca="false">IF($A$10&gt;=D140,(IF($A$10-D140&gt;31,$A$10-$A$9+1,$A$10-D140+1)),0)</f>
        <v>1</v>
      </c>
      <c r="F140" s="55" t="n">
        <v>0.993953305621129</v>
      </c>
      <c r="G140" s="23" t="n">
        <f aca="false">IF(F140&lt;&gt;"",E140,0)</f>
        <v>1</v>
      </c>
      <c r="H140" s="24" t="n">
        <f aca="false">IF(F140&lt;&gt;"",F140,0)</f>
        <v>0.993953305621129</v>
      </c>
      <c r="I140" s="23" t="n">
        <f aca="false">IF(E140&gt;0,1,0)</f>
        <v>1</v>
      </c>
      <c r="J140" s="56"/>
      <c r="K140" s="57"/>
      <c r="L140" s="57"/>
    </row>
    <row r="141" customFormat="false" ht="12.75" hidden="false" customHeight="false" outlineLevel="0" collapsed="false">
      <c r="B141" s="41" t="n">
        <v>2</v>
      </c>
      <c r="C141" s="52" t="n">
        <v>37197</v>
      </c>
      <c r="D141" s="20" t="n">
        <f aca="false">C141+90</f>
        <v>37287</v>
      </c>
      <c r="E141" s="21" t="n">
        <f aca="false">IF($A$10&gt;=D141,(IF($A$10-D141&gt;31,$A$10-$A$9+1,$A$10-D141+1)),0)</f>
        <v>1</v>
      </c>
      <c r="F141" s="55" t="n">
        <v>0.938356805010448</v>
      </c>
      <c r="G141" s="23" t="n">
        <f aca="false">IF(F141&lt;&gt;"",E141,0)</f>
        <v>1</v>
      </c>
      <c r="H141" s="24" t="n">
        <f aca="false">IF(F141&lt;&gt;"",F141,0)</f>
        <v>0.938356805010448</v>
      </c>
      <c r="I141" s="23" t="n">
        <f aca="false">IF(E141&gt;0,1,0)</f>
        <v>1</v>
      </c>
      <c r="J141" s="56"/>
      <c r="K141" s="57"/>
      <c r="L141" s="57"/>
      <c r="P141" s="8"/>
    </row>
    <row r="142" customFormat="false" ht="13.5" hidden="false" customHeight="false" outlineLevel="0" collapsed="false">
      <c r="B142" s="41" t="n">
        <v>3</v>
      </c>
      <c r="C142" s="52" t="n">
        <v>37197</v>
      </c>
      <c r="D142" s="20" t="n">
        <f aca="false">C142+90</f>
        <v>37287</v>
      </c>
      <c r="E142" s="21" t="n">
        <f aca="false">IF($A$10&gt;=D142,(IF($A$10-D142&gt;31,$A$10-$A$9+1,$A$10-D142+1)),0)</f>
        <v>1</v>
      </c>
      <c r="F142" s="55" t="n">
        <v>0.98781858449716</v>
      </c>
      <c r="G142" s="23" t="n">
        <f aca="false">IF(F142&lt;&gt;"",E142,0)</f>
        <v>1</v>
      </c>
      <c r="H142" s="24" t="n">
        <f aca="false">IF(F142&lt;&gt;"",F142,0)</f>
        <v>0.98781858449716</v>
      </c>
      <c r="I142" s="23" t="n">
        <f aca="false">IF(E142&gt;0,1,0)</f>
        <v>1</v>
      </c>
      <c r="J142" s="56"/>
      <c r="K142" s="47" t="s">
        <v>24</v>
      </c>
      <c r="L142" s="48" t="n">
        <v>10</v>
      </c>
      <c r="M142" s="29" t="s">
        <v>14</v>
      </c>
      <c r="P142" s="30" t="s">
        <v>15</v>
      </c>
      <c r="Q142" s="31"/>
      <c r="R142" s="31"/>
    </row>
    <row r="143" customFormat="false" ht="13.5" hidden="false" customHeight="false" outlineLevel="0" collapsed="false">
      <c r="B143" s="41" t="n">
        <v>4</v>
      </c>
      <c r="C143" s="52" t="n">
        <v>37197</v>
      </c>
      <c r="D143" s="20" t="n">
        <f aca="false">C143+90</f>
        <v>37287</v>
      </c>
      <c r="E143" s="21" t="n">
        <f aca="false">IF($A$10&gt;=D143,(IF($A$10-D143&gt;31,$A$10-$A$9+1,$A$10-D143+1)),0)</f>
        <v>1</v>
      </c>
      <c r="F143" s="55" t="n">
        <v>0.975924178810511</v>
      </c>
      <c r="G143" s="23" t="n">
        <f aca="false">IF(F143&lt;&gt;"",E143,0)</f>
        <v>1</v>
      </c>
      <c r="H143" s="24" t="n">
        <f aca="false">IF(F143&lt;&gt;"",F143,0)</f>
        <v>0.975924178810511</v>
      </c>
      <c r="I143" s="23" t="n">
        <f aca="false">IF(E143&gt;0,1,0)</f>
        <v>1</v>
      </c>
      <c r="J143" s="56"/>
      <c r="L143" s="29" t="n">
        <f aca="false">L140+L141+L142</f>
        <v>10</v>
      </c>
      <c r="M143" s="29" t="s">
        <v>16</v>
      </c>
      <c r="P143" s="32"/>
    </row>
    <row r="144" customFormat="false" ht="12.75" hidden="false" customHeight="false" outlineLevel="0" collapsed="false">
      <c r="B144" s="41" t="n">
        <v>5</v>
      </c>
      <c r="C144" s="52" t="n">
        <v>37197</v>
      </c>
      <c r="D144" s="20" t="n">
        <f aca="false">C144+90</f>
        <v>37287</v>
      </c>
      <c r="E144" s="21" t="n">
        <f aca="false">IF($A$10&gt;=D144,(IF($A$10-D144&gt;31,$A$10-$A$9+1,$A$10-D144+1)),0)</f>
        <v>1</v>
      </c>
      <c r="F144" s="55" t="n">
        <v>0.989779133660259</v>
      </c>
      <c r="G144" s="23" t="n">
        <f aca="false">IF(F144&lt;&gt;"",E144,0)</f>
        <v>1</v>
      </c>
      <c r="H144" s="24" t="n">
        <f aca="false">IF(F144&lt;&gt;"",F144,0)</f>
        <v>0.989779133660259</v>
      </c>
      <c r="I144" s="23" t="n">
        <f aca="false">IF(E144&gt;0,1,0)</f>
        <v>1</v>
      </c>
      <c r="J144" s="56"/>
      <c r="L144" s="0" t="n">
        <f aca="false">10-L143</f>
        <v>0</v>
      </c>
    </row>
    <row r="145" customFormat="false" ht="12.75" hidden="false" customHeight="false" outlineLevel="0" collapsed="false">
      <c r="B145" s="41" t="n">
        <v>6</v>
      </c>
      <c r="C145" s="52" t="n">
        <v>37197</v>
      </c>
      <c r="D145" s="20" t="n">
        <f aca="false">C145+90</f>
        <v>37287</v>
      </c>
      <c r="E145" s="21" t="n">
        <f aca="false">IF($A$10&gt;=D145,(IF($A$10-D145&gt;31,$A$10-$A$9+1,$A$10-D145+1)),0)</f>
        <v>1</v>
      </c>
      <c r="F145" s="55" t="n">
        <v>0.974543834887869</v>
      </c>
      <c r="G145" s="23" t="n">
        <f aca="false">IF(F145&lt;&gt;"",E145,0)</f>
        <v>1</v>
      </c>
      <c r="H145" s="24" t="n">
        <f aca="false">IF(F145&lt;&gt;"",F145,0)</f>
        <v>0.974543834887869</v>
      </c>
      <c r="I145" s="23" t="n">
        <f aca="false">IF(E145&gt;0,1,0)</f>
        <v>1</v>
      </c>
      <c r="J145" s="56"/>
    </row>
    <row r="146" customFormat="false" ht="12.75" hidden="false" customHeight="false" outlineLevel="0" collapsed="false">
      <c r="B146" s="41" t="n">
        <v>7</v>
      </c>
      <c r="C146" s="52" t="n">
        <v>37197</v>
      </c>
      <c r="D146" s="20" t="n">
        <f aca="false">C146+90</f>
        <v>37287</v>
      </c>
      <c r="E146" s="21" t="n">
        <f aca="false">IF($A$10&gt;=D146,(IF($A$10-D146&gt;31,$A$10-$A$9+1,$A$10-D146+1)),0)</f>
        <v>1</v>
      </c>
      <c r="F146" s="55" t="n">
        <v>0.875967241505878</v>
      </c>
      <c r="G146" s="23" t="n">
        <f aca="false">IF(F146&lt;&gt;"",E146,0)</f>
        <v>1</v>
      </c>
      <c r="H146" s="24" t="n">
        <f aca="false">IF(F146&lt;&gt;"",F146,0)</f>
        <v>0.875967241505878</v>
      </c>
      <c r="I146" s="23" t="n">
        <f aca="false">IF(E146&gt;0,1,0)</f>
        <v>1</v>
      </c>
      <c r="J146" s="56"/>
    </row>
    <row r="147" customFormat="false" ht="12.75" hidden="false" customHeight="false" outlineLevel="0" collapsed="false">
      <c r="B147" s="41" t="n">
        <v>8</v>
      </c>
      <c r="C147" s="52" t="n">
        <v>37197</v>
      </c>
      <c r="D147" s="20" t="n">
        <f aca="false">C147+90</f>
        <v>37287</v>
      </c>
      <c r="E147" s="21" t="n">
        <f aca="false">IF($A$10&gt;=D147,(IF($A$10-D147&gt;31,$A$10-$A$9+1,$A$10-D147+1)),0)</f>
        <v>1</v>
      </c>
      <c r="F147" s="55" t="n">
        <v>0.958744402709478</v>
      </c>
      <c r="G147" s="23" t="n">
        <f aca="false">IF(F147&lt;&gt;"",E147,0)</f>
        <v>1</v>
      </c>
      <c r="H147" s="24" t="n">
        <f aca="false">IF(F147&lt;&gt;"",F147,0)</f>
        <v>0.958744402709478</v>
      </c>
      <c r="I147" s="23" t="n">
        <f aca="false">IF(E147&gt;0,1,0)</f>
        <v>1</v>
      </c>
      <c r="J147" s="56"/>
    </row>
    <row r="148" customFormat="false" ht="12.75" hidden="false" customHeight="false" outlineLevel="0" collapsed="false">
      <c r="B148" s="41" t="n">
        <v>9</v>
      </c>
      <c r="C148" s="52" t="n">
        <v>37197</v>
      </c>
      <c r="D148" s="20" t="n">
        <f aca="false">C148+90</f>
        <v>37287</v>
      </c>
      <c r="E148" s="21" t="n">
        <f aca="false">IF($A$10&gt;=D148,(IF($A$10-D148&gt;31,$A$10-$A$9+1,$A$10-D148+1)),0)</f>
        <v>1</v>
      </c>
      <c r="F148" s="55" t="n">
        <v>0.974626939170137</v>
      </c>
      <c r="G148" s="23" t="n">
        <f aca="false">IF(F148&lt;&gt;"",E148,0)</f>
        <v>1</v>
      </c>
      <c r="H148" s="24" t="n">
        <f aca="false">IF(F148&lt;&gt;"",F148,0)</f>
        <v>0.974626939170137</v>
      </c>
      <c r="I148" s="23" t="n">
        <f aca="false">IF(E148&gt;0,1,0)</f>
        <v>1</v>
      </c>
      <c r="J148" s="56"/>
      <c r="M148" s="58"/>
      <c r="N148" s="58"/>
      <c r="O148" s="58"/>
      <c r="P148" s="58"/>
    </row>
    <row r="149" customFormat="false" ht="12.75" hidden="false" customHeight="false" outlineLevel="0" collapsed="false">
      <c r="B149" s="41" t="n">
        <v>10</v>
      </c>
      <c r="C149" s="52" t="n">
        <v>37197</v>
      </c>
      <c r="D149" s="20" t="n">
        <f aca="false">C149+90</f>
        <v>37287</v>
      </c>
      <c r="E149" s="21" t="n">
        <f aca="false">IF($A$10&gt;=D149,(IF($A$10-D149&gt;31,$A$10-$A$9+1,$A$10-D149+1)),0)</f>
        <v>1</v>
      </c>
      <c r="F149" s="55" t="n">
        <v>0.890653047847278</v>
      </c>
      <c r="G149" s="23" t="n">
        <f aca="false">IF(F149&lt;&gt;"",E149,0)</f>
        <v>1</v>
      </c>
      <c r="H149" s="24" t="n">
        <f aca="false">IF(F149&lt;&gt;"",F149,0)</f>
        <v>0.890653047847278</v>
      </c>
      <c r="I149" s="23" t="n">
        <f aca="false">IF(E149&gt;0,1,0)</f>
        <v>1</v>
      </c>
      <c r="J149" s="56"/>
      <c r="K149" s="59" t="s">
        <v>32</v>
      </c>
      <c r="L149" s="58" t="s">
        <v>33</v>
      </c>
      <c r="M149" s="58"/>
      <c r="N149" s="58"/>
      <c r="O149" s="58"/>
      <c r="P149" s="58"/>
    </row>
    <row r="150" customFormat="false" ht="12.75" hidden="false" customHeight="false" outlineLevel="0" collapsed="false">
      <c r="D150" s="8"/>
      <c r="E150" s="34" t="s">
        <v>17</v>
      </c>
      <c r="F150" s="35" t="n">
        <f aca="false">AVERAGE(F140:F149)</f>
        <v>0.956036747372015</v>
      </c>
      <c r="G150" s="35"/>
      <c r="H150" s="35"/>
      <c r="I150" s="23" t="n">
        <f aca="false">SUM(I140:I149)</f>
        <v>10</v>
      </c>
      <c r="J150" s="8"/>
      <c r="L150" s="58" t="s">
        <v>34</v>
      </c>
    </row>
    <row r="151" customFormat="false" ht="12.75" hidden="false" customHeight="false" outlineLevel="0" collapsed="false">
      <c r="D151" s="8"/>
      <c r="E151" s="37" t="s">
        <v>18</v>
      </c>
      <c r="F151" s="38" t="n">
        <f aca="false">(G140*H140+G141*H141+G142*H142+G143*H143+G144*H144+G145*H145+G146*H146+G147*H147+G148*H148+G149*H149)/SUM(G140:G149)</f>
        <v>0.956036747372015</v>
      </c>
      <c r="G151" s="38"/>
      <c r="H151" s="38"/>
      <c r="I151" s="38"/>
      <c r="J151" s="8"/>
    </row>
    <row r="152" customFormat="false" ht="18" hidden="false" customHeight="false" outlineLevel="0" collapsed="false">
      <c r="A152" s="9"/>
      <c r="B152" s="39" t="s">
        <v>35</v>
      </c>
      <c r="C152" s="39"/>
      <c r="D152" s="12"/>
      <c r="E152" s="12"/>
      <c r="F152" s="12"/>
      <c r="G152" s="12"/>
      <c r="H152" s="12"/>
      <c r="I152" s="12"/>
      <c r="J152" s="12"/>
    </row>
    <row r="153" customFormat="false" ht="12.75" hidden="false" customHeight="false" outlineLevel="0" collapsed="false">
      <c r="B153" s="13"/>
      <c r="C153" s="13" t="s">
        <v>31</v>
      </c>
      <c r="D153" s="40"/>
      <c r="E153" s="40"/>
      <c r="F153" s="40"/>
      <c r="G153" s="40"/>
      <c r="H153" s="40"/>
      <c r="I153" s="40"/>
      <c r="J153" s="40"/>
    </row>
    <row r="154" customFormat="false" ht="38.25" hidden="false" customHeight="false" outlineLevel="0" collapsed="false">
      <c r="B154" s="13" t="str">
        <f aca="false">B8</f>
        <v>TURBINE NO.</v>
      </c>
      <c r="C154" s="13" t="str">
        <f aca="false">C8</f>
        <v>ACCEPTANCE</v>
      </c>
      <c r="D154" s="40" t="str">
        <f aca="false">D8</f>
        <v>90 Days </v>
      </c>
      <c r="E154" s="16" t="str">
        <f aca="false">E8</f>
        <v>Days in Mo. &gt; 90 Days from Commissioning</v>
      </c>
      <c r="F154" s="16" t="str">
        <f aca="false">F8</f>
        <v>MTD Avail for &gt; 90 days from Commissioning</v>
      </c>
      <c r="G154" s="16"/>
      <c r="H154" s="16"/>
      <c r="I154" s="16" t="s">
        <v>9</v>
      </c>
      <c r="J154" s="40"/>
      <c r="K154" s="17" t="s">
        <v>10</v>
      </c>
    </row>
    <row r="155" customFormat="false" ht="12.75" hidden="false" customHeight="false" outlineLevel="0" collapsed="false">
      <c r="B155" s="41" t="n">
        <v>1</v>
      </c>
      <c r="C155" s="60" t="n">
        <v>37236</v>
      </c>
      <c r="D155" s="20" t="n">
        <f aca="false">C155+90</f>
        <v>37326</v>
      </c>
      <c r="E155" s="21" t="n">
        <f aca="false">IF($A$10&gt;=D155,(IF($A$10-D155&gt;31,$A$10-$A$9+1,$A$10-D155+1)),0)</f>
        <v>0</v>
      </c>
      <c r="F155" s="22"/>
      <c r="G155" s="23" t="n">
        <f aca="false">IF(F155&lt;&gt;"",E155,0)</f>
        <v>0</v>
      </c>
      <c r="H155" s="24" t="n">
        <f aca="false">IF(F155&lt;&gt;"",F155,0)</f>
        <v>0</v>
      </c>
      <c r="I155" s="23" t="n">
        <f aca="false">IF(E155&gt;0,1,0)</f>
        <v>0</v>
      </c>
      <c r="J155" s="56"/>
      <c r="K155" s="57"/>
      <c r="L155" s="57"/>
    </row>
    <row r="156" customFormat="false" ht="12.75" hidden="false" customHeight="false" outlineLevel="0" collapsed="false">
      <c r="B156" s="41" t="n">
        <v>2</v>
      </c>
      <c r="C156" s="60" t="n">
        <v>37236</v>
      </c>
      <c r="D156" s="20" t="n">
        <f aca="false">C156+90</f>
        <v>37326</v>
      </c>
      <c r="E156" s="21" t="n">
        <f aca="false">IF($A$10&gt;=D156,(IF($A$10-D156&gt;31,$A$10-$A$9+1,$A$10-D156+1)),0)</f>
        <v>0</v>
      </c>
      <c r="F156" s="22"/>
      <c r="G156" s="23" t="n">
        <f aca="false">IF(F156&lt;&gt;"",E156,0)</f>
        <v>0</v>
      </c>
      <c r="H156" s="24" t="n">
        <f aca="false">IF(F156&lt;&gt;"",F156,0)</f>
        <v>0</v>
      </c>
      <c r="I156" s="23" t="n">
        <f aca="false">IF(E156&gt;0,1,0)</f>
        <v>0</v>
      </c>
      <c r="J156" s="56"/>
      <c r="K156" s="61" t="s">
        <v>24</v>
      </c>
      <c r="L156" s="61" t="n">
        <v>0</v>
      </c>
    </row>
    <row r="157" customFormat="false" ht="13.5" hidden="false" customHeight="false" outlineLevel="0" collapsed="false">
      <c r="B157" s="41" t="n">
        <v>3</v>
      </c>
      <c r="C157" s="60" t="n">
        <v>37236</v>
      </c>
      <c r="D157" s="20" t="n">
        <f aca="false">C157+90</f>
        <v>37326</v>
      </c>
      <c r="E157" s="21" t="n">
        <f aca="false">IF($A$10&gt;=D157,(IF($A$10-D157&gt;31,$A$10-$A$9+1,$A$10-D157+1)),0)</f>
        <v>0</v>
      </c>
      <c r="F157" s="22"/>
      <c r="G157" s="23" t="n">
        <f aca="false">IF(F157&lt;&gt;"",E157,0)</f>
        <v>0</v>
      </c>
      <c r="H157" s="24" t="n">
        <f aca="false">IF(F157&lt;&gt;"",F157,0)</f>
        <v>0</v>
      </c>
      <c r="I157" s="23" t="n">
        <f aca="false">IF(E157&gt;0,1,0)</f>
        <v>0</v>
      </c>
      <c r="J157" s="56"/>
      <c r="K157" s="62" t="s">
        <v>36</v>
      </c>
      <c r="L157" s="62" t="n">
        <v>20</v>
      </c>
      <c r="M157" s="29" t="s">
        <v>14</v>
      </c>
      <c r="P157" s="49" t="s">
        <v>15</v>
      </c>
      <c r="Q157" s="63"/>
      <c r="R157" s="63"/>
    </row>
    <row r="158" customFormat="false" ht="13.5" hidden="false" customHeight="false" outlineLevel="0" collapsed="false">
      <c r="B158" s="41" t="n">
        <v>4</v>
      </c>
      <c r="C158" s="60" t="n">
        <v>37236</v>
      </c>
      <c r="D158" s="20" t="n">
        <f aca="false">C158+90</f>
        <v>37326</v>
      </c>
      <c r="E158" s="21" t="n">
        <f aca="false">IF($A$10&gt;=D158,(IF($A$10-D158&gt;31,$A$10-$A$9+1,$A$10-D158+1)),0)</f>
        <v>0</v>
      </c>
      <c r="F158" s="22"/>
      <c r="G158" s="23" t="n">
        <f aca="false">IF(F158&lt;&gt;"",E158,0)</f>
        <v>0</v>
      </c>
      <c r="H158" s="24" t="n">
        <f aca="false">IF(F158&lt;&gt;"",F158,0)</f>
        <v>0</v>
      </c>
      <c r="I158" s="23" t="n">
        <f aca="false">IF(E158&gt;0,1,0)</f>
        <v>0</v>
      </c>
      <c r="J158" s="56"/>
      <c r="L158" s="29" t="n">
        <f aca="false">SUM(L156:L157)</f>
        <v>20</v>
      </c>
      <c r="M158" s="29" t="s">
        <v>16</v>
      </c>
      <c r="P158" s="64"/>
      <c r="Q158" s="8"/>
      <c r="R158" s="8"/>
    </row>
    <row r="159" customFormat="false" ht="12.75" hidden="false" customHeight="false" outlineLevel="0" collapsed="false">
      <c r="B159" s="41" t="n">
        <v>5</v>
      </c>
      <c r="C159" s="60" t="n">
        <v>37236</v>
      </c>
      <c r="D159" s="20" t="n">
        <f aca="false">C159+90</f>
        <v>37326</v>
      </c>
      <c r="E159" s="21" t="n">
        <f aca="false">IF($A$10&gt;=D159,(IF($A$10-D159&gt;31,$A$10-$A$9+1,$A$10-D159+1)),0)</f>
        <v>0</v>
      </c>
      <c r="F159" s="22"/>
      <c r="G159" s="23" t="n">
        <f aca="false">IF(F159&lt;&gt;"",E159,0)</f>
        <v>0</v>
      </c>
      <c r="H159" s="24" t="n">
        <f aca="false">IF(F159&lt;&gt;"",F159,0)</f>
        <v>0</v>
      </c>
      <c r="I159" s="23" t="n">
        <f aca="false">IF(E159&gt;0,1,0)</f>
        <v>0</v>
      </c>
      <c r="J159" s="56"/>
      <c r="L159" s="0" t="n">
        <f aca="false">20-L158</f>
        <v>0</v>
      </c>
    </row>
    <row r="160" customFormat="false" ht="12.75" hidden="false" customHeight="false" outlineLevel="0" collapsed="false">
      <c r="B160" s="41" t="n">
        <v>6</v>
      </c>
      <c r="C160" s="60" t="n">
        <v>37236</v>
      </c>
      <c r="D160" s="20" t="n">
        <f aca="false">C160+90</f>
        <v>37326</v>
      </c>
      <c r="E160" s="21" t="n">
        <f aca="false">IF($A$10&gt;=D160,(IF($A$10-D160&gt;31,$A$10-$A$9+1,$A$10-D160+1)),0)</f>
        <v>0</v>
      </c>
      <c r="F160" s="22"/>
      <c r="G160" s="23" t="n">
        <f aca="false">IF(F160&lt;&gt;"",E160,0)</f>
        <v>0</v>
      </c>
      <c r="H160" s="24" t="n">
        <f aca="false">IF(F160&lt;&gt;"",F160,0)</f>
        <v>0</v>
      </c>
      <c r="I160" s="23" t="n">
        <f aca="false">IF(E160&gt;0,1,0)</f>
        <v>0</v>
      </c>
      <c r="J160" s="56"/>
    </row>
    <row r="161" customFormat="false" ht="12.75" hidden="false" customHeight="false" outlineLevel="0" collapsed="false">
      <c r="B161" s="41" t="n">
        <v>7</v>
      </c>
      <c r="C161" s="60" t="n">
        <v>37236</v>
      </c>
      <c r="D161" s="20" t="n">
        <f aca="false">C161+90</f>
        <v>37326</v>
      </c>
      <c r="E161" s="21" t="n">
        <f aca="false">IF($A$10&gt;=D161,(IF($A$10-D161&gt;31,$A$10-$A$9+1,$A$10-D161+1)),0)</f>
        <v>0</v>
      </c>
      <c r="F161" s="22"/>
      <c r="G161" s="23" t="n">
        <f aca="false">IF(F161&lt;&gt;"",E161,0)</f>
        <v>0</v>
      </c>
      <c r="H161" s="24" t="n">
        <f aca="false">IF(F161&lt;&gt;"",F161,0)</f>
        <v>0</v>
      </c>
      <c r="I161" s="23" t="n">
        <f aca="false">IF(E161&gt;0,1,0)</f>
        <v>0</v>
      </c>
      <c r="J161" s="56"/>
    </row>
    <row r="162" customFormat="false" ht="12.75" hidden="false" customHeight="false" outlineLevel="0" collapsed="false">
      <c r="B162" s="41" t="n">
        <v>8</v>
      </c>
      <c r="C162" s="60" t="n">
        <v>37236</v>
      </c>
      <c r="D162" s="20" t="n">
        <f aca="false">C162+90</f>
        <v>37326</v>
      </c>
      <c r="E162" s="21" t="n">
        <f aca="false">IF($A$10&gt;=D162,(IF($A$10-D162&gt;31,$A$10-$A$9+1,$A$10-D162+1)),0)</f>
        <v>0</v>
      </c>
      <c r="F162" s="22"/>
      <c r="G162" s="23" t="n">
        <f aca="false">IF(F162&lt;&gt;"",E162,0)</f>
        <v>0</v>
      </c>
      <c r="H162" s="24" t="n">
        <f aca="false">IF(F162&lt;&gt;"",F162,0)</f>
        <v>0</v>
      </c>
      <c r="I162" s="23" t="n">
        <f aca="false">IF(E162&gt;0,1,0)</f>
        <v>0</v>
      </c>
      <c r="J162" s="56"/>
    </row>
    <row r="163" customFormat="false" ht="12.75" hidden="false" customHeight="false" outlineLevel="0" collapsed="false">
      <c r="B163" s="41" t="n">
        <v>9</v>
      </c>
      <c r="C163" s="60" t="n">
        <v>37236</v>
      </c>
      <c r="D163" s="20" t="n">
        <f aca="false">C163+90</f>
        <v>37326</v>
      </c>
      <c r="E163" s="21" t="n">
        <f aca="false">IF($A$10&gt;=D163,(IF($A$10-D163&gt;31,$A$10-$A$9+1,$A$10-D163+1)),0)</f>
        <v>0</v>
      </c>
      <c r="F163" s="22"/>
      <c r="G163" s="23" t="n">
        <f aca="false">IF(F163&lt;&gt;"",E163,0)</f>
        <v>0</v>
      </c>
      <c r="H163" s="24" t="n">
        <f aca="false">IF(F163&lt;&gt;"",F163,0)</f>
        <v>0</v>
      </c>
      <c r="I163" s="23" t="n">
        <f aca="false">IF(E163&gt;0,1,0)</f>
        <v>0</v>
      </c>
      <c r="J163" s="56"/>
    </row>
    <row r="164" customFormat="false" ht="12.75" hidden="false" customHeight="false" outlineLevel="0" collapsed="false">
      <c r="B164" s="41" t="n">
        <v>10</v>
      </c>
      <c r="C164" s="60" t="n">
        <v>37236</v>
      </c>
      <c r="D164" s="20" t="n">
        <f aca="false">C164+90</f>
        <v>37326</v>
      </c>
      <c r="E164" s="21" t="n">
        <f aca="false">IF($A$10&gt;=D164,(IF($A$10-D164&gt;31,$A$10-$A$9+1,$A$10-D164+1)),0)</f>
        <v>0</v>
      </c>
      <c r="F164" s="22"/>
      <c r="G164" s="23" t="n">
        <f aca="false">IF(F164&lt;&gt;"",E164,0)</f>
        <v>0</v>
      </c>
      <c r="H164" s="24" t="n">
        <f aca="false">IF(F164&lt;&gt;"",F164,0)</f>
        <v>0</v>
      </c>
      <c r="I164" s="23" t="n">
        <f aca="false">IF(E164&gt;0,1,0)</f>
        <v>0</v>
      </c>
      <c r="J164" s="56"/>
    </row>
    <row r="165" customFormat="false" ht="12.75" hidden="false" customHeight="false" outlineLevel="0" collapsed="false">
      <c r="B165" s="41" t="n">
        <v>11</v>
      </c>
      <c r="C165" s="65" t="n">
        <v>37243</v>
      </c>
      <c r="D165" s="20" t="n">
        <f aca="false">C165+90</f>
        <v>37333</v>
      </c>
      <c r="E165" s="21" t="n">
        <f aca="false">IF($A$10&gt;=D165,(IF($A$10-D165&gt;31,$A$10-$A$9+1,$A$10-D165+1)),0)</f>
        <v>0</v>
      </c>
      <c r="F165" s="22"/>
      <c r="G165" s="23" t="n">
        <f aca="false">IF(F165&lt;&gt;"",E165,0)</f>
        <v>0</v>
      </c>
      <c r="H165" s="24" t="n">
        <f aca="false">IF(F165&lt;&gt;"",F165,0)</f>
        <v>0</v>
      </c>
      <c r="I165" s="23" t="n">
        <f aca="false">IF(E165&gt;0,1,0)</f>
        <v>0</v>
      </c>
      <c r="J165" s="56"/>
    </row>
    <row r="166" customFormat="false" ht="12.75" hidden="false" customHeight="false" outlineLevel="0" collapsed="false">
      <c r="B166" s="41" t="n">
        <v>12</v>
      </c>
      <c r="C166" s="60" t="n">
        <v>37236</v>
      </c>
      <c r="D166" s="20" t="n">
        <f aca="false">C166+90</f>
        <v>37326</v>
      </c>
      <c r="E166" s="21" t="n">
        <f aca="false">IF($A$10&gt;=D166,(IF($A$10-D166&gt;31,$A$10-$A$9+1,$A$10-D166+1)),0)</f>
        <v>0</v>
      </c>
      <c r="F166" s="22"/>
      <c r="G166" s="23" t="n">
        <f aca="false">IF(F166&lt;&gt;"",E166,0)</f>
        <v>0</v>
      </c>
      <c r="H166" s="24" t="n">
        <f aca="false">IF(F166&lt;&gt;"",F166,0)</f>
        <v>0</v>
      </c>
      <c r="I166" s="23" t="n">
        <f aca="false">IF(E166&gt;0,1,0)</f>
        <v>0</v>
      </c>
      <c r="J166" s="56"/>
    </row>
    <row r="167" customFormat="false" ht="12.75" hidden="false" customHeight="false" outlineLevel="0" collapsed="false">
      <c r="B167" s="41" t="n">
        <v>13</v>
      </c>
      <c r="C167" s="60" t="n">
        <v>37236</v>
      </c>
      <c r="D167" s="20" t="n">
        <f aca="false">C167+90</f>
        <v>37326</v>
      </c>
      <c r="E167" s="21" t="n">
        <f aca="false">IF($A$10&gt;=D167,(IF($A$10-D167&gt;31,$A$10-$A$9+1,$A$10-D167+1)),0)</f>
        <v>0</v>
      </c>
      <c r="F167" s="22"/>
      <c r="G167" s="23" t="n">
        <f aca="false">IF(F167&lt;&gt;"",E167,0)</f>
        <v>0</v>
      </c>
      <c r="H167" s="24" t="n">
        <f aca="false">IF(F167&lt;&gt;"",F167,0)</f>
        <v>0</v>
      </c>
      <c r="I167" s="23" t="n">
        <f aca="false">IF(E167&gt;0,1,0)</f>
        <v>0</v>
      </c>
      <c r="J167" s="56"/>
    </row>
    <row r="168" customFormat="false" ht="12.75" hidden="false" customHeight="false" outlineLevel="0" collapsed="false">
      <c r="B168" s="41" t="n">
        <v>14</v>
      </c>
      <c r="C168" s="60" t="n">
        <v>37236</v>
      </c>
      <c r="D168" s="20" t="n">
        <f aca="false">C168+90</f>
        <v>37326</v>
      </c>
      <c r="E168" s="21" t="n">
        <f aca="false">IF($A$10&gt;=D168,(IF($A$10-D168&gt;31,$A$10-$A$9+1,$A$10-D168+1)),0)</f>
        <v>0</v>
      </c>
      <c r="F168" s="22"/>
      <c r="G168" s="23" t="n">
        <f aca="false">IF(F168&lt;&gt;"",E168,0)</f>
        <v>0</v>
      </c>
      <c r="H168" s="24" t="n">
        <f aca="false">IF(F168&lt;&gt;"",F168,0)</f>
        <v>0</v>
      </c>
      <c r="I168" s="23" t="n">
        <f aca="false">IF(E168&gt;0,1,0)</f>
        <v>0</v>
      </c>
      <c r="J168" s="56"/>
    </row>
    <row r="169" customFormat="false" ht="12.75" hidden="false" customHeight="false" outlineLevel="0" collapsed="false">
      <c r="B169" s="41" t="n">
        <v>15</v>
      </c>
      <c r="C169" s="60" t="n">
        <v>37236</v>
      </c>
      <c r="D169" s="20" t="n">
        <f aca="false">C169+90</f>
        <v>37326</v>
      </c>
      <c r="E169" s="21" t="n">
        <f aca="false">IF($A$10&gt;=D169,(IF($A$10-D169&gt;31,$A$10-$A$9+1,$A$10-D169+1)),0)</f>
        <v>0</v>
      </c>
      <c r="F169" s="22"/>
      <c r="G169" s="23" t="n">
        <f aca="false">IF(F169&lt;&gt;"",E169,0)</f>
        <v>0</v>
      </c>
      <c r="H169" s="24" t="n">
        <f aca="false">IF(F169&lt;&gt;"",F169,0)</f>
        <v>0</v>
      </c>
      <c r="I169" s="23" t="n">
        <f aca="false">IF(E169&gt;0,1,0)</f>
        <v>0</v>
      </c>
      <c r="J169" s="56"/>
    </row>
    <row r="170" customFormat="false" ht="12.75" hidden="false" customHeight="false" outlineLevel="0" collapsed="false">
      <c r="B170" s="41" t="n">
        <v>16</v>
      </c>
      <c r="C170" s="60" t="n">
        <v>37243</v>
      </c>
      <c r="D170" s="20" t="n">
        <f aca="false">C170+90</f>
        <v>37333</v>
      </c>
      <c r="E170" s="21" t="n">
        <f aca="false">IF($A$10&gt;=D170,(IF($A$10-D170&gt;31,$A$10-$A$9+1,$A$10-D170+1)),0)</f>
        <v>0</v>
      </c>
      <c r="F170" s="22"/>
      <c r="G170" s="23" t="n">
        <f aca="false">IF(F170&lt;&gt;"",E170,0)</f>
        <v>0</v>
      </c>
      <c r="H170" s="24" t="n">
        <f aca="false">IF(F170&lt;&gt;"",F170,0)</f>
        <v>0</v>
      </c>
      <c r="I170" s="23" t="n">
        <f aca="false">IF(E170&gt;0,1,0)</f>
        <v>0</v>
      </c>
      <c r="J170" s="56"/>
    </row>
    <row r="171" customFormat="false" ht="12.75" hidden="false" customHeight="false" outlineLevel="0" collapsed="false">
      <c r="B171" s="41" t="n">
        <v>17</v>
      </c>
      <c r="C171" s="60" t="n">
        <v>37236</v>
      </c>
      <c r="D171" s="20" t="n">
        <f aca="false">C171+90</f>
        <v>37326</v>
      </c>
      <c r="E171" s="21" t="n">
        <f aca="false">IF($A$10&gt;=D171,(IF($A$10-D171&gt;31,$A$10-$A$9+1,$A$10-D171+1)),0)</f>
        <v>0</v>
      </c>
      <c r="F171" s="22"/>
      <c r="G171" s="23" t="n">
        <f aca="false">IF(F171&lt;&gt;"",E171,0)</f>
        <v>0</v>
      </c>
      <c r="H171" s="24" t="n">
        <f aca="false">IF(F171&lt;&gt;"",F171,0)</f>
        <v>0</v>
      </c>
      <c r="I171" s="23" t="n">
        <f aca="false">IF(E171&gt;0,1,0)</f>
        <v>0</v>
      </c>
      <c r="J171" s="56"/>
    </row>
    <row r="172" customFormat="false" ht="12.75" hidden="false" customHeight="false" outlineLevel="0" collapsed="false">
      <c r="B172" s="41" t="n">
        <v>18</v>
      </c>
      <c r="C172" s="60" t="n">
        <v>37236</v>
      </c>
      <c r="D172" s="20" t="n">
        <f aca="false">C172+90</f>
        <v>37326</v>
      </c>
      <c r="E172" s="21" t="n">
        <f aca="false">IF($A$10&gt;=D172,(IF($A$10-D172&gt;31,$A$10-$A$9+1,$A$10-D172+1)),0)</f>
        <v>0</v>
      </c>
      <c r="F172" s="22"/>
      <c r="G172" s="23" t="n">
        <f aca="false">IF(F172&lt;&gt;"",E172,0)</f>
        <v>0</v>
      </c>
      <c r="H172" s="24" t="n">
        <f aca="false">IF(F172&lt;&gt;"",F172,0)</f>
        <v>0</v>
      </c>
      <c r="I172" s="23" t="n">
        <f aca="false">IF(E172&gt;0,1,0)</f>
        <v>0</v>
      </c>
      <c r="J172" s="56"/>
    </row>
    <row r="173" customFormat="false" ht="12.75" hidden="false" customHeight="false" outlineLevel="0" collapsed="false">
      <c r="B173" s="41" t="n">
        <v>19</v>
      </c>
      <c r="C173" s="60" t="n">
        <v>37236</v>
      </c>
      <c r="D173" s="20" t="n">
        <f aca="false">C173+90</f>
        <v>37326</v>
      </c>
      <c r="E173" s="21" t="n">
        <f aca="false">IF($A$10&gt;=D173,(IF($A$10-D173&gt;31,$A$10-$A$9+1,$A$10-D173+1)),0)</f>
        <v>0</v>
      </c>
      <c r="F173" s="22"/>
      <c r="G173" s="23" t="n">
        <f aca="false">IF(F173&lt;&gt;"",E173,0)</f>
        <v>0</v>
      </c>
      <c r="H173" s="24" t="n">
        <f aca="false">IF(F173&lt;&gt;"",F173,0)</f>
        <v>0</v>
      </c>
      <c r="I173" s="23" t="n">
        <f aca="false">IF(E173&gt;0,1,0)</f>
        <v>0</v>
      </c>
      <c r="J173" s="56"/>
    </row>
    <row r="174" customFormat="false" ht="12.75" hidden="false" customHeight="false" outlineLevel="0" collapsed="false">
      <c r="B174" s="41" t="n">
        <v>20</v>
      </c>
      <c r="C174" s="60" t="n">
        <v>37236</v>
      </c>
      <c r="D174" s="20" t="n">
        <f aca="false">C174+90</f>
        <v>37326</v>
      </c>
      <c r="E174" s="21" t="n">
        <f aca="false">IF($A$10&gt;=D174,(IF($A$10-D174&gt;31,$A$10-$A$9+1,$A$10-D174+1)),0)</f>
        <v>0</v>
      </c>
      <c r="F174" s="22"/>
      <c r="G174" s="23" t="n">
        <f aca="false">IF(F174&lt;&gt;"",E174,0)</f>
        <v>0</v>
      </c>
      <c r="H174" s="24" t="n">
        <f aca="false">IF(F174&lt;&gt;"",F174,0)</f>
        <v>0</v>
      </c>
      <c r="I174" s="23" t="n">
        <f aca="false">IF(E174&gt;0,1,0)</f>
        <v>0</v>
      </c>
      <c r="J174" s="56"/>
    </row>
    <row r="175" customFormat="false" ht="12.75" hidden="false" customHeight="false" outlineLevel="0" collapsed="false">
      <c r="D175" s="8"/>
      <c r="E175" s="34" t="s">
        <v>17</v>
      </c>
      <c r="F175" s="66" t="e">
        <f aca="false">AVERAGE(F155:F174)</f>
        <v>#DIV/0!</v>
      </c>
      <c r="G175" s="66"/>
      <c r="H175" s="66"/>
      <c r="I175" s="23" t="n">
        <f aca="false">SUM(I155:I174)</f>
        <v>0</v>
      </c>
      <c r="J175" s="8"/>
    </row>
    <row r="176" customFormat="false" ht="12.75" hidden="false" customHeight="false" outlineLevel="0" collapsed="false">
      <c r="D176" s="8"/>
      <c r="E176" s="37" t="s">
        <v>18</v>
      </c>
      <c r="F176" s="7" t="e">
        <f aca="false">(G155*H155+G156*H156+G157*H157+G158*H158+G159*H159+G160*H160+G161*H161+G162*H162+G163*H163+G164*H164+G165*H165+G166*H166+G167*H167+G168*H168+G169*H169+G170*H170+G171*H171+G172*H172+G173*H173+G174*H174)/SUM(G155:G174)</f>
        <v>#DIV/0!</v>
      </c>
      <c r="G176" s="8"/>
      <c r="H176" s="8"/>
      <c r="I176" s="8"/>
      <c r="J176" s="8"/>
    </row>
    <row r="177" customFormat="false" ht="18" hidden="false" customHeight="false" outlineLevel="0" collapsed="false">
      <c r="A177" s="9"/>
      <c r="B177" s="39" t="s">
        <v>37</v>
      </c>
      <c r="C177" s="39"/>
      <c r="D177" s="12"/>
      <c r="E177" s="12"/>
      <c r="F177" s="12"/>
      <c r="G177" s="12"/>
      <c r="H177" s="12"/>
      <c r="I177" s="12"/>
      <c r="J177" s="12"/>
    </row>
    <row r="178" customFormat="false" ht="12.75" hidden="false" customHeight="false" outlineLevel="0" collapsed="false">
      <c r="B178" s="13"/>
      <c r="C178" s="13" t="s">
        <v>31</v>
      </c>
      <c r="D178" s="40"/>
      <c r="E178" s="40"/>
      <c r="F178" s="40"/>
      <c r="G178" s="40"/>
      <c r="H178" s="40"/>
      <c r="I178" s="40"/>
      <c r="J178" s="40"/>
    </row>
    <row r="179" customFormat="false" ht="38.25" hidden="false" customHeight="false" outlineLevel="0" collapsed="false">
      <c r="B179" s="13" t="str">
        <f aca="false">B8</f>
        <v>TURBINE NO.</v>
      </c>
      <c r="C179" s="13" t="str">
        <f aca="false">C8</f>
        <v>ACCEPTANCE</v>
      </c>
      <c r="D179" s="40" t="str">
        <f aca="false">D8</f>
        <v>90 Days </v>
      </c>
      <c r="E179" s="16" t="str">
        <f aca="false">E8</f>
        <v>Days in Mo. &gt; 90 Days from Commissioning</v>
      </c>
      <c r="F179" s="16" t="str">
        <f aca="false">F8</f>
        <v>MTD Avail for &gt; 90 days from Commissioning</v>
      </c>
      <c r="G179" s="16"/>
      <c r="H179" s="16"/>
      <c r="I179" s="16" t="s">
        <v>9</v>
      </c>
      <c r="J179" s="40"/>
      <c r="K179" s="17" t="s">
        <v>10</v>
      </c>
    </row>
    <row r="180" customFormat="false" ht="12.75" hidden="false" customHeight="false" outlineLevel="0" collapsed="false">
      <c r="B180" s="41" t="n">
        <v>1</v>
      </c>
      <c r="C180" s="52" t="n">
        <v>37201</v>
      </c>
      <c r="D180" s="20" t="n">
        <f aca="false">C180+90</f>
        <v>37291</v>
      </c>
      <c r="E180" s="21" t="n">
        <f aca="false">IF($A$10&gt;=D180,(IF($A$10-D180&gt;31,$A$10-$A$9+1,$A$10-D180+1)),0)</f>
        <v>0</v>
      </c>
      <c r="F180" s="22"/>
      <c r="G180" s="23" t="n">
        <f aca="false">IF(F180&lt;&gt;"",E180,0)</f>
        <v>0</v>
      </c>
      <c r="H180" s="24" t="n">
        <f aca="false">IF(F180&lt;&gt;"",F180,0)</f>
        <v>0</v>
      </c>
      <c r="I180" s="23" t="n">
        <f aca="false">IF(E180&gt;0,1,0)</f>
        <v>0</v>
      </c>
      <c r="J180" s="56"/>
      <c r="K180" s="57"/>
      <c r="L180" s="57"/>
    </row>
    <row r="181" customFormat="false" ht="12.75" hidden="false" customHeight="false" outlineLevel="0" collapsed="false">
      <c r="B181" s="41" t="n">
        <v>2</v>
      </c>
      <c r="C181" s="52" t="n">
        <v>37201</v>
      </c>
      <c r="D181" s="20" t="n">
        <f aca="false">C181+90</f>
        <v>37291</v>
      </c>
      <c r="E181" s="21" t="n">
        <f aca="false">IF($A$10&gt;=D181,(IF($A$10-D181&gt;31,$A$10-$A$9+1,$A$10-D181+1)),0)</f>
        <v>0</v>
      </c>
      <c r="F181" s="22"/>
      <c r="G181" s="23" t="n">
        <f aca="false">IF(F181&lt;&gt;"",E181,0)</f>
        <v>0</v>
      </c>
      <c r="H181" s="24" t="n">
        <f aca="false">IF(F181&lt;&gt;"",F181,0)</f>
        <v>0</v>
      </c>
      <c r="I181" s="23" t="n">
        <f aca="false">IF(E181&gt;0,1,0)</f>
        <v>0</v>
      </c>
      <c r="J181" s="56"/>
      <c r="K181" s="57"/>
      <c r="L181" s="57"/>
    </row>
    <row r="182" customFormat="false" ht="13.5" hidden="false" customHeight="false" outlineLevel="0" collapsed="false">
      <c r="B182" s="41" t="n">
        <v>3</v>
      </c>
      <c r="C182" s="52" t="n">
        <v>37201</v>
      </c>
      <c r="D182" s="20" t="n">
        <f aca="false">C182+90</f>
        <v>37291</v>
      </c>
      <c r="E182" s="21" t="n">
        <f aca="false">IF($A$10&gt;=D182,(IF($A$10-D182&gt;31,$A$10-$A$9+1,$A$10-D182+1)),0)</f>
        <v>0</v>
      </c>
      <c r="F182" s="22"/>
      <c r="G182" s="23" t="n">
        <f aca="false">IF(F182&lt;&gt;"",E182,0)</f>
        <v>0</v>
      </c>
      <c r="H182" s="24" t="n">
        <f aca="false">IF(F182&lt;&gt;"",F182,0)</f>
        <v>0</v>
      </c>
      <c r="I182" s="23" t="n">
        <f aca="false">IF(E182&gt;0,1,0)</f>
        <v>0</v>
      </c>
      <c r="J182" s="56"/>
      <c r="K182" s="47" t="s">
        <v>24</v>
      </c>
      <c r="L182" s="48" t="n">
        <v>6</v>
      </c>
      <c r="M182" s="29" t="s">
        <v>14</v>
      </c>
      <c r="P182" s="30" t="s">
        <v>15</v>
      </c>
      <c r="Q182" s="31"/>
      <c r="R182" s="31"/>
    </row>
    <row r="183" customFormat="false" ht="13.5" hidden="false" customHeight="false" outlineLevel="0" collapsed="false">
      <c r="B183" s="41" t="n">
        <v>4</v>
      </c>
      <c r="C183" s="52" t="n">
        <v>37201</v>
      </c>
      <c r="D183" s="20" t="n">
        <f aca="false">C183+90</f>
        <v>37291</v>
      </c>
      <c r="E183" s="21" t="n">
        <f aca="false">IF($A$10&gt;=D183,(IF($A$10-D183&gt;31,$A$10-$A$9+1,$A$10-D183+1)),0)</f>
        <v>0</v>
      </c>
      <c r="F183" s="22"/>
      <c r="G183" s="23" t="n">
        <f aca="false">IF(F183&lt;&gt;"",E183,0)</f>
        <v>0</v>
      </c>
      <c r="H183" s="24" t="n">
        <f aca="false">IF(F183&lt;&gt;"",F183,0)</f>
        <v>0</v>
      </c>
      <c r="I183" s="23" t="n">
        <f aca="false">IF(E183&gt;0,1,0)</f>
        <v>0</v>
      </c>
      <c r="J183" s="56"/>
      <c r="L183" s="29" t="n">
        <f aca="false">L180+L181+L182</f>
        <v>6</v>
      </c>
      <c r="M183" s="29" t="s">
        <v>16</v>
      </c>
      <c r="P183" s="32"/>
    </row>
    <row r="184" customFormat="false" ht="12.75" hidden="false" customHeight="false" outlineLevel="0" collapsed="false">
      <c r="B184" s="41" t="n">
        <v>5</v>
      </c>
      <c r="C184" s="52" t="n">
        <v>37201</v>
      </c>
      <c r="D184" s="20" t="n">
        <f aca="false">C184+90</f>
        <v>37291</v>
      </c>
      <c r="E184" s="21" t="n">
        <f aca="false">IF($A$10&gt;=D184,(IF($A$10-D184&gt;31,$A$10-$A$9+1,$A$10-D184+1)),0)</f>
        <v>0</v>
      </c>
      <c r="F184" s="22"/>
      <c r="G184" s="23" t="n">
        <f aca="false">IF(F184&lt;&gt;"",E184,0)</f>
        <v>0</v>
      </c>
      <c r="H184" s="24" t="n">
        <f aca="false">IF(F184&lt;&gt;"",F184,0)</f>
        <v>0</v>
      </c>
      <c r="I184" s="23" t="n">
        <f aca="false">IF(E184&gt;0,1,0)</f>
        <v>0</v>
      </c>
      <c r="J184" s="56"/>
      <c r="L184" s="0" t="n">
        <f aca="false">L183-6</f>
        <v>0</v>
      </c>
    </row>
    <row r="185" customFormat="false" ht="12.75" hidden="false" customHeight="false" outlineLevel="0" collapsed="false">
      <c r="B185" s="41" t="n">
        <v>6</v>
      </c>
      <c r="C185" s="52" t="n">
        <v>37201</v>
      </c>
      <c r="D185" s="20" t="n">
        <f aca="false">C185+90</f>
        <v>37291</v>
      </c>
      <c r="E185" s="21" t="n">
        <f aca="false">IF($A$10&gt;=D185,(IF($A$10-D185&gt;31,$A$10-$A$9+1,$A$10-D185+1)),0)</f>
        <v>0</v>
      </c>
      <c r="F185" s="22"/>
      <c r="G185" s="23" t="n">
        <f aca="false">IF(F185&lt;&gt;"",E185,0)</f>
        <v>0</v>
      </c>
      <c r="H185" s="24" t="n">
        <f aca="false">IF(F185&lt;&gt;"",F185,0)</f>
        <v>0</v>
      </c>
      <c r="I185" s="23" t="n">
        <f aca="false">IF(E185&gt;0,1,0)</f>
        <v>0</v>
      </c>
      <c r="J185" s="56"/>
    </row>
    <row r="186" customFormat="false" ht="12.75" hidden="false" customHeight="false" outlineLevel="0" collapsed="false">
      <c r="D186" s="8"/>
      <c r="E186" s="34" t="s">
        <v>17</v>
      </c>
      <c r="F186" s="66" t="e">
        <f aca="false">AVERAGE(F180:F185)</f>
        <v>#DIV/0!</v>
      </c>
      <c r="G186" s="66"/>
      <c r="H186" s="66"/>
      <c r="I186" s="23" t="n">
        <f aca="false">SUM(I180:I185)</f>
        <v>0</v>
      </c>
      <c r="J186" s="8"/>
    </row>
    <row r="187" customFormat="false" ht="12.75" hidden="false" customHeight="false" outlineLevel="0" collapsed="false">
      <c r="D187" s="8"/>
      <c r="E187" s="37" t="s">
        <v>18</v>
      </c>
      <c r="F187" s="7" t="e">
        <f aca="false">(G180*H180+G181*H181+G182*H182+G183*H183+G184*H184+G185*H185)/SUM(G180:G185)</f>
        <v>#DIV/0!</v>
      </c>
      <c r="G187" s="8"/>
      <c r="H187" s="8"/>
      <c r="I187" s="8"/>
      <c r="J187" s="8"/>
    </row>
    <row r="188" customFormat="false" ht="18" hidden="false" customHeight="false" outlineLevel="0" collapsed="false">
      <c r="A188" s="9"/>
      <c r="B188" s="39" t="s">
        <v>38</v>
      </c>
      <c r="C188" s="39"/>
      <c r="D188" s="12"/>
      <c r="E188" s="12"/>
      <c r="F188" s="12"/>
      <c r="G188" s="12"/>
      <c r="H188" s="12"/>
      <c r="I188" s="12"/>
      <c r="J188" s="12"/>
    </row>
    <row r="189" customFormat="false" ht="12.75" hidden="false" customHeight="false" outlineLevel="0" collapsed="false">
      <c r="B189" s="13"/>
      <c r="C189" s="13" t="s">
        <v>39</v>
      </c>
      <c r="D189" s="40"/>
      <c r="E189" s="40"/>
      <c r="F189" s="40"/>
      <c r="G189" s="40"/>
      <c r="H189" s="40"/>
      <c r="I189" s="40"/>
      <c r="J189" s="40"/>
    </row>
    <row r="190" customFormat="false" ht="38.25" hidden="false" customHeight="false" outlineLevel="0" collapsed="false">
      <c r="B190" s="13" t="str">
        <f aca="false">B8</f>
        <v>TURBINE NO.</v>
      </c>
      <c r="C190" s="13" t="str">
        <f aca="false">C8</f>
        <v>ACCEPTANCE</v>
      </c>
      <c r="D190" s="40" t="str">
        <f aca="false">D8</f>
        <v>90 Days </v>
      </c>
      <c r="E190" s="16" t="str">
        <f aca="false">E8</f>
        <v>Days in Mo. &gt; 90 Days from Commissioning</v>
      </c>
      <c r="F190" s="16" t="str">
        <f aca="false">F8</f>
        <v>MTD Avail for &gt; 90 days from Commissioning</v>
      </c>
      <c r="G190" s="16"/>
      <c r="H190" s="16"/>
      <c r="I190" s="16" t="s">
        <v>9</v>
      </c>
      <c r="J190" s="40"/>
      <c r="K190" s="17" t="s">
        <v>10</v>
      </c>
    </row>
    <row r="191" customFormat="false" ht="12.75" hidden="false" customHeight="false" outlineLevel="0" collapsed="false">
      <c r="B191" s="41" t="n">
        <v>1</v>
      </c>
      <c r="C191" s="60" t="n">
        <v>37256</v>
      </c>
      <c r="D191" s="20" t="n">
        <f aca="false">C191+90</f>
        <v>37346</v>
      </c>
      <c r="E191" s="21" t="n">
        <f aca="false">IF($A$10&gt;=D191,(IF($A$10-D191&gt;31,$A$10-$A$9+1,$A$10-D191+1)),0)</f>
        <v>0</v>
      </c>
      <c r="F191" s="22"/>
      <c r="G191" s="23" t="n">
        <f aca="false">IF(F191&lt;&gt;"",E191,0)</f>
        <v>0</v>
      </c>
      <c r="H191" s="24" t="n">
        <f aca="false">IF(F191&lt;&gt;"",F191,0)</f>
        <v>0</v>
      </c>
      <c r="I191" s="23" t="n">
        <f aca="false">IF(E191&gt;0,1,0)</f>
        <v>0</v>
      </c>
      <c r="J191" s="56"/>
      <c r="K191" s="57"/>
      <c r="L191" s="57"/>
    </row>
    <row r="192" customFormat="false" ht="12.75" hidden="false" customHeight="false" outlineLevel="0" collapsed="false">
      <c r="B192" s="41" t="n">
        <v>2</v>
      </c>
      <c r="C192" s="60" t="n">
        <v>37255</v>
      </c>
      <c r="D192" s="20" t="n">
        <f aca="false">C192+90</f>
        <v>37345</v>
      </c>
      <c r="E192" s="21" t="n">
        <f aca="false">IF($A$10&gt;=D192,(IF($A$10-D192&gt;31,$A$10-$A$9+1,$A$10-D192+1)),0)</f>
        <v>0</v>
      </c>
      <c r="F192" s="22"/>
      <c r="G192" s="23" t="n">
        <f aca="false">IF(F192&lt;&gt;"",E192,0)</f>
        <v>0</v>
      </c>
      <c r="H192" s="24" t="n">
        <f aca="false">IF(F192&lt;&gt;"",F192,0)</f>
        <v>0</v>
      </c>
      <c r="I192" s="23" t="n">
        <f aca="false">IF(E192&gt;0,1,0)</f>
        <v>0</v>
      </c>
      <c r="J192" s="56"/>
      <c r="K192" s="61" t="s">
        <v>24</v>
      </c>
      <c r="L192" s="61" t="n">
        <v>0</v>
      </c>
    </row>
    <row r="193" customFormat="false" ht="13.5" hidden="false" customHeight="false" outlineLevel="0" collapsed="false">
      <c r="B193" s="41" t="n">
        <v>3</v>
      </c>
      <c r="C193" s="60" t="n">
        <v>37256</v>
      </c>
      <c r="D193" s="20" t="n">
        <f aca="false">C193+90</f>
        <v>37346</v>
      </c>
      <c r="E193" s="21" t="n">
        <f aca="false">IF($A$10&gt;=D193,(IF($A$10-D193&gt;31,$A$10-$A$9+1,$A$10-D193+1)),0)</f>
        <v>0</v>
      </c>
      <c r="F193" s="22"/>
      <c r="G193" s="23" t="n">
        <f aca="false">IF(F193&lt;&gt;"",E193,0)</f>
        <v>0</v>
      </c>
      <c r="H193" s="24" t="n">
        <f aca="false">IF(F193&lt;&gt;"",F193,0)</f>
        <v>0</v>
      </c>
      <c r="I193" s="23" t="n">
        <f aca="false">IF(E193&gt;0,1,0)</f>
        <v>0</v>
      </c>
      <c r="J193" s="56"/>
      <c r="K193" s="62" t="s">
        <v>36</v>
      </c>
      <c r="L193" s="62" t="n">
        <f aca="false">COUNT(C191:C206)</f>
        <v>16</v>
      </c>
      <c r="M193" s="29" t="s">
        <v>14</v>
      </c>
      <c r="P193" s="49" t="s">
        <v>15</v>
      </c>
      <c r="Q193" s="31"/>
      <c r="R193" s="31"/>
    </row>
    <row r="194" customFormat="false" ht="13.5" hidden="false" customHeight="false" outlineLevel="0" collapsed="false">
      <c r="B194" s="41" t="n">
        <v>4</v>
      </c>
      <c r="C194" s="60" t="n">
        <v>37254</v>
      </c>
      <c r="D194" s="20" t="n">
        <f aca="false">C194+90</f>
        <v>37344</v>
      </c>
      <c r="E194" s="21" t="n">
        <f aca="false">IF($A$10&gt;=D194,(IF($A$10-D194&gt;31,$A$10-$A$9+1,$A$10-D194+1)),0)</f>
        <v>0</v>
      </c>
      <c r="F194" s="22"/>
      <c r="G194" s="23" t="n">
        <f aca="false">IF(F194&lt;&gt;"",E194,0)</f>
        <v>0</v>
      </c>
      <c r="H194" s="24" t="n">
        <f aca="false">IF(F194&lt;&gt;"",F194,0)</f>
        <v>0</v>
      </c>
      <c r="I194" s="23" t="n">
        <f aca="false">IF(E194&gt;0,1,0)</f>
        <v>0</v>
      </c>
      <c r="J194" s="56"/>
      <c r="L194" s="29" t="n">
        <f aca="false">SUM(L192:L193)</f>
        <v>16</v>
      </c>
      <c r="M194" s="29" t="s">
        <v>16</v>
      </c>
      <c r="P194" s="67"/>
      <c r="Q194" s="68"/>
      <c r="R194" s="68"/>
    </row>
    <row r="195" customFormat="false" ht="12.75" hidden="false" customHeight="false" outlineLevel="0" collapsed="false">
      <c r="B195" s="41" t="n">
        <v>5</v>
      </c>
      <c r="C195" s="60" t="n">
        <v>37256</v>
      </c>
      <c r="D195" s="20" t="n">
        <f aca="false">C195+90</f>
        <v>37346</v>
      </c>
      <c r="E195" s="21" t="n">
        <f aca="false">IF($A$10&gt;=D195,(IF($A$10-D195&gt;31,$A$10-$A$9+1,$A$10-D195+1)),0)</f>
        <v>0</v>
      </c>
      <c r="F195" s="22"/>
      <c r="G195" s="23" t="n">
        <f aca="false">IF(F195&lt;&gt;"",E195,0)</f>
        <v>0</v>
      </c>
      <c r="H195" s="24" t="n">
        <f aca="false">IF(F195&lt;&gt;"",F195,0)</f>
        <v>0</v>
      </c>
      <c r="I195" s="23" t="n">
        <f aca="false">IF(E195&gt;0,1,0)</f>
        <v>0</v>
      </c>
      <c r="J195" s="56"/>
      <c r="L195" s="0" t="n">
        <f aca="false">16-L194</f>
        <v>0</v>
      </c>
    </row>
    <row r="196" customFormat="false" ht="12.75" hidden="false" customHeight="false" outlineLevel="0" collapsed="false">
      <c r="B196" s="41" t="n">
        <v>6</v>
      </c>
      <c r="C196" s="60" t="n">
        <v>37255</v>
      </c>
      <c r="D196" s="20" t="n">
        <f aca="false">C196+90</f>
        <v>37345</v>
      </c>
      <c r="E196" s="21" t="n">
        <f aca="false">IF($A$10&gt;=D196,(IF($A$10-D196&gt;31,$A$10-$A$9+1,$A$10-D196+1)),0)</f>
        <v>0</v>
      </c>
      <c r="F196" s="22"/>
      <c r="G196" s="23" t="n">
        <f aca="false">IF(F196&lt;&gt;"",E196,0)</f>
        <v>0</v>
      </c>
      <c r="H196" s="24" t="n">
        <f aca="false">IF(F196&lt;&gt;"",F196,0)</f>
        <v>0</v>
      </c>
      <c r="I196" s="23" t="n">
        <f aca="false">IF(E196&gt;0,1,0)</f>
        <v>0</v>
      </c>
      <c r="J196" s="56"/>
    </row>
    <row r="197" customFormat="false" ht="12.75" hidden="false" customHeight="false" outlineLevel="0" collapsed="false">
      <c r="B197" s="41" t="n">
        <v>7</v>
      </c>
      <c r="C197" s="60" t="n">
        <v>37255</v>
      </c>
      <c r="D197" s="20" t="n">
        <f aca="false">C197+90</f>
        <v>37345</v>
      </c>
      <c r="E197" s="21" t="n">
        <f aca="false">IF($A$10&gt;=D197,(IF($A$10-D197&gt;31,$A$10-$A$9+1,$A$10-D197+1)),0)</f>
        <v>0</v>
      </c>
      <c r="F197" s="22"/>
      <c r="G197" s="23" t="n">
        <f aca="false">IF(F197&lt;&gt;"",E197,0)</f>
        <v>0</v>
      </c>
      <c r="H197" s="24" t="n">
        <f aca="false">IF(F197&lt;&gt;"",F197,0)</f>
        <v>0</v>
      </c>
      <c r="I197" s="23" t="n">
        <f aca="false">IF(E197&gt;0,1,0)</f>
        <v>0</v>
      </c>
      <c r="J197" s="56"/>
    </row>
    <row r="198" customFormat="false" ht="12.75" hidden="false" customHeight="false" outlineLevel="0" collapsed="false">
      <c r="B198" s="41" t="n">
        <v>8</v>
      </c>
      <c r="C198" s="60" t="n">
        <v>37254</v>
      </c>
      <c r="D198" s="20" t="n">
        <f aca="false">C198+90</f>
        <v>37344</v>
      </c>
      <c r="E198" s="21" t="n">
        <f aca="false">IF($A$10&gt;=D198,(IF($A$10-D198&gt;31,$A$10-$A$9+1,$A$10-D198+1)),0)</f>
        <v>0</v>
      </c>
      <c r="F198" s="22"/>
      <c r="G198" s="23" t="n">
        <f aca="false">IF(F198&lt;&gt;"",E198,0)</f>
        <v>0</v>
      </c>
      <c r="H198" s="24" t="n">
        <f aca="false">IF(F198&lt;&gt;"",F198,0)</f>
        <v>0</v>
      </c>
      <c r="I198" s="23" t="n">
        <f aca="false">IF(E198&gt;0,1,0)</f>
        <v>0</v>
      </c>
      <c r="J198" s="56"/>
    </row>
    <row r="199" customFormat="false" ht="12.75" hidden="false" customHeight="false" outlineLevel="0" collapsed="false">
      <c r="B199" s="41" t="n">
        <v>9</v>
      </c>
      <c r="C199" s="60" t="n">
        <v>37254</v>
      </c>
      <c r="D199" s="20" t="n">
        <f aca="false">C199+90</f>
        <v>37344</v>
      </c>
      <c r="E199" s="21" t="n">
        <f aca="false">IF($A$10&gt;=D199,(IF($A$10-D199&gt;31,$A$10-$A$9+1,$A$10-D199+1)),0)</f>
        <v>0</v>
      </c>
      <c r="F199" s="22"/>
      <c r="G199" s="23" t="n">
        <f aca="false">IF(F199&lt;&gt;"",E199,0)</f>
        <v>0</v>
      </c>
      <c r="H199" s="24" t="n">
        <f aca="false">IF(F199&lt;&gt;"",F199,0)</f>
        <v>0</v>
      </c>
      <c r="I199" s="23" t="n">
        <f aca="false">IF(E199&gt;0,1,0)</f>
        <v>0</v>
      </c>
      <c r="J199" s="56"/>
    </row>
    <row r="200" customFormat="false" ht="12.75" hidden="false" customHeight="false" outlineLevel="0" collapsed="false">
      <c r="B200" s="41" t="n">
        <v>10</v>
      </c>
      <c r="C200" s="60" t="n">
        <v>37254</v>
      </c>
      <c r="D200" s="20" t="n">
        <f aca="false">C200+90</f>
        <v>37344</v>
      </c>
      <c r="E200" s="21" t="n">
        <f aca="false">IF($A$10&gt;=D200,(IF($A$10-D200&gt;31,$A$10-$A$9+1,$A$10-D200+1)),0)</f>
        <v>0</v>
      </c>
      <c r="F200" s="22"/>
      <c r="G200" s="23" t="n">
        <f aca="false">IF(F200&lt;&gt;"",E200,0)</f>
        <v>0</v>
      </c>
      <c r="H200" s="24" t="n">
        <f aca="false">IF(F200&lt;&gt;"",F200,0)</f>
        <v>0</v>
      </c>
      <c r="I200" s="23" t="n">
        <f aca="false">IF(E200&gt;0,1,0)</f>
        <v>0</v>
      </c>
      <c r="J200" s="56"/>
    </row>
    <row r="201" customFormat="false" ht="12.75" hidden="false" customHeight="false" outlineLevel="0" collapsed="false">
      <c r="B201" s="41" t="n">
        <v>11</v>
      </c>
      <c r="C201" s="60" t="n">
        <v>37256</v>
      </c>
      <c r="D201" s="20" t="n">
        <f aca="false">C201+90</f>
        <v>37346</v>
      </c>
      <c r="E201" s="21" t="n">
        <f aca="false">IF($A$10&gt;=D201,(IF($A$10-D201&gt;31,$A$10-$A$9+1,$A$10-D201+1)),0)</f>
        <v>0</v>
      </c>
      <c r="F201" s="22"/>
      <c r="G201" s="23" t="n">
        <f aca="false">IF(F201&lt;&gt;"",E201,0)</f>
        <v>0</v>
      </c>
      <c r="H201" s="24" t="n">
        <f aca="false">IF(F201&lt;&gt;"",F201,0)</f>
        <v>0</v>
      </c>
      <c r="I201" s="23" t="n">
        <f aca="false">IF(E201&gt;0,1,0)</f>
        <v>0</v>
      </c>
      <c r="J201" s="56"/>
    </row>
    <row r="202" customFormat="false" ht="12.75" hidden="false" customHeight="false" outlineLevel="0" collapsed="false">
      <c r="B202" s="41" t="n">
        <v>12</v>
      </c>
      <c r="C202" s="60" t="n">
        <v>37254</v>
      </c>
      <c r="D202" s="20" t="n">
        <f aca="false">C202+90</f>
        <v>37344</v>
      </c>
      <c r="E202" s="21" t="n">
        <f aca="false">IF($A$10&gt;=D202,(IF($A$10-D202&gt;31,$A$10-$A$9+1,$A$10-D202+1)),0)</f>
        <v>0</v>
      </c>
      <c r="F202" s="22"/>
      <c r="G202" s="23" t="n">
        <f aca="false">IF(F202&lt;&gt;"",E202,0)</f>
        <v>0</v>
      </c>
      <c r="H202" s="24" t="n">
        <f aca="false">IF(F202&lt;&gt;"",F202,0)</f>
        <v>0</v>
      </c>
      <c r="I202" s="23" t="n">
        <f aca="false">IF(E202&gt;0,1,0)</f>
        <v>0</v>
      </c>
      <c r="J202" s="56"/>
    </row>
    <row r="203" customFormat="false" ht="12.75" hidden="false" customHeight="false" outlineLevel="0" collapsed="false">
      <c r="B203" s="41" t="n">
        <v>13</v>
      </c>
      <c r="C203" s="60" t="n">
        <v>37253</v>
      </c>
      <c r="D203" s="20" t="n">
        <f aca="false">C203+90</f>
        <v>37343</v>
      </c>
      <c r="E203" s="21" t="n">
        <f aca="false">IF($A$10&gt;=D203,(IF($A$10-D203&gt;31,$A$10-$A$9+1,$A$10-D203+1)),0)</f>
        <v>0</v>
      </c>
      <c r="F203" s="22"/>
      <c r="G203" s="23" t="n">
        <f aca="false">IF(F203&lt;&gt;"",E203,0)</f>
        <v>0</v>
      </c>
      <c r="H203" s="24" t="n">
        <f aca="false">IF(F203&lt;&gt;"",F203,0)</f>
        <v>0</v>
      </c>
      <c r="I203" s="23" t="n">
        <f aca="false">IF(E203&gt;0,1,0)</f>
        <v>0</v>
      </c>
      <c r="J203" s="56"/>
    </row>
    <row r="204" customFormat="false" ht="12.75" hidden="false" customHeight="false" outlineLevel="0" collapsed="false">
      <c r="B204" s="41" t="n">
        <v>14</v>
      </c>
      <c r="C204" s="60" t="n">
        <v>37253</v>
      </c>
      <c r="D204" s="20" t="n">
        <f aca="false">C204+90</f>
        <v>37343</v>
      </c>
      <c r="E204" s="21" t="n">
        <f aca="false">IF($A$10&gt;=D204,(IF($A$10-D204&gt;31,$A$10-$A$9+1,$A$10-D204+1)),0)</f>
        <v>0</v>
      </c>
      <c r="F204" s="22"/>
      <c r="G204" s="23" t="n">
        <f aca="false">IF(F204&lt;&gt;"",E204,0)</f>
        <v>0</v>
      </c>
      <c r="H204" s="24" t="n">
        <f aca="false">IF(F204&lt;&gt;"",F204,0)</f>
        <v>0</v>
      </c>
      <c r="I204" s="23" t="n">
        <f aca="false">IF(E204&gt;0,1,0)</f>
        <v>0</v>
      </c>
      <c r="J204" s="56"/>
    </row>
    <row r="205" customFormat="false" ht="12.75" hidden="false" customHeight="false" outlineLevel="0" collapsed="false">
      <c r="B205" s="41" t="n">
        <v>15</v>
      </c>
      <c r="C205" s="60" t="n">
        <v>37253</v>
      </c>
      <c r="D205" s="20" t="n">
        <f aca="false">C205+90</f>
        <v>37343</v>
      </c>
      <c r="E205" s="21" t="n">
        <f aca="false">IF($A$10&gt;=D205,(IF($A$10-D205&gt;31,$A$10-$A$9+1,$A$10-D205+1)),0)</f>
        <v>0</v>
      </c>
      <c r="F205" s="22"/>
      <c r="G205" s="23" t="n">
        <f aca="false">IF(F205&lt;&gt;"",E205,0)</f>
        <v>0</v>
      </c>
      <c r="H205" s="24" t="n">
        <f aca="false">IF(F205&lt;&gt;"",F205,0)</f>
        <v>0</v>
      </c>
      <c r="I205" s="23" t="n">
        <f aca="false">IF(E205&gt;0,1,0)</f>
        <v>0</v>
      </c>
      <c r="J205" s="56"/>
    </row>
    <row r="206" customFormat="false" ht="12.75" hidden="false" customHeight="false" outlineLevel="0" collapsed="false">
      <c r="B206" s="41" t="n">
        <v>16</v>
      </c>
      <c r="C206" s="60" t="n">
        <v>37252</v>
      </c>
      <c r="D206" s="20" t="n">
        <f aca="false">C206+90</f>
        <v>37342</v>
      </c>
      <c r="E206" s="21" t="n">
        <f aca="false">IF($A$10&gt;=D206,(IF($A$10-D206&gt;31,$A$10-$A$9+1,$A$10-D206+1)),0)</f>
        <v>0</v>
      </c>
      <c r="F206" s="22"/>
      <c r="G206" s="23" t="n">
        <f aca="false">IF(F206&lt;&gt;"",E206,0)</f>
        <v>0</v>
      </c>
      <c r="H206" s="24" t="n">
        <f aca="false">IF(F206&lt;&gt;"",F206,0)</f>
        <v>0</v>
      </c>
      <c r="I206" s="23" t="n">
        <f aca="false">IF(E206&gt;0,1,0)</f>
        <v>0</v>
      </c>
      <c r="J206" s="56"/>
    </row>
    <row r="207" customFormat="false" ht="12.75" hidden="false" customHeight="false" outlineLevel="0" collapsed="false">
      <c r="D207" s="8"/>
      <c r="E207" s="34" t="s">
        <v>17</v>
      </c>
      <c r="F207" s="66" t="e">
        <f aca="false">AVERAGE(F191:F206)</f>
        <v>#DIV/0!</v>
      </c>
      <c r="G207" s="66"/>
      <c r="H207" s="66"/>
      <c r="I207" s="23" t="n">
        <f aca="false">SUM(I191:I206)</f>
        <v>0</v>
      </c>
      <c r="J207" s="8"/>
    </row>
    <row r="208" customFormat="false" ht="12.75" hidden="false" customHeight="false" outlineLevel="0" collapsed="false">
      <c r="D208" s="8"/>
      <c r="E208" s="37" t="s">
        <v>18</v>
      </c>
      <c r="F208" s="7" t="e">
        <f aca="false">(G191*H191+G192*H192+G193*H193+G194*H194+G195*H195+G196*H196+G197*H197+G198*H198+G199*H199+G200*H200+G201*H201+G202*H202+G203*H203+G204*H204+G205*H205+G206*H206)/SUM(G191:G206)</f>
        <v>#DIV/0!</v>
      </c>
      <c r="G208" s="8"/>
      <c r="H208" s="8"/>
      <c r="I208" s="8"/>
      <c r="J208" s="8"/>
    </row>
    <row r="209" customFormat="false" ht="18" hidden="false" customHeight="false" outlineLevel="0" collapsed="false">
      <c r="A209" s="9"/>
      <c r="B209" s="39" t="s">
        <v>40</v>
      </c>
      <c r="C209" s="39"/>
      <c r="D209" s="12"/>
      <c r="E209" s="12"/>
      <c r="F209" s="12"/>
      <c r="G209" s="12"/>
      <c r="H209" s="12"/>
      <c r="I209" s="12"/>
      <c r="J209" s="12"/>
    </row>
    <row r="210" customFormat="false" ht="12.75" hidden="false" customHeight="false" outlineLevel="0" collapsed="false">
      <c r="B210" s="13"/>
      <c r="C210" s="13" t="s">
        <v>41</v>
      </c>
      <c r="D210" s="40"/>
      <c r="E210" s="40"/>
      <c r="F210" s="40"/>
      <c r="G210" s="40"/>
      <c r="H210" s="40"/>
      <c r="I210" s="40"/>
      <c r="J210" s="40"/>
    </row>
    <row r="211" customFormat="false" ht="38.25" hidden="false" customHeight="false" outlineLevel="0" collapsed="false">
      <c r="B211" s="13" t="str">
        <f aca="false">B8</f>
        <v>TURBINE NO.</v>
      </c>
      <c r="C211" s="13" t="str">
        <f aca="false">C8</f>
        <v>ACCEPTANCE</v>
      </c>
      <c r="D211" s="40" t="str">
        <f aca="false">D8</f>
        <v>90 Days </v>
      </c>
      <c r="E211" s="16" t="str">
        <f aca="false">E8</f>
        <v>Days in Mo. &gt; 90 Days from Commissioning</v>
      </c>
      <c r="F211" s="16" t="str">
        <f aca="false">F8</f>
        <v>MTD Avail for &gt; 90 days from Commissioning</v>
      </c>
      <c r="G211" s="16"/>
      <c r="H211" s="16"/>
      <c r="I211" s="16" t="s">
        <v>9</v>
      </c>
      <c r="J211" s="40"/>
      <c r="K211" s="17" t="s">
        <v>10</v>
      </c>
    </row>
    <row r="212" customFormat="false" ht="12.75" hidden="false" customHeight="false" outlineLevel="0" collapsed="false">
      <c r="B212" s="41" t="n">
        <v>31</v>
      </c>
      <c r="C212" s="69" t="n">
        <v>37237</v>
      </c>
      <c r="D212" s="20" t="n">
        <f aca="false">C212+90</f>
        <v>37327</v>
      </c>
      <c r="E212" s="21" t="n">
        <f aca="false">IF($A$10&gt;=D212,(IF($A$10-D212&gt;31,$A$10-$A$9+1,$A$10-D212+1)),0)</f>
        <v>0</v>
      </c>
      <c r="F212" s="22"/>
      <c r="G212" s="23" t="n">
        <f aca="false">IF(F212&lt;&gt;"",E212,0)</f>
        <v>0</v>
      </c>
      <c r="H212" s="24" t="n">
        <f aca="false">IF(F212&lt;&gt;"",F212,0)</f>
        <v>0</v>
      </c>
      <c r="I212" s="23" t="n">
        <f aca="false">IF(E212&gt;0,1,0)</f>
        <v>0</v>
      </c>
      <c r="J212" s="70"/>
      <c r="K212" s="57"/>
      <c r="L212" s="57"/>
    </row>
    <row r="213" customFormat="false" ht="12.75" hidden="false" customHeight="false" outlineLevel="0" collapsed="false">
      <c r="B213" s="41" t="n">
        <v>32</v>
      </c>
      <c r="C213" s="69" t="n">
        <v>37237</v>
      </c>
      <c r="D213" s="20" t="n">
        <f aca="false">C213+90</f>
        <v>37327</v>
      </c>
      <c r="E213" s="21" t="n">
        <f aca="false">IF($A$10&gt;=D213,(IF($A$10-D213&gt;31,$A$10-$A$9+1,$A$10-D213+1)),0)</f>
        <v>0</v>
      </c>
      <c r="F213" s="22"/>
      <c r="G213" s="23" t="n">
        <f aca="false">IF(F213&lt;&gt;"",E213,0)</f>
        <v>0</v>
      </c>
      <c r="H213" s="24" t="n">
        <f aca="false">IF(F213&lt;&gt;"",F213,0)</f>
        <v>0</v>
      </c>
      <c r="I213" s="23" t="n">
        <f aca="false">IF(E213&gt;0,1,0)</f>
        <v>0</v>
      </c>
      <c r="J213" s="70"/>
      <c r="K213" s="61" t="s">
        <v>24</v>
      </c>
      <c r="L213" s="61" t="n">
        <v>0</v>
      </c>
    </row>
    <row r="214" customFormat="false" ht="13.5" hidden="false" customHeight="false" outlineLevel="0" collapsed="false">
      <c r="B214" s="41" t="n">
        <v>33</v>
      </c>
      <c r="C214" s="69" t="n">
        <v>37239</v>
      </c>
      <c r="D214" s="20" t="n">
        <f aca="false">C214+90</f>
        <v>37329</v>
      </c>
      <c r="E214" s="21" t="n">
        <f aca="false">IF($A$10&gt;=D214,(IF($A$10-D214&gt;31,$A$10-$A$9+1,$A$10-D214+1)),0)</f>
        <v>0</v>
      </c>
      <c r="F214" s="22"/>
      <c r="G214" s="23" t="n">
        <f aca="false">IF(F214&lt;&gt;"",E214,0)</f>
        <v>0</v>
      </c>
      <c r="H214" s="24" t="n">
        <f aca="false">IF(F214&lt;&gt;"",F214,0)</f>
        <v>0</v>
      </c>
      <c r="I214" s="23" t="n">
        <f aca="false">IF(E214&gt;0,1,0)</f>
        <v>0</v>
      </c>
      <c r="J214" s="70"/>
      <c r="K214" s="62" t="s">
        <v>36</v>
      </c>
      <c r="L214" s="62" t="n">
        <f aca="false">COUNT(C212:C228)</f>
        <v>17</v>
      </c>
      <c r="M214" s="29" t="s">
        <v>14</v>
      </c>
      <c r="P214" s="49" t="s">
        <v>15</v>
      </c>
      <c r="Q214" s="31"/>
      <c r="R214" s="31"/>
    </row>
    <row r="215" customFormat="false" ht="13.5" hidden="false" customHeight="false" outlineLevel="0" collapsed="false">
      <c r="B215" s="41" t="n">
        <v>34</v>
      </c>
      <c r="C215" s="69" t="n">
        <v>37236</v>
      </c>
      <c r="D215" s="20" t="n">
        <f aca="false">C215+90</f>
        <v>37326</v>
      </c>
      <c r="E215" s="21" t="n">
        <f aca="false">IF($A$10&gt;=D215,(IF($A$10-D215&gt;31,$A$10-$A$9+1,$A$10-D215+1)),0)</f>
        <v>0</v>
      </c>
      <c r="F215" s="22"/>
      <c r="G215" s="23" t="n">
        <f aca="false">IF(F215&lt;&gt;"",E215,0)</f>
        <v>0</v>
      </c>
      <c r="H215" s="24" t="n">
        <f aca="false">IF(F215&lt;&gt;"",F215,0)</f>
        <v>0</v>
      </c>
      <c r="I215" s="23" t="n">
        <f aca="false">IF(E215&gt;0,1,0)</f>
        <v>0</v>
      </c>
      <c r="J215" s="70"/>
      <c r="L215" s="29" t="n">
        <f aca="false">SUM(L213:L214)</f>
        <v>17</v>
      </c>
      <c r="M215" s="29" t="s">
        <v>16</v>
      </c>
      <c r="P215" s="64"/>
      <c r="Q215" s="8"/>
      <c r="R215" s="8"/>
    </row>
    <row r="216" customFormat="false" ht="12.75" hidden="false" customHeight="false" outlineLevel="0" collapsed="false">
      <c r="B216" s="41" t="n">
        <v>35</v>
      </c>
      <c r="C216" s="71" t="n">
        <v>37233</v>
      </c>
      <c r="D216" s="20" t="n">
        <f aca="false">C216+90</f>
        <v>37323</v>
      </c>
      <c r="E216" s="21" t="n">
        <f aca="false">IF($A$10&gt;=D216,(IF($A$10-D216&gt;31,$A$10-$A$9+1,$A$10-D216+1)),0)</f>
        <v>0</v>
      </c>
      <c r="F216" s="22"/>
      <c r="G216" s="23" t="n">
        <f aca="false">IF(F216&lt;&gt;"",E216,0)</f>
        <v>0</v>
      </c>
      <c r="H216" s="24" t="n">
        <f aca="false">IF(F216&lt;&gt;"",F216,0)</f>
        <v>0</v>
      </c>
      <c r="I216" s="23" t="n">
        <f aca="false">IF(E216&gt;0,1,0)</f>
        <v>0</v>
      </c>
      <c r="J216" s="70"/>
      <c r="L216" s="0" t="n">
        <f aca="false">17-L215</f>
        <v>0</v>
      </c>
    </row>
    <row r="217" customFormat="false" ht="12.75" hidden="false" customHeight="false" outlineLevel="0" collapsed="false">
      <c r="B217" s="41" t="n">
        <v>36</v>
      </c>
      <c r="C217" s="71" t="n">
        <v>37234</v>
      </c>
      <c r="D217" s="20" t="n">
        <f aca="false">C217+90</f>
        <v>37324</v>
      </c>
      <c r="E217" s="21" t="n">
        <f aca="false">IF($A$10&gt;=D217,(IF($A$10-D217&gt;31,$A$10-$A$9+1,$A$10-D217+1)),0)</f>
        <v>0</v>
      </c>
      <c r="F217" s="22"/>
      <c r="G217" s="23" t="n">
        <f aca="false">IF(F217&lt;&gt;"",E217,0)</f>
        <v>0</v>
      </c>
      <c r="H217" s="24" t="n">
        <f aca="false">IF(F217&lt;&gt;"",F217,0)</f>
        <v>0</v>
      </c>
      <c r="I217" s="23" t="n">
        <f aca="false">IF(E217&gt;0,1,0)</f>
        <v>0</v>
      </c>
      <c r="J217" s="70"/>
    </row>
    <row r="218" customFormat="false" ht="12.75" hidden="false" customHeight="false" outlineLevel="0" collapsed="false">
      <c r="B218" s="41" t="n">
        <v>37</v>
      </c>
      <c r="C218" s="71" t="n">
        <v>37233</v>
      </c>
      <c r="D218" s="20" t="n">
        <f aca="false">C218+90</f>
        <v>37323</v>
      </c>
      <c r="E218" s="21" t="n">
        <f aca="false">IF($A$10&gt;=D218,(IF($A$10-D218&gt;31,$A$10-$A$9+1,$A$10-D218+1)),0)</f>
        <v>0</v>
      </c>
      <c r="F218" s="22"/>
      <c r="G218" s="23" t="n">
        <f aca="false">IF(F218&lt;&gt;"",E218,0)</f>
        <v>0</v>
      </c>
      <c r="H218" s="24" t="n">
        <f aca="false">IF(F218&lt;&gt;"",F218,0)</f>
        <v>0</v>
      </c>
      <c r="I218" s="23" t="n">
        <f aca="false">IF(E218&gt;0,1,0)</f>
        <v>0</v>
      </c>
      <c r="J218" s="70"/>
    </row>
    <row r="219" customFormat="false" ht="12.75" hidden="false" customHeight="false" outlineLevel="0" collapsed="false">
      <c r="B219" s="41" t="n">
        <v>38</v>
      </c>
      <c r="C219" s="71" t="n">
        <v>37233</v>
      </c>
      <c r="D219" s="20" t="n">
        <f aca="false">C219+90</f>
        <v>37323</v>
      </c>
      <c r="E219" s="21" t="n">
        <f aca="false">IF($A$10&gt;=D219,(IF($A$10-D219&gt;31,$A$10-$A$9+1,$A$10-D219+1)),0)</f>
        <v>0</v>
      </c>
      <c r="F219" s="22"/>
      <c r="G219" s="23" t="n">
        <f aca="false">IF(F219&lt;&gt;"",E219,0)</f>
        <v>0</v>
      </c>
      <c r="H219" s="24" t="n">
        <f aca="false">IF(F219&lt;&gt;"",F219,0)</f>
        <v>0</v>
      </c>
      <c r="I219" s="23" t="n">
        <f aca="false">IF(E219&gt;0,1,0)</f>
        <v>0</v>
      </c>
      <c r="J219" s="70"/>
    </row>
    <row r="220" customFormat="false" ht="12.75" hidden="false" customHeight="false" outlineLevel="0" collapsed="false">
      <c r="B220" s="41" t="n">
        <v>39</v>
      </c>
      <c r="C220" s="71" t="n">
        <v>37236</v>
      </c>
      <c r="D220" s="20" t="n">
        <f aca="false">C220+90</f>
        <v>37326</v>
      </c>
      <c r="E220" s="21" t="n">
        <f aca="false">IF($A$10&gt;=D220,(IF($A$10-D220&gt;31,$A$10-$A$9+1,$A$10-D220+1)),0)</f>
        <v>0</v>
      </c>
      <c r="F220" s="22"/>
      <c r="G220" s="23" t="n">
        <f aca="false">IF(F220&lt;&gt;"",E220,0)</f>
        <v>0</v>
      </c>
      <c r="H220" s="24" t="n">
        <f aca="false">IF(F220&lt;&gt;"",F220,0)</f>
        <v>0</v>
      </c>
      <c r="I220" s="23" t="n">
        <f aca="false">IF(E220&gt;0,1,0)</f>
        <v>0</v>
      </c>
      <c r="J220" s="70"/>
    </row>
    <row r="221" customFormat="false" ht="12.75" hidden="false" customHeight="false" outlineLevel="0" collapsed="false">
      <c r="B221" s="41" t="n">
        <v>40</v>
      </c>
      <c r="C221" s="71" t="n">
        <v>37232</v>
      </c>
      <c r="D221" s="20" t="n">
        <f aca="false">C221+90</f>
        <v>37322</v>
      </c>
      <c r="E221" s="21" t="n">
        <f aca="false">IF($A$10&gt;=D221,(IF($A$10-D221&gt;31,$A$10-$A$9+1,$A$10-D221+1)),0)</f>
        <v>0</v>
      </c>
      <c r="F221" s="22"/>
      <c r="G221" s="23" t="n">
        <f aca="false">IF(F221&lt;&gt;"",E221,0)</f>
        <v>0</v>
      </c>
      <c r="H221" s="24" t="n">
        <f aca="false">IF(F221&lt;&gt;"",F221,0)</f>
        <v>0</v>
      </c>
      <c r="I221" s="23" t="n">
        <f aca="false">IF(E221&gt;0,1,0)</f>
        <v>0</v>
      </c>
      <c r="J221" s="70"/>
    </row>
    <row r="222" customFormat="false" ht="12.75" hidden="false" customHeight="false" outlineLevel="0" collapsed="false">
      <c r="B222" s="41" t="n">
        <v>41</v>
      </c>
      <c r="C222" s="71" t="n">
        <v>37233</v>
      </c>
      <c r="D222" s="20" t="n">
        <f aca="false">C222+90</f>
        <v>37323</v>
      </c>
      <c r="E222" s="21" t="n">
        <f aca="false">IF($A$10&gt;=D222,(IF($A$10-D222&gt;31,$A$10-$A$9+1,$A$10-D222+1)),0)</f>
        <v>0</v>
      </c>
      <c r="F222" s="22"/>
      <c r="G222" s="23" t="n">
        <f aca="false">IF(F222&lt;&gt;"",E222,0)</f>
        <v>0</v>
      </c>
      <c r="H222" s="24" t="n">
        <f aca="false">IF(F222&lt;&gt;"",F222,0)</f>
        <v>0</v>
      </c>
      <c r="I222" s="23" t="n">
        <f aca="false">IF(E222&gt;0,1,0)</f>
        <v>0</v>
      </c>
      <c r="J222" s="70"/>
    </row>
    <row r="223" customFormat="false" ht="12.75" hidden="false" customHeight="false" outlineLevel="0" collapsed="false">
      <c r="B223" s="41" t="n">
        <v>42</v>
      </c>
      <c r="C223" s="71" t="n">
        <v>37233</v>
      </c>
      <c r="D223" s="20" t="n">
        <f aca="false">C223+90</f>
        <v>37323</v>
      </c>
      <c r="E223" s="21" t="n">
        <f aca="false">IF($A$10&gt;=D223,(IF($A$10-D223&gt;31,$A$10-$A$9+1,$A$10-D223+1)),0)</f>
        <v>0</v>
      </c>
      <c r="F223" s="22"/>
      <c r="G223" s="23" t="n">
        <f aca="false">IF(F223&lt;&gt;"",E223,0)</f>
        <v>0</v>
      </c>
      <c r="H223" s="24" t="n">
        <f aca="false">IF(F223&lt;&gt;"",F223,0)</f>
        <v>0</v>
      </c>
      <c r="I223" s="23" t="n">
        <f aca="false">IF(E223&gt;0,1,0)</f>
        <v>0</v>
      </c>
      <c r="J223" s="70"/>
    </row>
    <row r="224" customFormat="false" ht="12.75" hidden="false" customHeight="false" outlineLevel="0" collapsed="false">
      <c r="B224" s="41" t="n">
        <v>43</v>
      </c>
      <c r="C224" s="71" t="n">
        <v>37235</v>
      </c>
      <c r="D224" s="20" t="n">
        <f aca="false">C224+90</f>
        <v>37325</v>
      </c>
      <c r="E224" s="21" t="n">
        <f aca="false">IF($A$10&gt;=D224,(IF($A$10-D224&gt;31,$A$10-$A$9+1,$A$10-D224+1)),0)</f>
        <v>0</v>
      </c>
      <c r="F224" s="22"/>
      <c r="G224" s="23" t="n">
        <f aca="false">IF(F224&lt;&gt;"",E224,0)</f>
        <v>0</v>
      </c>
      <c r="H224" s="24" t="n">
        <f aca="false">IF(F224&lt;&gt;"",F224,0)</f>
        <v>0</v>
      </c>
      <c r="I224" s="23" t="n">
        <f aca="false">IF(E224&gt;0,1,0)</f>
        <v>0</v>
      </c>
      <c r="J224" s="70"/>
    </row>
    <row r="225" customFormat="false" ht="12.75" hidden="false" customHeight="false" outlineLevel="0" collapsed="false">
      <c r="B225" s="41" t="n">
        <v>44</v>
      </c>
      <c r="C225" s="71" t="n">
        <v>37234</v>
      </c>
      <c r="D225" s="20" t="n">
        <f aca="false">C225+90</f>
        <v>37324</v>
      </c>
      <c r="E225" s="21" t="n">
        <f aca="false">IF($A$10&gt;=D225,(IF($A$10-D225&gt;31,$A$10-$A$9+1,$A$10-D225+1)),0)</f>
        <v>0</v>
      </c>
      <c r="F225" s="22"/>
      <c r="G225" s="23" t="n">
        <f aca="false">IF(F225&lt;&gt;"",E225,0)</f>
        <v>0</v>
      </c>
      <c r="H225" s="24" t="n">
        <f aca="false">IF(F225&lt;&gt;"",F225,0)</f>
        <v>0</v>
      </c>
      <c r="I225" s="23" t="n">
        <f aca="false">IF(E225&gt;0,1,0)</f>
        <v>0</v>
      </c>
      <c r="J225" s="70"/>
    </row>
    <row r="226" customFormat="false" ht="12.75" hidden="false" customHeight="false" outlineLevel="0" collapsed="false">
      <c r="B226" s="41" t="n">
        <v>45</v>
      </c>
      <c r="C226" s="71" t="n">
        <v>37233</v>
      </c>
      <c r="D226" s="20" t="n">
        <f aca="false">C226+90</f>
        <v>37323</v>
      </c>
      <c r="E226" s="21" t="n">
        <f aca="false">IF($A$10&gt;=D226,(IF($A$10-D226&gt;31,$A$10-$A$9+1,$A$10-D226+1)),0)</f>
        <v>0</v>
      </c>
      <c r="F226" s="22"/>
      <c r="G226" s="23" t="n">
        <f aca="false">IF(F226&lt;&gt;"",E226,0)</f>
        <v>0</v>
      </c>
      <c r="H226" s="24" t="n">
        <f aca="false">IF(F226&lt;&gt;"",F226,0)</f>
        <v>0</v>
      </c>
      <c r="I226" s="23" t="n">
        <f aca="false">IF(E226&gt;0,1,0)</f>
        <v>0</v>
      </c>
      <c r="J226" s="70"/>
    </row>
    <row r="227" customFormat="false" ht="12.75" hidden="false" customHeight="false" outlineLevel="0" collapsed="false">
      <c r="B227" s="41" t="n">
        <v>46</v>
      </c>
      <c r="C227" s="71" t="n">
        <v>37236</v>
      </c>
      <c r="D227" s="20" t="n">
        <f aca="false">C227+90</f>
        <v>37326</v>
      </c>
      <c r="E227" s="21" t="n">
        <f aca="false">IF($A$10&gt;=D227,(IF($A$10-D227&gt;31,$A$10-$A$9+1,$A$10-D227+1)),0)</f>
        <v>0</v>
      </c>
      <c r="F227" s="22"/>
      <c r="G227" s="23" t="n">
        <f aca="false">IF(F227&lt;&gt;"",E227,0)</f>
        <v>0</v>
      </c>
      <c r="H227" s="24" t="n">
        <f aca="false">IF(F227&lt;&gt;"",F227,0)</f>
        <v>0</v>
      </c>
      <c r="I227" s="23" t="n">
        <f aca="false">IF(E227&gt;0,1,0)</f>
        <v>0</v>
      </c>
      <c r="J227" s="70"/>
    </row>
    <row r="228" customFormat="false" ht="12.75" hidden="false" customHeight="false" outlineLevel="0" collapsed="false">
      <c r="B228" s="41" t="n">
        <v>47</v>
      </c>
      <c r="C228" s="71" t="n">
        <v>37233</v>
      </c>
      <c r="D228" s="20" t="n">
        <f aca="false">C228+90</f>
        <v>37323</v>
      </c>
      <c r="E228" s="21" t="n">
        <f aca="false">IF($A$10&gt;=D228,(IF($A$10-D228&gt;31,$A$10-$A$9+1,$A$10-D228+1)),0)</f>
        <v>0</v>
      </c>
      <c r="F228" s="22"/>
      <c r="G228" s="23" t="n">
        <f aca="false">IF(F228&lt;&gt;"",E228,0)</f>
        <v>0</v>
      </c>
      <c r="H228" s="24" t="n">
        <f aca="false">IF(F228&lt;&gt;"",F228,0)</f>
        <v>0</v>
      </c>
      <c r="I228" s="23" t="n">
        <f aca="false">IF(E228&gt;0,1,0)</f>
        <v>0</v>
      </c>
      <c r="J228" s="70"/>
    </row>
    <row r="229" customFormat="false" ht="12.75" hidden="false" customHeight="false" outlineLevel="0" collapsed="false">
      <c r="D229" s="8"/>
      <c r="E229" s="34" t="s">
        <v>17</v>
      </c>
      <c r="F229" s="66" t="e">
        <f aca="false">AVERAGE(F212:F228)</f>
        <v>#DIV/0!</v>
      </c>
      <c r="G229" s="66"/>
      <c r="H229" s="66"/>
      <c r="I229" s="23" t="n">
        <f aca="false">SUM(I212:I228)</f>
        <v>0</v>
      </c>
      <c r="J229" s="8"/>
    </row>
    <row r="230" customFormat="false" ht="12.75" hidden="false" customHeight="false" outlineLevel="0" collapsed="false">
      <c r="D230" s="8"/>
      <c r="E230" s="37" t="s">
        <v>18</v>
      </c>
      <c r="F230" s="7" t="e">
        <f aca="false">(G212*H212+G213*H213+G214*H214+G215*H215+G216*H216+G217*H217+G218*H218+G219*H219+G220*H220+G221*H221+G222*H222+G223*H223+G224*H224+G225*H225+G226*H226+G227*H227+G228*H228)/SUM(G212:G228)</f>
        <v>#DIV/0!</v>
      </c>
      <c r="G230" s="8"/>
      <c r="H230" s="8"/>
      <c r="I230" s="8"/>
      <c r="J230" s="8"/>
    </row>
    <row r="231" customFormat="false" ht="18" hidden="false" customHeight="false" outlineLevel="0" collapsed="false">
      <c r="A231" s="9"/>
      <c r="B231" s="39" t="s">
        <v>42</v>
      </c>
      <c r="C231" s="39"/>
      <c r="D231" s="12"/>
      <c r="E231" s="12"/>
      <c r="F231" s="12"/>
      <c r="G231" s="12"/>
      <c r="H231" s="12"/>
      <c r="I231" s="12"/>
      <c r="J231" s="12"/>
    </row>
    <row r="232" customFormat="false" ht="12.75" hidden="false" customHeight="false" outlineLevel="0" collapsed="false">
      <c r="B232" s="13"/>
      <c r="C232" s="13" t="s">
        <v>41</v>
      </c>
      <c r="D232" s="40"/>
      <c r="E232" s="40"/>
      <c r="F232" s="40"/>
      <c r="G232" s="40"/>
      <c r="H232" s="40"/>
      <c r="I232" s="40"/>
      <c r="J232" s="40"/>
    </row>
    <row r="233" customFormat="false" ht="38.25" hidden="false" customHeight="false" outlineLevel="0" collapsed="false">
      <c r="B233" s="13" t="str">
        <f aca="false">B8</f>
        <v>TURBINE NO.</v>
      </c>
      <c r="C233" s="13" t="str">
        <f aca="false">C8</f>
        <v>ACCEPTANCE</v>
      </c>
      <c r="D233" s="40" t="str">
        <f aca="false">D8</f>
        <v>90 Days </v>
      </c>
      <c r="E233" s="16" t="str">
        <f aca="false">E8</f>
        <v>Days in Mo. &gt; 90 Days from Commissioning</v>
      </c>
      <c r="F233" s="16" t="str">
        <f aca="false">F8</f>
        <v>MTD Avail for &gt; 90 days from Commissioning</v>
      </c>
      <c r="G233" s="16"/>
      <c r="H233" s="16"/>
      <c r="I233" s="16" t="s">
        <v>9</v>
      </c>
      <c r="J233" s="40"/>
      <c r="K233" s="17" t="s">
        <v>10</v>
      </c>
    </row>
    <row r="234" customFormat="false" ht="12.75" hidden="false" customHeight="false" outlineLevel="0" collapsed="false">
      <c r="B234" s="41" t="n">
        <v>1</v>
      </c>
      <c r="C234" s="72" t="n">
        <v>37215</v>
      </c>
      <c r="D234" s="20" t="n">
        <f aca="false">C234+90</f>
        <v>37305</v>
      </c>
      <c r="E234" s="21" t="n">
        <f aca="false">IF($A$10&gt;=D234,(IF($A$10-D234&gt;31,$A$10-$A$9+1,$A$10-D234+1)),0)</f>
        <v>0</v>
      </c>
      <c r="F234" s="22"/>
      <c r="G234" s="23" t="n">
        <f aca="false">IF(F234&lt;&gt;"",E234,0)</f>
        <v>0</v>
      </c>
      <c r="H234" s="24" t="n">
        <f aca="false">IF(F234&lt;&gt;"",F234,0)</f>
        <v>0</v>
      </c>
      <c r="I234" s="23" t="n">
        <f aca="false">IF(E234&gt;0,1,0)</f>
        <v>0</v>
      </c>
      <c r="J234" s="70"/>
      <c r="K234" s="57"/>
      <c r="L234" s="57"/>
    </row>
    <row r="235" customFormat="false" ht="12.75" hidden="false" customHeight="false" outlineLevel="0" collapsed="false">
      <c r="B235" s="41" t="n">
        <v>2</v>
      </c>
      <c r="C235" s="72" t="n">
        <v>37216</v>
      </c>
      <c r="D235" s="20" t="n">
        <f aca="false">C235+90</f>
        <v>37306</v>
      </c>
      <c r="E235" s="21" t="n">
        <f aca="false">IF($A$10&gt;=D235,(IF($A$10-D235&gt;31,$A$10-$A$9+1,$A$10-D235+1)),0)</f>
        <v>0</v>
      </c>
      <c r="F235" s="22"/>
      <c r="G235" s="23" t="n">
        <f aca="false">IF(F235&lt;&gt;"",E235,0)</f>
        <v>0</v>
      </c>
      <c r="H235" s="24" t="n">
        <f aca="false">IF(F235&lt;&gt;"",F235,0)</f>
        <v>0</v>
      </c>
      <c r="I235" s="23" t="n">
        <f aca="false">IF(E235&gt;0,1,0)</f>
        <v>0</v>
      </c>
      <c r="J235" s="70"/>
      <c r="K235" s="61" t="s">
        <v>24</v>
      </c>
      <c r="L235" s="61" t="n">
        <v>62</v>
      </c>
    </row>
    <row r="236" customFormat="false" ht="13.5" hidden="false" customHeight="false" outlineLevel="0" collapsed="false">
      <c r="B236" s="41" t="n">
        <v>3</v>
      </c>
      <c r="C236" s="72" t="n">
        <v>37215</v>
      </c>
      <c r="D236" s="20" t="n">
        <f aca="false">C236+90</f>
        <v>37305</v>
      </c>
      <c r="E236" s="21" t="n">
        <f aca="false">IF($A$10&gt;=D236,(IF($A$10-D236&gt;31,$A$10-$A$9+1,$A$10-D236+1)),0)</f>
        <v>0</v>
      </c>
      <c r="F236" s="22"/>
      <c r="G236" s="23" t="n">
        <f aca="false">IF(F236&lt;&gt;"",E236,0)</f>
        <v>0</v>
      </c>
      <c r="H236" s="24" t="n">
        <f aca="false">IF(F236&lt;&gt;"",F236,0)</f>
        <v>0</v>
      </c>
      <c r="I236" s="23" t="n">
        <f aca="false">IF(E236&gt;0,1,0)</f>
        <v>0</v>
      </c>
      <c r="J236" s="70"/>
      <c r="K236" s="62" t="s">
        <v>36</v>
      </c>
      <c r="L236" s="62" t="n">
        <v>28</v>
      </c>
      <c r="M236" s="29" t="s">
        <v>14</v>
      </c>
      <c r="P236" s="49" t="s">
        <v>15</v>
      </c>
      <c r="Q236" s="31"/>
      <c r="R236" s="31"/>
    </row>
    <row r="237" customFormat="false" ht="13.5" hidden="false" customHeight="false" outlineLevel="0" collapsed="false">
      <c r="B237" s="41" t="n">
        <v>4</v>
      </c>
      <c r="C237" s="72" t="n">
        <v>37215</v>
      </c>
      <c r="D237" s="20" t="n">
        <f aca="false">C237+90</f>
        <v>37305</v>
      </c>
      <c r="E237" s="21" t="n">
        <f aca="false">IF($A$10&gt;=D237,(IF($A$10-D237&gt;31,$A$10-$A$9+1,$A$10-D237+1)),0)</f>
        <v>0</v>
      </c>
      <c r="F237" s="22"/>
      <c r="G237" s="23" t="n">
        <f aca="false">IF(F237&lt;&gt;"",E237,0)</f>
        <v>0</v>
      </c>
      <c r="H237" s="24" t="n">
        <f aca="false">IF(F237&lt;&gt;"",F237,0)</f>
        <v>0</v>
      </c>
      <c r="I237" s="23" t="n">
        <f aca="false">IF(E237&gt;0,1,0)</f>
        <v>0</v>
      </c>
      <c r="J237" s="70"/>
      <c r="L237" s="29" t="n">
        <f aca="false">SUM(L235:L236)</f>
        <v>90</v>
      </c>
      <c r="M237" s="29" t="s">
        <v>16</v>
      </c>
      <c r="P237" s="64"/>
      <c r="Q237" s="8"/>
      <c r="R237" s="8"/>
    </row>
    <row r="238" customFormat="false" ht="12.75" hidden="false" customHeight="false" outlineLevel="0" collapsed="false">
      <c r="B238" s="41" t="n">
        <v>5</v>
      </c>
      <c r="C238" s="72" t="n">
        <v>37215</v>
      </c>
      <c r="D238" s="20" t="n">
        <f aca="false">C238+90</f>
        <v>37305</v>
      </c>
      <c r="E238" s="21" t="n">
        <f aca="false">IF($A$10&gt;=D238,(IF($A$10-D238&gt;31,$A$10-$A$9+1,$A$10-D238+1)),0)</f>
        <v>0</v>
      </c>
      <c r="F238" s="22"/>
      <c r="G238" s="23" t="n">
        <f aca="false">IF(F238&lt;&gt;"",E238,0)</f>
        <v>0</v>
      </c>
      <c r="H238" s="24" t="n">
        <f aca="false">IF(F238&lt;&gt;"",F238,0)</f>
        <v>0</v>
      </c>
      <c r="I238" s="23" t="n">
        <f aca="false">IF(E238&gt;0,1,0)</f>
        <v>0</v>
      </c>
      <c r="J238" s="70"/>
      <c r="L238" s="0" t="n">
        <f aca="false">90-L237</f>
        <v>0</v>
      </c>
    </row>
    <row r="239" customFormat="false" ht="12.75" hidden="false" customHeight="false" outlineLevel="0" collapsed="false">
      <c r="B239" s="41" t="n">
        <v>7</v>
      </c>
      <c r="C239" s="73" t="n">
        <v>37218</v>
      </c>
      <c r="D239" s="20" t="n">
        <f aca="false">C239+90</f>
        <v>37308</v>
      </c>
      <c r="E239" s="21" t="n">
        <f aca="false">IF($A$10&gt;=D239,(IF($A$10-D239&gt;31,$A$10-$A$9+1,$A$10-D239+1)),0)</f>
        <v>0</v>
      </c>
      <c r="F239" s="22"/>
      <c r="G239" s="23" t="n">
        <f aca="false">IF(F239&lt;&gt;"",E239,0)</f>
        <v>0</v>
      </c>
      <c r="H239" s="24" t="n">
        <f aca="false">IF(F239&lt;&gt;"",F239,0)</f>
        <v>0</v>
      </c>
      <c r="I239" s="23" t="n">
        <f aca="false">IF(E239&gt;0,1,0)</f>
        <v>0</v>
      </c>
      <c r="J239" s="70"/>
    </row>
    <row r="240" customFormat="false" ht="12.75" hidden="false" customHeight="false" outlineLevel="0" collapsed="false">
      <c r="B240" s="41" t="n">
        <v>8</v>
      </c>
      <c r="C240" s="73" t="n">
        <v>37218</v>
      </c>
      <c r="D240" s="20" t="n">
        <f aca="false">C240+90</f>
        <v>37308</v>
      </c>
      <c r="E240" s="21" t="n">
        <f aca="false">IF($A$10&gt;=D240,(IF($A$10-D240&gt;31,$A$10-$A$9+1,$A$10-D240+1)),0)</f>
        <v>0</v>
      </c>
      <c r="F240" s="22"/>
      <c r="G240" s="23" t="n">
        <f aca="false">IF(F240&lt;&gt;"",E240,0)</f>
        <v>0</v>
      </c>
      <c r="H240" s="24" t="n">
        <f aca="false">IF(F240&lt;&gt;"",F240,0)</f>
        <v>0</v>
      </c>
      <c r="I240" s="23" t="n">
        <f aca="false">IF(E240&gt;0,1,0)</f>
        <v>0</v>
      </c>
      <c r="J240" s="70"/>
    </row>
    <row r="241" customFormat="false" ht="12.75" hidden="false" customHeight="false" outlineLevel="0" collapsed="false">
      <c r="B241" s="41" t="n">
        <v>9</v>
      </c>
      <c r="C241" s="72" t="n">
        <v>37216</v>
      </c>
      <c r="D241" s="20" t="n">
        <f aca="false">C241+90</f>
        <v>37306</v>
      </c>
      <c r="E241" s="21" t="n">
        <f aca="false">IF($A$10&gt;=D241,(IF($A$10-D241&gt;31,$A$10-$A$9+1,$A$10-D241+1)),0)</f>
        <v>0</v>
      </c>
      <c r="F241" s="22"/>
      <c r="G241" s="23" t="n">
        <f aca="false">IF(F241&lt;&gt;"",E241,0)</f>
        <v>0</v>
      </c>
      <c r="H241" s="24" t="n">
        <f aca="false">IF(F241&lt;&gt;"",F241,0)</f>
        <v>0</v>
      </c>
      <c r="I241" s="23" t="n">
        <f aca="false">IF(E241&gt;0,1,0)</f>
        <v>0</v>
      </c>
      <c r="J241" s="70"/>
    </row>
    <row r="242" customFormat="false" ht="12.75" hidden="false" customHeight="false" outlineLevel="0" collapsed="false">
      <c r="B242" s="41" t="n">
        <v>13</v>
      </c>
      <c r="C242" s="72" t="n">
        <v>37215</v>
      </c>
      <c r="D242" s="20" t="n">
        <f aca="false">C242+90</f>
        <v>37305</v>
      </c>
      <c r="E242" s="21" t="n">
        <f aca="false">IF($A$10&gt;=D242,(IF($A$10-D242&gt;31,$A$10-$A$9+1,$A$10-D242+1)),0)</f>
        <v>0</v>
      </c>
      <c r="F242" s="22"/>
      <c r="G242" s="23" t="n">
        <f aca="false">IF(F242&lt;&gt;"",E242,0)</f>
        <v>0</v>
      </c>
      <c r="H242" s="24" t="n">
        <f aca="false">IF(F242&lt;&gt;"",F242,0)</f>
        <v>0</v>
      </c>
      <c r="I242" s="23" t="n">
        <f aca="false">IF(E242&gt;0,1,0)</f>
        <v>0</v>
      </c>
      <c r="J242" s="70"/>
    </row>
    <row r="243" customFormat="false" ht="12.75" hidden="false" customHeight="false" outlineLevel="0" collapsed="false">
      <c r="B243" s="41" t="n">
        <v>14</v>
      </c>
      <c r="C243" s="72" t="n">
        <v>37216</v>
      </c>
      <c r="D243" s="20" t="n">
        <f aca="false">C243+90</f>
        <v>37306</v>
      </c>
      <c r="E243" s="21" t="n">
        <f aca="false">IF($A$10&gt;=D243,(IF($A$10-D243&gt;31,$A$10-$A$9+1,$A$10-D243+1)),0)</f>
        <v>0</v>
      </c>
      <c r="F243" s="22"/>
      <c r="G243" s="23" t="n">
        <f aca="false">IF(F243&lt;&gt;"",E243,0)</f>
        <v>0</v>
      </c>
      <c r="H243" s="24" t="n">
        <f aca="false">IF(F243&lt;&gt;"",F243,0)</f>
        <v>0</v>
      </c>
      <c r="I243" s="23" t="n">
        <f aca="false">IF(E243&gt;0,1,0)</f>
        <v>0</v>
      </c>
      <c r="J243" s="70"/>
    </row>
    <row r="244" customFormat="false" ht="12.75" hidden="false" customHeight="false" outlineLevel="0" collapsed="false">
      <c r="B244" s="41" t="n">
        <v>15</v>
      </c>
      <c r="C244" s="73" t="n">
        <v>37219</v>
      </c>
      <c r="D244" s="20" t="n">
        <f aca="false">C244+90</f>
        <v>37309</v>
      </c>
      <c r="E244" s="21" t="n">
        <f aca="false">IF($A$10&gt;=D244,(IF($A$10-D244&gt;31,$A$10-$A$9+1,$A$10-D244+1)),0)</f>
        <v>0</v>
      </c>
      <c r="F244" s="22"/>
      <c r="G244" s="23" t="n">
        <f aca="false">IF(F244&lt;&gt;"",E244,0)</f>
        <v>0</v>
      </c>
      <c r="H244" s="24" t="n">
        <f aca="false">IF(F244&lt;&gt;"",F244,0)</f>
        <v>0</v>
      </c>
      <c r="I244" s="23" t="n">
        <f aca="false">IF(E244&gt;0,1,0)</f>
        <v>0</v>
      </c>
      <c r="J244" s="70"/>
    </row>
    <row r="245" customFormat="false" ht="12.75" hidden="false" customHeight="false" outlineLevel="0" collapsed="false">
      <c r="B245" s="41" t="n">
        <v>17</v>
      </c>
      <c r="C245" s="73" t="n">
        <v>37212</v>
      </c>
      <c r="D245" s="20" t="n">
        <f aca="false">C245+90</f>
        <v>37302</v>
      </c>
      <c r="E245" s="21" t="n">
        <f aca="false">IF($A$10&gt;=D245,(IF($A$10-D245&gt;31,$A$10-$A$9+1,$A$10-D245+1)),0)</f>
        <v>0</v>
      </c>
      <c r="F245" s="22"/>
      <c r="G245" s="23" t="n">
        <f aca="false">IF(F245&lt;&gt;"",E245,0)</f>
        <v>0</v>
      </c>
      <c r="H245" s="24" t="n">
        <f aca="false">IF(F245&lt;&gt;"",F245,0)</f>
        <v>0</v>
      </c>
      <c r="I245" s="23" t="n">
        <f aca="false">IF(E245&gt;0,1,0)</f>
        <v>0</v>
      </c>
      <c r="J245" s="70"/>
    </row>
    <row r="246" customFormat="false" ht="12.75" hidden="false" customHeight="false" outlineLevel="0" collapsed="false">
      <c r="B246" s="41" t="n">
        <v>18</v>
      </c>
      <c r="C246" s="72" t="n">
        <v>37216</v>
      </c>
      <c r="D246" s="20" t="n">
        <f aca="false">C246+90</f>
        <v>37306</v>
      </c>
      <c r="E246" s="21" t="n">
        <f aca="false">IF($A$10&gt;=D246,(IF($A$10-D246&gt;31,$A$10-$A$9+1,$A$10-D246+1)),0)</f>
        <v>0</v>
      </c>
      <c r="F246" s="22"/>
      <c r="G246" s="23" t="n">
        <f aca="false">IF(F246&lt;&gt;"",E246,0)</f>
        <v>0</v>
      </c>
      <c r="H246" s="24" t="n">
        <f aca="false">IF(F246&lt;&gt;"",F246,0)</f>
        <v>0</v>
      </c>
      <c r="I246" s="23" t="n">
        <f aca="false">IF(E246&gt;0,1,0)</f>
        <v>0</v>
      </c>
      <c r="J246" s="70"/>
    </row>
    <row r="247" customFormat="false" ht="12.75" hidden="false" customHeight="false" outlineLevel="0" collapsed="false">
      <c r="B247" s="41" t="n">
        <v>19</v>
      </c>
      <c r="C247" s="72" t="n">
        <v>37216</v>
      </c>
      <c r="D247" s="20" t="n">
        <f aca="false">C247+90</f>
        <v>37306</v>
      </c>
      <c r="E247" s="21" t="n">
        <f aca="false">IF($A$10&gt;=D247,(IF($A$10-D247&gt;31,$A$10-$A$9+1,$A$10-D247+1)),0)</f>
        <v>0</v>
      </c>
      <c r="F247" s="22"/>
      <c r="G247" s="23" t="n">
        <f aca="false">IF(F247&lt;&gt;"",E247,0)</f>
        <v>0</v>
      </c>
      <c r="H247" s="24" t="n">
        <f aca="false">IF(F247&lt;&gt;"",F247,0)</f>
        <v>0</v>
      </c>
      <c r="I247" s="23" t="n">
        <f aca="false">IF(E247&gt;0,1,0)</f>
        <v>0</v>
      </c>
      <c r="J247" s="70"/>
    </row>
    <row r="248" customFormat="false" ht="12.75" hidden="false" customHeight="false" outlineLevel="0" collapsed="false">
      <c r="B248" s="41" t="n">
        <v>20</v>
      </c>
      <c r="C248" s="72" t="n">
        <v>37216</v>
      </c>
      <c r="D248" s="20" t="n">
        <f aca="false">C248+90</f>
        <v>37306</v>
      </c>
      <c r="E248" s="21" t="n">
        <f aca="false">IF($A$10&gt;=D248,(IF($A$10-D248&gt;31,$A$10-$A$9+1,$A$10-D248+1)),0)</f>
        <v>0</v>
      </c>
      <c r="F248" s="22"/>
      <c r="G248" s="23" t="n">
        <f aca="false">IF(F248&lt;&gt;"",E248,0)</f>
        <v>0</v>
      </c>
      <c r="H248" s="24" t="n">
        <f aca="false">IF(F248&lt;&gt;"",F248,0)</f>
        <v>0</v>
      </c>
      <c r="I248" s="23" t="n">
        <f aca="false">IF(E248&gt;0,1,0)</f>
        <v>0</v>
      </c>
      <c r="J248" s="70"/>
    </row>
    <row r="249" customFormat="false" ht="12.75" hidden="false" customHeight="false" outlineLevel="0" collapsed="false">
      <c r="B249" s="41" t="n">
        <v>21</v>
      </c>
      <c r="C249" s="73" t="n">
        <v>37212</v>
      </c>
      <c r="D249" s="20" t="n">
        <f aca="false">C249+90</f>
        <v>37302</v>
      </c>
      <c r="E249" s="21" t="n">
        <f aca="false">IF($A$10&gt;=D249,(IF($A$10-D249&gt;31,$A$10-$A$9+1,$A$10-D249+1)),0)</f>
        <v>0</v>
      </c>
      <c r="F249" s="22"/>
      <c r="G249" s="23" t="n">
        <f aca="false">IF(F249&lt;&gt;"",E249,0)</f>
        <v>0</v>
      </c>
      <c r="H249" s="24" t="n">
        <f aca="false">IF(F249&lt;&gt;"",F249,0)</f>
        <v>0</v>
      </c>
      <c r="I249" s="23" t="n">
        <f aca="false">IF(E249&gt;0,1,0)</f>
        <v>0</v>
      </c>
      <c r="J249" s="70"/>
    </row>
    <row r="250" customFormat="false" ht="12.75" hidden="false" customHeight="false" outlineLevel="0" collapsed="false">
      <c r="B250" s="41" t="n">
        <v>22</v>
      </c>
      <c r="C250" s="73" t="n">
        <v>37213</v>
      </c>
      <c r="D250" s="20" t="n">
        <f aca="false">C250+90</f>
        <v>37303</v>
      </c>
      <c r="E250" s="21" t="n">
        <f aca="false">IF($A$10&gt;=D250,(IF($A$10-D250&gt;31,$A$10-$A$9+1,$A$10-D250+1)),0)</f>
        <v>0</v>
      </c>
      <c r="F250" s="22"/>
      <c r="G250" s="23" t="n">
        <f aca="false">IF(F250&lt;&gt;"",E250,0)</f>
        <v>0</v>
      </c>
      <c r="H250" s="24" t="n">
        <f aca="false">IF(F250&lt;&gt;"",F250,0)</f>
        <v>0</v>
      </c>
      <c r="I250" s="23" t="n">
        <f aca="false">IF(E250&gt;0,1,0)</f>
        <v>0</v>
      </c>
      <c r="J250" s="70"/>
    </row>
    <row r="251" customFormat="false" ht="12.75" hidden="false" customHeight="false" outlineLevel="0" collapsed="false">
      <c r="B251" s="41" t="n">
        <v>23</v>
      </c>
      <c r="C251" s="73" t="n">
        <v>37214</v>
      </c>
      <c r="D251" s="20" t="n">
        <f aca="false">C251+90</f>
        <v>37304</v>
      </c>
      <c r="E251" s="21" t="n">
        <f aca="false">IF($A$10&gt;=D251,(IF($A$10-D251&gt;31,$A$10-$A$9+1,$A$10-D251+1)),0)</f>
        <v>0</v>
      </c>
      <c r="F251" s="22"/>
      <c r="G251" s="23" t="n">
        <f aca="false">IF(F251&lt;&gt;"",E251,0)</f>
        <v>0</v>
      </c>
      <c r="H251" s="24" t="n">
        <f aca="false">IF(F251&lt;&gt;"",F251,0)</f>
        <v>0</v>
      </c>
      <c r="I251" s="23" t="n">
        <f aca="false">IF(E251&gt;0,1,0)</f>
        <v>0</v>
      </c>
      <c r="J251" s="70"/>
    </row>
    <row r="252" customFormat="false" ht="12.75" hidden="false" customHeight="false" outlineLevel="0" collapsed="false">
      <c r="B252" s="41" t="n">
        <v>24</v>
      </c>
      <c r="C252" s="73" t="n">
        <v>37213</v>
      </c>
      <c r="D252" s="20" t="n">
        <f aca="false">C252+90</f>
        <v>37303</v>
      </c>
      <c r="E252" s="21" t="n">
        <f aca="false">IF($A$10&gt;=D252,(IF($A$10-D252&gt;31,$A$10-$A$9+1,$A$10-D252+1)),0)</f>
        <v>0</v>
      </c>
      <c r="F252" s="22"/>
      <c r="G252" s="23" t="n">
        <f aca="false">IF(F252&lt;&gt;"",E252,0)</f>
        <v>0</v>
      </c>
      <c r="H252" s="24" t="n">
        <f aca="false">IF(F252&lt;&gt;"",F252,0)</f>
        <v>0</v>
      </c>
      <c r="I252" s="23" t="n">
        <f aca="false">IF(E252&gt;0,1,0)</f>
        <v>0</v>
      </c>
      <c r="J252" s="70"/>
    </row>
    <row r="253" customFormat="false" ht="12.75" hidden="false" customHeight="false" outlineLevel="0" collapsed="false">
      <c r="B253" s="41" t="n">
        <v>25</v>
      </c>
      <c r="C253" s="73" t="n">
        <v>37213</v>
      </c>
      <c r="D253" s="20" t="n">
        <f aca="false">C253+90</f>
        <v>37303</v>
      </c>
      <c r="E253" s="21" t="n">
        <f aca="false">IF($A$10&gt;=D253,(IF($A$10-D253&gt;31,$A$10-$A$9+1,$A$10-D253+1)),0)</f>
        <v>0</v>
      </c>
      <c r="F253" s="22"/>
      <c r="G253" s="23" t="n">
        <f aca="false">IF(F253&lt;&gt;"",E253,0)</f>
        <v>0</v>
      </c>
      <c r="H253" s="24" t="n">
        <f aca="false">IF(F253&lt;&gt;"",F253,0)</f>
        <v>0</v>
      </c>
      <c r="I253" s="23" t="n">
        <f aca="false">IF(E253&gt;0,1,0)</f>
        <v>0</v>
      </c>
      <c r="J253" s="70"/>
    </row>
    <row r="254" customFormat="false" ht="12.75" hidden="false" customHeight="false" outlineLevel="0" collapsed="false">
      <c r="B254" s="41" t="n">
        <v>26</v>
      </c>
      <c r="C254" s="71" t="n">
        <v>37226</v>
      </c>
      <c r="D254" s="20" t="n">
        <f aca="false">C254+90</f>
        <v>37316</v>
      </c>
      <c r="E254" s="21" t="n">
        <f aca="false">IF($A$10&gt;=D254,(IF($A$10-D254&gt;31,$A$10-$A$9+1,$A$10-D254+1)),0)</f>
        <v>0</v>
      </c>
      <c r="F254" s="22"/>
      <c r="G254" s="23" t="n">
        <f aca="false">IF(F254&lt;&gt;"",E254,0)</f>
        <v>0</v>
      </c>
      <c r="H254" s="24" t="n">
        <f aca="false">IF(F254&lt;&gt;"",F254,0)</f>
        <v>0</v>
      </c>
      <c r="I254" s="23" t="n">
        <f aca="false">IF(E254&gt;0,1,0)</f>
        <v>0</v>
      </c>
      <c r="J254" s="70"/>
    </row>
    <row r="255" customFormat="false" ht="12.75" hidden="false" customHeight="false" outlineLevel="0" collapsed="false">
      <c r="B255" s="41" t="n">
        <v>27</v>
      </c>
      <c r="C255" s="73" t="n">
        <v>37225</v>
      </c>
      <c r="D255" s="20" t="n">
        <f aca="false">C255+90</f>
        <v>37315</v>
      </c>
      <c r="E255" s="21" t="n">
        <f aca="false">IF($A$10&gt;=D255,(IF($A$10-D255&gt;31,$A$10-$A$9+1,$A$10-D255+1)),0)</f>
        <v>0</v>
      </c>
      <c r="F255" s="22"/>
      <c r="G255" s="23" t="n">
        <f aca="false">IF(F255&lt;&gt;"",E255,0)</f>
        <v>0</v>
      </c>
      <c r="H255" s="24" t="n">
        <f aca="false">IF(F255&lt;&gt;"",F255,0)</f>
        <v>0</v>
      </c>
      <c r="I255" s="23" t="n">
        <f aca="false">IF(E255&gt;0,1,0)</f>
        <v>0</v>
      </c>
      <c r="J255" s="70"/>
    </row>
    <row r="256" customFormat="false" ht="12.75" hidden="false" customHeight="false" outlineLevel="0" collapsed="false">
      <c r="B256" s="41" t="n">
        <v>28</v>
      </c>
      <c r="C256" s="73" t="n">
        <v>37214</v>
      </c>
      <c r="D256" s="20" t="n">
        <f aca="false">C256+90</f>
        <v>37304</v>
      </c>
      <c r="E256" s="21" t="n">
        <f aca="false">IF($A$10&gt;=D256,(IF($A$10-D256&gt;31,$A$10-$A$9+1,$A$10-D256+1)),0)</f>
        <v>0</v>
      </c>
      <c r="F256" s="22"/>
      <c r="G256" s="23" t="n">
        <f aca="false">IF(F256&lt;&gt;"",E256,0)</f>
        <v>0</v>
      </c>
      <c r="H256" s="24" t="n">
        <f aca="false">IF(F256&lt;&gt;"",F256,0)</f>
        <v>0</v>
      </c>
      <c r="I256" s="23" t="n">
        <f aca="false">IF(E256&gt;0,1,0)</f>
        <v>0</v>
      </c>
      <c r="J256" s="70"/>
    </row>
    <row r="257" customFormat="false" ht="12.75" hidden="false" customHeight="false" outlineLevel="0" collapsed="false">
      <c r="B257" s="41" t="n">
        <v>29</v>
      </c>
      <c r="C257" s="72" t="n">
        <v>37215</v>
      </c>
      <c r="D257" s="20" t="n">
        <f aca="false">C257+90</f>
        <v>37305</v>
      </c>
      <c r="E257" s="21" t="n">
        <f aca="false">IF($A$10&gt;=D257,(IF($A$10-D257&gt;31,$A$10-$A$9+1,$A$10-D257+1)),0)</f>
        <v>0</v>
      </c>
      <c r="F257" s="22"/>
      <c r="G257" s="23" t="n">
        <f aca="false">IF(F257&lt;&gt;"",E257,0)</f>
        <v>0</v>
      </c>
      <c r="H257" s="24" t="n">
        <f aca="false">IF(F257&lt;&gt;"",F257,0)</f>
        <v>0</v>
      </c>
      <c r="I257" s="23" t="n">
        <f aca="false">IF(E257&gt;0,1,0)</f>
        <v>0</v>
      </c>
      <c r="J257" s="70"/>
    </row>
    <row r="258" customFormat="false" ht="12.75" hidden="false" customHeight="false" outlineLevel="0" collapsed="false">
      <c r="B258" s="41" t="n">
        <v>30</v>
      </c>
      <c r="C258" s="73" t="n">
        <v>37214</v>
      </c>
      <c r="D258" s="20" t="n">
        <f aca="false">C258+90</f>
        <v>37304</v>
      </c>
      <c r="E258" s="21" t="n">
        <f aca="false">IF($A$10&gt;=D258,(IF($A$10-D258&gt;31,$A$10-$A$9+1,$A$10-D258+1)),0)</f>
        <v>0</v>
      </c>
      <c r="F258" s="22"/>
      <c r="G258" s="23" t="n">
        <f aca="false">IF(F258&lt;&gt;"",E258,0)</f>
        <v>0</v>
      </c>
      <c r="H258" s="24" t="n">
        <f aca="false">IF(F258&lt;&gt;"",F258,0)</f>
        <v>0</v>
      </c>
      <c r="I258" s="23" t="n">
        <f aca="false">IF(E258&gt;0,1,0)</f>
        <v>0</v>
      </c>
      <c r="J258" s="70"/>
    </row>
    <row r="259" customFormat="false" ht="12.75" hidden="false" customHeight="false" outlineLevel="0" collapsed="false">
      <c r="B259" s="41" t="n">
        <v>49</v>
      </c>
      <c r="C259" s="73" t="n">
        <v>37222</v>
      </c>
      <c r="D259" s="20" t="n">
        <f aca="false">C259+90</f>
        <v>37312</v>
      </c>
      <c r="E259" s="21" t="n">
        <f aca="false">IF($A$10&gt;=D259,(IF($A$10-D259&gt;31,$A$10-$A$9+1,$A$10-D259+1)),0)</f>
        <v>0</v>
      </c>
      <c r="F259" s="22"/>
      <c r="G259" s="23" t="n">
        <f aca="false">IF(F259&lt;&gt;"",E259,0)</f>
        <v>0</v>
      </c>
      <c r="H259" s="24" t="n">
        <f aca="false">IF(F259&lt;&gt;"",F259,0)</f>
        <v>0</v>
      </c>
      <c r="I259" s="23" t="n">
        <f aca="false">IF(E259&gt;0,1,0)</f>
        <v>0</v>
      </c>
      <c r="J259" s="70"/>
    </row>
    <row r="260" customFormat="false" ht="12.75" hidden="false" customHeight="false" outlineLevel="0" collapsed="false">
      <c r="B260" s="41" t="n">
        <v>50</v>
      </c>
      <c r="C260" s="73" t="n">
        <v>37217</v>
      </c>
      <c r="D260" s="20" t="n">
        <f aca="false">C260+90</f>
        <v>37307</v>
      </c>
      <c r="E260" s="21" t="n">
        <f aca="false">IF($A$10&gt;=D260,(IF($A$10-D260&gt;31,$A$10-$A$9+1,$A$10-D260+1)),0)</f>
        <v>0</v>
      </c>
      <c r="F260" s="22"/>
      <c r="G260" s="23" t="n">
        <f aca="false">IF(F260&lt;&gt;"",E260,0)</f>
        <v>0</v>
      </c>
      <c r="H260" s="24" t="n">
        <f aca="false">IF(F260&lt;&gt;"",F260,0)</f>
        <v>0</v>
      </c>
      <c r="I260" s="23" t="n">
        <f aca="false">IF(E260&gt;0,1,0)</f>
        <v>0</v>
      </c>
      <c r="J260" s="70"/>
    </row>
    <row r="261" customFormat="false" ht="12.75" hidden="false" customHeight="false" outlineLevel="0" collapsed="false">
      <c r="B261" s="41" t="n">
        <v>51</v>
      </c>
      <c r="C261" s="73" t="n">
        <v>37217</v>
      </c>
      <c r="D261" s="20" t="n">
        <f aca="false">C261+90</f>
        <v>37307</v>
      </c>
      <c r="E261" s="21" t="n">
        <f aca="false">IF($A$10&gt;=D261,(IF($A$10-D261&gt;31,$A$10-$A$9+1,$A$10-D261+1)),0)</f>
        <v>0</v>
      </c>
      <c r="F261" s="22"/>
      <c r="G261" s="23" t="n">
        <f aca="false">IF(F261&lt;&gt;"",E261,0)</f>
        <v>0</v>
      </c>
      <c r="H261" s="24" t="n">
        <f aca="false">IF(F261&lt;&gt;"",F261,0)</f>
        <v>0</v>
      </c>
      <c r="I261" s="23" t="n">
        <f aca="false">IF(E261&gt;0,1,0)</f>
        <v>0</v>
      </c>
      <c r="J261" s="70"/>
    </row>
    <row r="262" customFormat="false" ht="12.75" hidden="false" customHeight="false" outlineLevel="0" collapsed="false">
      <c r="B262" s="41" t="n">
        <v>52</v>
      </c>
      <c r="C262" s="73" t="n">
        <v>37217</v>
      </c>
      <c r="D262" s="20" t="n">
        <f aca="false">C262+90</f>
        <v>37307</v>
      </c>
      <c r="E262" s="21" t="n">
        <f aca="false">IF($A$10&gt;=D262,(IF($A$10-D262&gt;31,$A$10-$A$9+1,$A$10-D262+1)),0)</f>
        <v>0</v>
      </c>
      <c r="F262" s="22"/>
      <c r="G262" s="23" t="n">
        <f aca="false">IF(F262&lt;&gt;"",E262,0)</f>
        <v>0</v>
      </c>
      <c r="H262" s="24" t="n">
        <f aca="false">IF(F262&lt;&gt;"",F262,0)</f>
        <v>0</v>
      </c>
      <c r="I262" s="23" t="n">
        <f aca="false">IF(E262&gt;0,1,0)</f>
        <v>0</v>
      </c>
      <c r="J262" s="70"/>
    </row>
    <row r="263" customFormat="false" ht="12.75" hidden="false" customHeight="false" outlineLevel="0" collapsed="false">
      <c r="B263" s="41" t="n">
        <v>53</v>
      </c>
      <c r="C263" s="73" t="n">
        <v>37220</v>
      </c>
      <c r="D263" s="20" t="n">
        <f aca="false">C263+90</f>
        <v>37310</v>
      </c>
      <c r="E263" s="21" t="n">
        <f aca="false">IF($A$10&gt;=D263,(IF($A$10-D263&gt;31,$A$10-$A$9+1,$A$10-D263+1)),0)</f>
        <v>0</v>
      </c>
      <c r="F263" s="22"/>
      <c r="G263" s="23" t="n">
        <f aca="false">IF(F263&lt;&gt;"",E263,0)</f>
        <v>0</v>
      </c>
      <c r="H263" s="24" t="n">
        <f aca="false">IF(F263&lt;&gt;"",F263,0)</f>
        <v>0</v>
      </c>
      <c r="I263" s="23" t="n">
        <f aca="false">IF(E263&gt;0,1,0)</f>
        <v>0</v>
      </c>
      <c r="J263" s="70"/>
    </row>
    <row r="264" customFormat="false" ht="12.75" hidden="false" customHeight="false" outlineLevel="0" collapsed="false">
      <c r="B264" s="41" t="n">
        <v>54</v>
      </c>
      <c r="C264" s="73" t="n">
        <v>37220</v>
      </c>
      <c r="D264" s="20" t="n">
        <f aca="false">C264+90</f>
        <v>37310</v>
      </c>
      <c r="E264" s="21" t="n">
        <f aca="false">IF($A$10&gt;=D264,(IF($A$10-D264&gt;31,$A$10-$A$9+1,$A$10-D264+1)),0)</f>
        <v>0</v>
      </c>
      <c r="F264" s="22"/>
      <c r="G264" s="23" t="n">
        <f aca="false">IF(F264&lt;&gt;"",E264,0)</f>
        <v>0</v>
      </c>
      <c r="H264" s="24" t="n">
        <f aca="false">IF(F264&lt;&gt;"",F264,0)</f>
        <v>0</v>
      </c>
      <c r="I264" s="23" t="n">
        <f aca="false">IF(E264&gt;0,1,0)</f>
        <v>0</v>
      </c>
      <c r="J264" s="70"/>
    </row>
    <row r="265" customFormat="false" ht="12.75" hidden="false" customHeight="false" outlineLevel="0" collapsed="false">
      <c r="B265" s="41" t="n">
        <v>55</v>
      </c>
      <c r="C265" s="73" t="n">
        <v>37222</v>
      </c>
      <c r="D265" s="20" t="n">
        <f aca="false">C265+90</f>
        <v>37312</v>
      </c>
      <c r="E265" s="21" t="n">
        <f aca="false">IF($A$10&gt;=D265,(IF($A$10-D265&gt;31,$A$10-$A$9+1,$A$10-D265+1)),0)</f>
        <v>0</v>
      </c>
      <c r="F265" s="22"/>
      <c r="G265" s="23" t="n">
        <f aca="false">IF(F265&lt;&gt;"",E265,0)</f>
        <v>0</v>
      </c>
      <c r="H265" s="24" t="n">
        <f aca="false">IF(F265&lt;&gt;"",F265,0)</f>
        <v>0</v>
      </c>
      <c r="I265" s="23" t="n">
        <f aca="false">IF(E265&gt;0,1,0)</f>
        <v>0</v>
      </c>
      <c r="J265" s="70"/>
    </row>
    <row r="266" customFormat="false" ht="12.75" hidden="false" customHeight="false" outlineLevel="0" collapsed="false">
      <c r="B266" s="41" t="n">
        <v>56</v>
      </c>
      <c r="C266" s="73" t="n">
        <v>37221</v>
      </c>
      <c r="D266" s="20" t="n">
        <f aca="false">C266+90</f>
        <v>37311</v>
      </c>
      <c r="E266" s="21" t="n">
        <f aca="false">IF($A$10&gt;=D266,(IF($A$10-D266&gt;31,$A$10-$A$9+1,$A$10-D266+1)),0)</f>
        <v>0</v>
      </c>
      <c r="F266" s="22"/>
      <c r="G266" s="23" t="n">
        <f aca="false">IF(F266&lt;&gt;"",E266,0)</f>
        <v>0</v>
      </c>
      <c r="H266" s="24" t="n">
        <f aca="false">IF(F266&lt;&gt;"",F266,0)</f>
        <v>0</v>
      </c>
      <c r="I266" s="23" t="n">
        <f aca="false">IF(E266&gt;0,1,0)</f>
        <v>0</v>
      </c>
      <c r="J266" s="70"/>
    </row>
    <row r="267" customFormat="false" ht="12.75" hidden="false" customHeight="false" outlineLevel="0" collapsed="false">
      <c r="B267" s="41" t="n">
        <v>57</v>
      </c>
      <c r="C267" s="73" t="n">
        <v>37222</v>
      </c>
      <c r="D267" s="20" t="n">
        <f aca="false">C267+90</f>
        <v>37312</v>
      </c>
      <c r="E267" s="21" t="n">
        <f aca="false">IF($A$10&gt;=D267,(IF($A$10-D267&gt;31,$A$10-$A$9+1,$A$10-D267+1)),0)</f>
        <v>0</v>
      </c>
      <c r="F267" s="22"/>
      <c r="G267" s="23" t="n">
        <f aca="false">IF(F267&lt;&gt;"",E267,0)</f>
        <v>0</v>
      </c>
      <c r="H267" s="24" t="n">
        <f aca="false">IF(F267&lt;&gt;"",F267,0)</f>
        <v>0</v>
      </c>
      <c r="I267" s="23" t="n">
        <f aca="false">IF(E267&gt;0,1,0)</f>
        <v>0</v>
      </c>
      <c r="J267" s="70"/>
    </row>
    <row r="268" customFormat="false" ht="12.75" hidden="false" customHeight="false" outlineLevel="0" collapsed="false">
      <c r="B268" s="41" t="n">
        <v>58</v>
      </c>
      <c r="C268" s="73" t="n">
        <v>37220</v>
      </c>
      <c r="D268" s="20" t="n">
        <f aca="false">C268+90</f>
        <v>37310</v>
      </c>
      <c r="E268" s="21" t="n">
        <f aca="false">IF($A$10&gt;=D268,(IF($A$10-D268&gt;31,$A$10-$A$9+1,$A$10-D268+1)),0)</f>
        <v>0</v>
      </c>
      <c r="F268" s="22"/>
      <c r="G268" s="23" t="n">
        <f aca="false">IF(F268&lt;&gt;"",E268,0)</f>
        <v>0</v>
      </c>
      <c r="H268" s="24" t="n">
        <f aca="false">IF(F268&lt;&gt;"",F268,0)</f>
        <v>0</v>
      </c>
      <c r="I268" s="23" t="n">
        <f aca="false">IF(E268&gt;0,1,0)</f>
        <v>0</v>
      </c>
      <c r="J268" s="70"/>
    </row>
    <row r="269" customFormat="false" ht="12.75" hidden="false" customHeight="false" outlineLevel="0" collapsed="false">
      <c r="B269" s="41" t="n">
        <v>59</v>
      </c>
      <c r="C269" s="73" t="n">
        <v>37221</v>
      </c>
      <c r="D269" s="20" t="n">
        <f aca="false">C269+90</f>
        <v>37311</v>
      </c>
      <c r="E269" s="21" t="n">
        <f aca="false">IF($A$10&gt;=D269,(IF($A$10-D269&gt;31,$A$10-$A$9+1,$A$10-D269+1)),0)</f>
        <v>0</v>
      </c>
      <c r="F269" s="22"/>
      <c r="G269" s="23" t="n">
        <f aca="false">IF(F269&lt;&gt;"",E269,0)</f>
        <v>0</v>
      </c>
      <c r="H269" s="24" t="n">
        <f aca="false">IF(F269&lt;&gt;"",F269,0)</f>
        <v>0</v>
      </c>
      <c r="I269" s="23" t="n">
        <f aca="false">IF(E269&gt;0,1,0)</f>
        <v>0</v>
      </c>
      <c r="J269" s="70"/>
    </row>
    <row r="270" customFormat="false" ht="12.75" hidden="false" customHeight="false" outlineLevel="0" collapsed="false">
      <c r="B270" s="41" t="n">
        <v>60</v>
      </c>
      <c r="C270" s="73" t="n">
        <v>37218</v>
      </c>
      <c r="D270" s="20" t="n">
        <f aca="false">C270+90</f>
        <v>37308</v>
      </c>
      <c r="E270" s="21" t="n">
        <f aca="false">IF($A$10&gt;=D270,(IF($A$10-D270&gt;31,$A$10-$A$9+1,$A$10-D270+1)),0)</f>
        <v>0</v>
      </c>
      <c r="F270" s="22"/>
      <c r="G270" s="23" t="n">
        <f aca="false">IF(F270&lt;&gt;"",E270,0)</f>
        <v>0</v>
      </c>
      <c r="H270" s="24" t="n">
        <f aca="false">IF(F270&lt;&gt;"",F270,0)</f>
        <v>0</v>
      </c>
      <c r="I270" s="23" t="n">
        <f aca="false">IF(E270&gt;0,1,0)</f>
        <v>0</v>
      </c>
      <c r="J270" s="70"/>
    </row>
    <row r="271" customFormat="false" ht="12.75" hidden="false" customHeight="false" outlineLevel="0" collapsed="false">
      <c r="B271" s="41" t="n">
        <v>61</v>
      </c>
      <c r="C271" s="73" t="n">
        <v>37218</v>
      </c>
      <c r="D271" s="20" t="n">
        <f aca="false">C271+90</f>
        <v>37308</v>
      </c>
      <c r="E271" s="21" t="n">
        <f aca="false">IF($A$10&gt;=D271,(IF($A$10-D271&gt;31,$A$10-$A$9+1,$A$10-D271+1)),0)</f>
        <v>0</v>
      </c>
      <c r="F271" s="22"/>
      <c r="G271" s="23" t="n">
        <f aca="false">IF(F271&lt;&gt;"",E271,0)</f>
        <v>0</v>
      </c>
      <c r="H271" s="24" t="n">
        <f aca="false">IF(F271&lt;&gt;"",F271,0)</f>
        <v>0</v>
      </c>
      <c r="I271" s="23" t="n">
        <f aca="false">IF(E271&gt;0,1,0)</f>
        <v>0</v>
      </c>
      <c r="J271" s="70"/>
    </row>
    <row r="272" customFormat="false" ht="12.75" hidden="false" customHeight="false" outlineLevel="0" collapsed="false">
      <c r="B272" s="41" t="n">
        <v>62</v>
      </c>
      <c r="C272" s="73" t="n">
        <v>37219</v>
      </c>
      <c r="D272" s="20" t="n">
        <f aca="false">C272+90</f>
        <v>37309</v>
      </c>
      <c r="E272" s="21" t="n">
        <f aca="false">IF($A$10&gt;=D272,(IF($A$10-D272&gt;31,$A$10-$A$9+1,$A$10-D272+1)),0)</f>
        <v>0</v>
      </c>
      <c r="F272" s="22"/>
      <c r="G272" s="23" t="n">
        <f aca="false">IF(F272&lt;&gt;"",E272,0)</f>
        <v>0</v>
      </c>
      <c r="H272" s="24" t="n">
        <f aca="false">IF(F272&lt;&gt;"",F272,0)</f>
        <v>0</v>
      </c>
      <c r="I272" s="23" t="n">
        <f aca="false">IF(E272&gt;0,1,0)</f>
        <v>0</v>
      </c>
      <c r="J272" s="70"/>
    </row>
    <row r="273" customFormat="false" ht="12.75" hidden="false" customHeight="false" outlineLevel="0" collapsed="false">
      <c r="B273" s="41" t="n">
        <v>63</v>
      </c>
      <c r="C273" s="73" t="n">
        <v>37219</v>
      </c>
      <c r="D273" s="20" t="n">
        <f aca="false">C273+90</f>
        <v>37309</v>
      </c>
      <c r="E273" s="21" t="n">
        <f aca="false">IF($A$10&gt;=D273,(IF($A$10-D273&gt;31,$A$10-$A$9+1,$A$10-D273+1)),0)</f>
        <v>0</v>
      </c>
      <c r="F273" s="22"/>
      <c r="G273" s="23" t="n">
        <f aca="false">IF(F273&lt;&gt;"",E273,0)</f>
        <v>0</v>
      </c>
      <c r="H273" s="24" t="n">
        <f aca="false">IF(F273&lt;&gt;"",F273,0)</f>
        <v>0</v>
      </c>
      <c r="I273" s="23" t="n">
        <f aca="false">IF(E273&gt;0,1,0)</f>
        <v>0</v>
      </c>
      <c r="J273" s="70"/>
    </row>
    <row r="274" customFormat="false" ht="12.75" hidden="false" customHeight="false" outlineLevel="0" collapsed="false">
      <c r="B274" s="41" t="n">
        <v>64</v>
      </c>
      <c r="C274" s="73" t="n">
        <v>37223</v>
      </c>
      <c r="D274" s="20" t="n">
        <f aca="false">C274+90</f>
        <v>37313</v>
      </c>
      <c r="E274" s="21" t="n">
        <f aca="false">IF($A$10&gt;=D274,(IF($A$10-D274&gt;31,$A$10-$A$9+1,$A$10-D274+1)),0)</f>
        <v>0</v>
      </c>
      <c r="F274" s="22"/>
      <c r="G274" s="23" t="n">
        <f aca="false">IF(F274&lt;&gt;"",E274,0)</f>
        <v>0</v>
      </c>
      <c r="H274" s="24" t="n">
        <f aca="false">IF(F274&lt;&gt;"",F274,0)</f>
        <v>0</v>
      </c>
      <c r="I274" s="23" t="n">
        <f aca="false">IF(E274&gt;0,1,0)</f>
        <v>0</v>
      </c>
      <c r="J274" s="70"/>
    </row>
    <row r="275" customFormat="false" ht="12.75" hidden="false" customHeight="false" outlineLevel="0" collapsed="false">
      <c r="B275" s="41" t="n">
        <v>65</v>
      </c>
      <c r="C275" s="73" t="n">
        <v>37224</v>
      </c>
      <c r="D275" s="20" t="n">
        <f aca="false">C275+90</f>
        <v>37314</v>
      </c>
      <c r="E275" s="21" t="n">
        <f aca="false">IF($A$10&gt;=D275,(IF($A$10-D275&gt;31,$A$10-$A$9+1,$A$10-D275+1)),0)</f>
        <v>0</v>
      </c>
      <c r="F275" s="22"/>
      <c r="G275" s="23" t="n">
        <f aca="false">IF(F275&lt;&gt;"",E275,0)</f>
        <v>0</v>
      </c>
      <c r="H275" s="24" t="n">
        <f aca="false">IF(F275&lt;&gt;"",F275,0)</f>
        <v>0</v>
      </c>
      <c r="I275" s="23" t="n">
        <f aca="false">IF(E275&gt;0,1,0)</f>
        <v>0</v>
      </c>
      <c r="J275" s="70"/>
    </row>
    <row r="276" customFormat="false" ht="12.75" hidden="false" customHeight="false" outlineLevel="0" collapsed="false">
      <c r="B276" s="41" t="n">
        <v>66</v>
      </c>
      <c r="C276" s="73" t="n">
        <v>37225</v>
      </c>
      <c r="D276" s="20" t="n">
        <f aca="false">C276+90</f>
        <v>37315</v>
      </c>
      <c r="E276" s="21" t="n">
        <f aca="false">IF($A$10&gt;=D276,(IF($A$10-D276&gt;31,$A$10-$A$9+1,$A$10-D276+1)),0)</f>
        <v>0</v>
      </c>
      <c r="F276" s="22"/>
      <c r="G276" s="23" t="n">
        <f aca="false">IF(F276&lt;&gt;"",E276,0)</f>
        <v>0</v>
      </c>
      <c r="H276" s="24" t="n">
        <f aca="false">IF(F276&lt;&gt;"",F276,0)</f>
        <v>0</v>
      </c>
      <c r="I276" s="23" t="n">
        <f aca="false">IF(E276&gt;0,1,0)</f>
        <v>0</v>
      </c>
      <c r="J276" s="70"/>
    </row>
    <row r="277" customFormat="false" ht="12.75" hidden="false" customHeight="false" outlineLevel="0" collapsed="false">
      <c r="B277" s="41" t="n">
        <v>67</v>
      </c>
      <c r="C277" s="73" t="n">
        <v>37224</v>
      </c>
      <c r="D277" s="20" t="n">
        <f aca="false">C277+90</f>
        <v>37314</v>
      </c>
      <c r="E277" s="21" t="n">
        <f aca="false">IF($A$10&gt;=D277,(IF($A$10-D277&gt;31,$A$10-$A$9+1,$A$10-D277+1)),0)</f>
        <v>0</v>
      </c>
      <c r="F277" s="22"/>
      <c r="G277" s="23" t="n">
        <f aca="false">IF(F277&lt;&gt;"",E277,0)</f>
        <v>0</v>
      </c>
      <c r="H277" s="24" t="n">
        <f aca="false">IF(F277&lt;&gt;"",F277,0)</f>
        <v>0</v>
      </c>
      <c r="I277" s="23" t="n">
        <f aca="false">IF(E277&gt;0,1,0)</f>
        <v>0</v>
      </c>
      <c r="J277" s="70"/>
    </row>
    <row r="278" customFormat="false" ht="12.75" hidden="false" customHeight="false" outlineLevel="0" collapsed="false">
      <c r="B278" s="41" t="n">
        <v>68</v>
      </c>
      <c r="C278" s="73" t="n">
        <v>37223</v>
      </c>
      <c r="D278" s="20" t="n">
        <f aca="false">C278+90</f>
        <v>37313</v>
      </c>
      <c r="E278" s="21" t="n">
        <f aca="false">IF($A$10&gt;=D278,(IF($A$10-D278&gt;31,$A$10-$A$9+1,$A$10-D278+1)),0)</f>
        <v>0</v>
      </c>
      <c r="F278" s="22"/>
      <c r="G278" s="23" t="n">
        <f aca="false">IF(F278&lt;&gt;"",E278,0)</f>
        <v>0</v>
      </c>
      <c r="H278" s="24" t="n">
        <f aca="false">IF(F278&lt;&gt;"",F278,0)</f>
        <v>0</v>
      </c>
      <c r="I278" s="23" t="n">
        <f aca="false">IF(E278&gt;0,1,0)</f>
        <v>0</v>
      </c>
      <c r="J278" s="70"/>
    </row>
    <row r="279" customFormat="false" ht="12.75" hidden="false" customHeight="false" outlineLevel="0" collapsed="false">
      <c r="B279" s="41" t="n">
        <v>69</v>
      </c>
      <c r="C279" s="73" t="n">
        <v>37225</v>
      </c>
      <c r="D279" s="20" t="n">
        <f aca="false">C279+90</f>
        <v>37315</v>
      </c>
      <c r="E279" s="21" t="n">
        <f aca="false">IF($A$10&gt;=D279,(IF($A$10-D279&gt;31,$A$10-$A$9+1,$A$10-D279+1)),0)</f>
        <v>0</v>
      </c>
      <c r="F279" s="22"/>
      <c r="G279" s="23" t="n">
        <f aca="false">IF(F279&lt;&gt;"",E279,0)</f>
        <v>0</v>
      </c>
      <c r="H279" s="24" t="n">
        <f aca="false">IF(F279&lt;&gt;"",F279,0)</f>
        <v>0</v>
      </c>
      <c r="I279" s="23" t="n">
        <f aca="false">IF(E279&gt;0,1,0)</f>
        <v>0</v>
      </c>
      <c r="J279" s="70"/>
    </row>
    <row r="280" customFormat="false" ht="12.75" hidden="false" customHeight="false" outlineLevel="0" collapsed="false">
      <c r="B280" s="41" t="n">
        <v>70</v>
      </c>
      <c r="C280" s="71" t="n">
        <v>37227</v>
      </c>
      <c r="D280" s="20" t="n">
        <f aca="false">C280+90</f>
        <v>37317</v>
      </c>
      <c r="E280" s="21" t="n">
        <f aca="false">IF($A$10&gt;=D280,(IF($A$10-D280&gt;31,$A$10-$A$9+1,$A$10-D280+1)),0)</f>
        <v>0</v>
      </c>
      <c r="F280" s="22"/>
      <c r="G280" s="23" t="n">
        <f aca="false">IF(F280&lt;&gt;"",E280,0)</f>
        <v>0</v>
      </c>
      <c r="H280" s="24" t="n">
        <f aca="false">IF(F280&lt;&gt;"",F280,0)</f>
        <v>0</v>
      </c>
      <c r="I280" s="23" t="n">
        <f aca="false">IF(E280&gt;0,1,0)</f>
        <v>0</v>
      </c>
      <c r="J280" s="70"/>
    </row>
    <row r="281" customFormat="false" ht="12.75" hidden="false" customHeight="false" outlineLevel="0" collapsed="false">
      <c r="B281" s="41" t="n">
        <v>71</v>
      </c>
      <c r="C281" s="71" t="n">
        <v>37227</v>
      </c>
      <c r="D281" s="20" t="n">
        <f aca="false">C281+90</f>
        <v>37317</v>
      </c>
      <c r="E281" s="21" t="n">
        <f aca="false">IF($A$10&gt;=D281,(IF($A$10-D281&gt;31,$A$10-$A$9+1,$A$10-D281+1)),0)</f>
        <v>0</v>
      </c>
      <c r="F281" s="22"/>
      <c r="G281" s="23" t="n">
        <f aca="false">IF(F281&lt;&gt;"",E281,0)</f>
        <v>0</v>
      </c>
      <c r="H281" s="24" t="n">
        <f aca="false">IF(F281&lt;&gt;"",F281,0)</f>
        <v>0</v>
      </c>
      <c r="I281" s="23" t="n">
        <f aca="false">IF(E281&gt;0,1,0)</f>
        <v>0</v>
      </c>
      <c r="J281" s="70"/>
    </row>
    <row r="282" customFormat="false" ht="12.75" hidden="false" customHeight="false" outlineLevel="0" collapsed="false">
      <c r="B282" s="41" t="n">
        <v>72</v>
      </c>
      <c r="C282" s="73" t="n">
        <v>37218</v>
      </c>
      <c r="D282" s="20" t="n">
        <f aca="false">C282+90</f>
        <v>37308</v>
      </c>
      <c r="E282" s="21" t="n">
        <f aca="false">IF($A$10&gt;=D282,(IF($A$10-D282&gt;31,$A$10-$A$9+1,$A$10-D282+1)),0)</f>
        <v>0</v>
      </c>
      <c r="F282" s="22"/>
      <c r="G282" s="23" t="n">
        <f aca="false">IF(F282&lt;&gt;"",E282,0)</f>
        <v>0</v>
      </c>
      <c r="H282" s="24" t="n">
        <f aca="false">IF(F282&lt;&gt;"",F282,0)</f>
        <v>0</v>
      </c>
      <c r="I282" s="23" t="n">
        <f aca="false">IF(E282&gt;0,1,0)</f>
        <v>0</v>
      </c>
      <c r="J282" s="70"/>
    </row>
    <row r="283" customFormat="false" ht="12.75" hidden="false" customHeight="false" outlineLevel="0" collapsed="false">
      <c r="B283" s="41" t="n">
        <v>73</v>
      </c>
      <c r="C283" s="73" t="n">
        <v>37220</v>
      </c>
      <c r="D283" s="20" t="n">
        <f aca="false">C283+90</f>
        <v>37310</v>
      </c>
      <c r="E283" s="21" t="n">
        <f aca="false">IF($A$10&gt;=D283,(IF($A$10-D283&gt;31,$A$10-$A$9+1,$A$10-D283+1)),0)</f>
        <v>0</v>
      </c>
      <c r="F283" s="22"/>
      <c r="G283" s="23" t="n">
        <f aca="false">IF(F283&lt;&gt;"",E283,0)</f>
        <v>0</v>
      </c>
      <c r="H283" s="24" t="n">
        <f aca="false">IF(F283&lt;&gt;"",F283,0)</f>
        <v>0</v>
      </c>
      <c r="I283" s="23" t="n">
        <f aca="false">IF(E283&gt;0,1,0)</f>
        <v>0</v>
      </c>
      <c r="J283" s="70"/>
    </row>
    <row r="284" customFormat="false" ht="12.75" hidden="false" customHeight="false" outlineLevel="0" collapsed="false">
      <c r="B284" s="41" t="n">
        <v>74</v>
      </c>
      <c r="C284" s="73" t="n">
        <v>37219</v>
      </c>
      <c r="D284" s="20" t="n">
        <f aca="false">C284+90</f>
        <v>37309</v>
      </c>
      <c r="E284" s="21" t="n">
        <f aca="false">IF($A$10&gt;=D284,(IF($A$10-D284&gt;31,$A$10-$A$9+1,$A$10-D284+1)),0)</f>
        <v>0</v>
      </c>
      <c r="F284" s="22"/>
      <c r="G284" s="23" t="n">
        <f aca="false">IF(F284&lt;&gt;"",E284,0)</f>
        <v>0</v>
      </c>
      <c r="H284" s="24" t="n">
        <f aca="false">IF(F284&lt;&gt;"",F284,0)</f>
        <v>0</v>
      </c>
      <c r="I284" s="23" t="n">
        <f aca="false">IF(E284&gt;0,1,0)</f>
        <v>0</v>
      </c>
      <c r="J284" s="70"/>
    </row>
    <row r="285" customFormat="false" ht="12.75" hidden="false" customHeight="false" outlineLevel="0" collapsed="false">
      <c r="B285" s="41" t="n">
        <v>75</v>
      </c>
      <c r="C285" s="73" t="n">
        <v>37220</v>
      </c>
      <c r="D285" s="20" t="n">
        <f aca="false">C285+90</f>
        <v>37310</v>
      </c>
      <c r="E285" s="21" t="n">
        <f aca="false">IF($A$10&gt;=D285,(IF($A$10-D285&gt;31,$A$10-$A$9+1,$A$10-D285+1)),0)</f>
        <v>0</v>
      </c>
      <c r="F285" s="22"/>
      <c r="G285" s="23" t="n">
        <f aca="false">IF(F285&lt;&gt;"",E285,0)</f>
        <v>0</v>
      </c>
      <c r="H285" s="24" t="n">
        <f aca="false">IF(F285&lt;&gt;"",F285,0)</f>
        <v>0</v>
      </c>
      <c r="I285" s="23" t="n">
        <f aca="false">IF(E285&gt;0,1,0)</f>
        <v>0</v>
      </c>
      <c r="J285" s="70"/>
    </row>
    <row r="286" customFormat="false" ht="12.75" hidden="false" customHeight="false" outlineLevel="0" collapsed="false">
      <c r="B286" s="41" t="n">
        <v>76</v>
      </c>
      <c r="C286" s="73" t="n">
        <v>37220</v>
      </c>
      <c r="D286" s="20" t="n">
        <f aca="false">C286+90</f>
        <v>37310</v>
      </c>
      <c r="E286" s="21" t="n">
        <f aca="false">IF($A$10&gt;=D286,(IF($A$10-D286&gt;31,$A$10-$A$9+1,$A$10-D286+1)),0)</f>
        <v>0</v>
      </c>
      <c r="F286" s="22"/>
      <c r="G286" s="23" t="n">
        <f aca="false">IF(F286&lt;&gt;"",E286,0)</f>
        <v>0</v>
      </c>
      <c r="H286" s="24" t="n">
        <f aca="false">IF(F286&lt;&gt;"",F286,0)</f>
        <v>0</v>
      </c>
      <c r="I286" s="23" t="n">
        <f aca="false">IF(E286&gt;0,1,0)</f>
        <v>0</v>
      </c>
      <c r="J286" s="70"/>
    </row>
    <row r="287" customFormat="false" ht="12.75" hidden="false" customHeight="false" outlineLevel="0" collapsed="false">
      <c r="B287" s="41" t="n">
        <v>77</v>
      </c>
      <c r="C287" s="73" t="n">
        <v>37219</v>
      </c>
      <c r="D287" s="20" t="n">
        <f aca="false">C287+90</f>
        <v>37309</v>
      </c>
      <c r="E287" s="21" t="n">
        <f aca="false">IF($A$10&gt;=D287,(IF($A$10-D287&gt;31,$A$10-$A$9+1,$A$10-D287+1)),0)</f>
        <v>0</v>
      </c>
      <c r="F287" s="22"/>
      <c r="G287" s="23" t="n">
        <f aca="false">IF(F287&lt;&gt;"",E287,0)</f>
        <v>0</v>
      </c>
      <c r="H287" s="24" t="n">
        <f aca="false">IF(F287&lt;&gt;"",F287,0)</f>
        <v>0</v>
      </c>
      <c r="I287" s="23" t="n">
        <f aca="false">IF(E287&gt;0,1,0)</f>
        <v>0</v>
      </c>
      <c r="J287" s="70"/>
    </row>
    <row r="288" customFormat="false" ht="12.75" hidden="false" customHeight="false" outlineLevel="0" collapsed="false">
      <c r="B288" s="41" t="n">
        <v>78</v>
      </c>
      <c r="C288" s="71" t="n">
        <v>37230</v>
      </c>
      <c r="D288" s="20" t="n">
        <f aca="false">C288+90</f>
        <v>37320</v>
      </c>
      <c r="E288" s="21" t="n">
        <f aca="false">IF($A$10&gt;=D288,(IF($A$10-D288&gt;31,$A$10-$A$9+1,$A$10-D288+1)),0)</f>
        <v>0</v>
      </c>
      <c r="F288" s="22"/>
      <c r="G288" s="23" t="n">
        <f aca="false">IF(F288&lt;&gt;"",E288,0)</f>
        <v>0</v>
      </c>
      <c r="H288" s="24" t="n">
        <f aca="false">IF(F288&lt;&gt;"",F288,0)</f>
        <v>0</v>
      </c>
      <c r="I288" s="23" t="n">
        <f aca="false">IF(E288&gt;0,1,0)</f>
        <v>0</v>
      </c>
      <c r="J288" s="70"/>
    </row>
    <row r="289" customFormat="false" ht="12.75" hidden="false" customHeight="false" outlineLevel="0" collapsed="false">
      <c r="B289" s="41" t="n">
        <v>79</v>
      </c>
      <c r="C289" s="73" t="n">
        <v>37224</v>
      </c>
      <c r="D289" s="20" t="n">
        <f aca="false">C289+90</f>
        <v>37314</v>
      </c>
      <c r="E289" s="21" t="n">
        <f aca="false">IF($A$10&gt;=D289,(IF($A$10-D289&gt;31,$A$10-$A$9+1,$A$10-D289+1)),0)</f>
        <v>0</v>
      </c>
      <c r="F289" s="22"/>
      <c r="G289" s="23" t="n">
        <f aca="false">IF(F289&lt;&gt;"",E289,0)</f>
        <v>0</v>
      </c>
      <c r="H289" s="24" t="n">
        <f aca="false">IF(F289&lt;&gt;"",F289,0)</f>
        <v>0</v>
      </c>
      <c r="I289" s="23" t="n">
        <f aca="false">IF(E289&gt;0,1,0)</f>
        <v>0</v>
      </c>
      <c r="J289" s="70"/>
    </row>
    <row r="290" customFormat="false" ht="12.75" hidden="false" customHeight="false" outlineLevel="0" collapsed="false">
      <c r="B290" s="41" t="n">
        <v>80</v>
      </c>
      <c r="C290" s="73" t="n">
        <v>37224</v>
      </c>
      <c r="D290" s="20" t="n">
        <f aca="false">C290+90</f>
        <v>37314</v>
      </c>
      <c r="E290" s="21" t="n">
        <f aca="false">IF($A$10&gt;=D290,(IF($A$10-D290&gt;31,$A$10-$A$9+1,$A$10-D290+1)),0)</f>
        <v>0</v>
      </c>
      <c r="F290" s="22"/>
      <c r="G290" s="23" t="n">
        <f aca="false">IF(F290&lt;&gt;"",E290,0)</f>
        <v>0</v>
      </c>
      <c r="H290" s="24" t="n">
        <f aca="false">IF(F290&lt;&gt;"",F290,0)</f>
        <v>0</v>
      </c>
      <c r="I290" s="23" t="n">
        <f aca="false">IF(E290&gt;0,1,0)</f>
        <v>0</v>
      </c>
      <c r="J290" s="70"/>
    </row>
    <row r="291" customFormat="false" ht="12.75" hidden="false" customHeight="false" outlineLevel="0" collapsed="false">
      <c r="B291" s="41" t="n">
        <v>81</v>
      </c>
      <c r="C291" s="71" t="n">
        <v>37230</v>
      </c>
      <c r="D291" s="20" t="n">
        <f aca="false">C291+90</f>
        <v>37320</v>
      </c>
      <c r="E291" s="21" t="n">
        <f aca="false">IF($A$10&gt;=D291,(IF($A$10-D291&gt;31,$A$10-$A$9+1,$A$10-D291+1)),0)</f>
        <v>0</v>
      </c>
      <c r="F291" s="22"/>
      <c r="G291" s="23" t="n">
        <f aca="false">IF(F291&lt;&gt;"",E291,0)</f>
        <v>0</v>
      </c>
      <c r="H291" s="24" t="n">
        <f aca="false">IF(F291&lt;&gt;"",F291,0)</f>
        <v>0</v>
      </c>
      <c r="I291" s="23" t="n">
        <f aca="false">IF(E291&gt;0,1,0)</f>
        <v>0</v>
      </c>
      <c r="J291" s="70"/>
    </row>
    <row r="292" customFormat="false" ht="12.75" hidden="false" customHeight="false" outlineLevel="0" collapsed="false">
      <c r="B292" s="41" t="n">
        <v>82</v>
      </c>
      <c r="C292" s="73" t="n">
        <v>37224</v>
      </c>
      <c r="D292" s="20" t="n">
        <f aca="false">C292+90</f>
        <v>37314</v>
      </c>
      <c r="E292" s="21" t="n">
        <f aca="false">IF($A$10&gt;=D292,(IF($A$10-D292&gt;31,$A$10-$A$9+1,$A$10-D292+1)),0)</f>
        <v>0</v>
      </c>
      <c r="F292" s="22"/>
      <c r="G292" s="23" t="n">
        <f aca="false">IF(F292&lt;&gt;"",E292,0)</f>
        <v>0</v>
      </c>
      <c r="H292" s="24" t="n">
        <f aca="false">IF(F292&lt;&gt;"",F292,0)</f>
        <v>0</v>
      </c>
      <c r="I292" s="23" t="n">
        <f aca="false">IF(E292&gt;0,1,0)</f>
        <v>0</v>
      </c>
      <c r="J292" s="70"/>
    </row>
    <row r="293" customFormat="false" ht="12.75" hidden="false" customHeight="false" outlineLevel="0" collapsed="false">
      <c r="B293" s="41" t="n">
        <v>83</v>
      </c>
      <c r="C293" s="71" t="n">
        <v>37227</v>
      </c>
      <c r="D293" s="20" t="n">
        <f aca="false">C293+90</f>
        <v>37317</v>
      </c>
      <c r="E293" s="21" t="n">
        <f aca="false">IF($A$10&gt;=D293,(IF($A$10-D293&gt;31,$A$10-$A$9+1,$A$10-D293+1)),0)</f>
        <v>0</v>
      </c>
      <c r="F293" s="22"/>
      <c r="G293" s="23" t="n">
        <f aca="false">IF(F293&lt;&gt;"",E293,0)</f>
        <v>0</v>
      </c>
      <c r="H293" s="24" t="n">
        <f aca="false">IF(F293&lt;&gt;"",F293,0)</f>
        <v>0</v>
      </c>
      <c r="I293" s="23" t="n">
        <f aca="false">IF(E293&gt;0,1,0)</f>
        <v>0</v>
      </c>
      <c r="J293" s="70"/>
    </row>
    <row r="294" customFormat="false" ht="12.75" hidden="false" customHeight="false" outlineLevel="0" collapsed="false">
      <c r="B294" s="41" t="n">
        <v>84</v>
      </c>
      <c r="C294" s="71" t="n">
        <v>37228</v>
      </c>
      <c r="D294" s="20" t="n">
        <f aca="false">C294+90</f>
        <v>37318</v>
      </c>
      <c r="E294" s="21" t="n">
        <f aca="false">IF($A$10&gt;=D294,(IF($A$10-D294&gt;31,$A$10-$A$9+1,$A$10-D294+1)),0)</f>
        <v>0</v>
      </c>
      <c r="F294" s="22"/>
      <c r="G294" s="23" t="n">
        <f aca="false">IF(F294&lt;&gt;"",E294,0)</f>
        <v>0</v>
      </c>
      <c r="H294" s="24" t="n">
        <f aca="false">IF(F294&lt;&gt;"",F294,0)</f>
        <v>0</v>
      </c>
      <c r="I294" s="23" t="n">
        <f aca="false">IF(E294&gt;0,1,0)</f>
        <v>0</v>
      </c>
      <c r="J294" s="70"/>
    </row>
    <row r="295" customFormat="false" ht="12.75" hidden="false" customHeight="false" outlineLevel="0" collapsed="false">
      <c r="B295" s="41" t="n">
        <v>85</v>
      </c>
      <c r="C295" s="71" t="n">
        <v>37231</v>
      </c>
      <c r="D295" s="20" t="n">
        <f aca="false">C295+90</f>
        <v>37321</v>
      </c>
      <c r="E295" s="21" t="n">
        <f aca="false">IF($A$10&gt;=D295,(IF($A$10-D295&gt;31,$A$10-$A$9+1,$A$10-D295+1)),0)</f>
        <v>0</v>
      </c>
      <c r="F295" s="22"/>
      <c r="G295" s="23" t="n">
        <f aca="false">IF(F295&lt;&gt;"",E295,0)</f>
        <v>0</v>
      </c>
      <c r="H295" s="24" t="n">
        <f aca="false">IF(F295&lt;&gt;"",F295,0)</f>
        <v>0</v>
      </c>
      <c r="I295" s="23" t="n">
        <f aca="false">IF(E295&gt;0,1,0)</f>
        <v>0</v>
      </c>
      <c r="J295" s="70"/>
    </row>
    <row r="296" customFormat="false" ht="12.75" hidden="false" customHeight="false" outlineLevel="0" collapsed="false">
      <c r="B296" s="41" t="n">
        <v>86</v>
      </c>
      <c r="C296" s="71" t="n">
        <v>37229</v>
      </c>
      <c r="D296" s="20" t="n">
        <f aca="false">C296+90</f>
        <v>37319</v>
      </c>
      <c r="E296" s="21" t="n">
        <f aca="false">IF($A$10&gt;=D296,(IF($A$10-D296&gt;31,$A$10-$A$9+1,$A$10-D296+1)),0)</f>
        <v>0</v>
      </c>
      <c r="F296" s="22"/>
      <c r="G296" s="23" t="n">
        <f aca="false">IF(F296&lt;&gt;"",E296,0)</f>
        <v>0</v>
      </c>
      <c r="H296" s="24" t="n">
        <f aca="false">IF(F296&lt;&gt;"",F296,0)</f>
        <v>0</v>
      </c>
      <c r="I296" s="23" t="n">
        <f aca="false">IF(E296&gt;0,1,0)</f>
        <v>0</v>
      </c>
      <c r="J296" s="70"/>
    </row>
    <row r="297" customFormat="false" ht="12.75" hidden="false" customHeight="false" outlineLevel="0" collapsed="false">
      <c r="B297" s="41" t="n">
        <v>87</v>
      </c>
      <c r="C297" s="71" t="n">
        <v>37228</v>
      </c>
      <c r="D297" s="20" t="n">
        <f aca="false">C297+90</f>
        <v>37318</v>
      </c>
      <c r="E297" s="21" t="n">
        <f aca="false">IF($A$10&gt;=D297,(IF($A$10-D297&gt;31,$A$10-$A$9+1,$A$10-D297+1)),0)</f>
        <v>0</v>
      </c>
      <c r="F297" s="22"/>
      <c r="G297" s="23" t="n">
        <f aca="false">IF(F297&lt;&gt;"",E297,0)</f>
        <v>0</v>
      </c>
      <c r="H297" s="24" t="n">
        <f aca="false">IF(F297&lt;&gt;"",F297,0)</f>
        <v>0</v>
      </c>
      <c r="I297" s="23" t="n">
        <f aca="false">IF(E297&gt;0,1,0)</f>
        <v>0</v>
      </c>
      <c r="J297" s="70"/>
    </row>
    <row r="298" customFormat="false" ht="12.75" hidden="false" customHeight="false" outlineLevel="0" collapsed="false">
      <c r="B298" s="41" t="n">
        <v>88</v>
      </c>
      <c r="C298" s="71" t="n">
        <v>37229</v>
      </c>
      <c r="D298" s="20" t="n">
        <f aca="false">C298+90</f>
        <v>37319</v>
      </c>
      <c r="E298" s="21" t="n">
        <f aca="false">IF($A$10&gt;=D298,(IF($A$10-D298&gt;31,$A$10-$A$9+1,$A$10-D298+1)),0)</f>
        <v>0</v>
      </c>
      <c r="F298" s="22"/>
      <c r="G298" s="23" t="n">
        <f aca="false">IF(F298&lt;&gt;"",E298,0)</f>
        <v>0</v>
      </c>
      <c r="H298" s="24" t="n">
        <f aca="false">IF(F298&lt;&gt;"",F298,0)</f>
        <v>0</v>
      </c>
      <c r="I298" s="23" t="n">
        <f aca="false">IF(E298&gt;0,1,0)</f>
        <v>0</v>
      </c>
      <c r="J298" s="70"/>
      <c r="M298" s="8"/>
    </row>
    <row r="299" customFormat="false" ht="12.75" hidden="false" customHeight="false" outlineLevel="0" collapsed="false">
      <c r="B299" s="41" t="n">
        <v>89</v>
      </c>
      <c r="C299" s="71" t="n">
        <v>37229</v>
      </c>
      <c r="D299" s="20" t="n">
        <f aca="false">C299+90</f>
        <v>37319</v>
      </c>
      <c r="E299" s="21" t="n">
        <f aca="false">IF($A$10&gt;=D299,(IF($A$10-D299&gt;31,$A$10-$A$9+1,$A$10-D299+1)),0)</f>
        <v>0</v>
      </c>
      <c r="F299" s="22"/>
      <c r="G299" s="23" t="n">
        <f aca="false">IF(F299&lt;&gt;"",E299,0)</f>
        <v>0</v>
      </c>
      <c r="H299" s="24" t="n">
        <f aca="false">IF(F299&lt;&gt;"",F299,0)</f>
        <v>0</v>
      </c>
      <c r="I299" s="23" t="n">
        <f aca="false">IF(E299&gt;0,1,0)</f>
        <v>0</v>
      </c>
      <c r="J299" s="70"/>
    </row>
    <row r="300" customFormat="false" ht="12.75" hidden="false" customHeight="false" outlineLevel="0" collapsed="false">
      <c r="B300" s="41" t="n">
        <v>90</v>
      </c>
      <c r="C300" s="71" t="n">
        <v>37227</v>
      </c>
      <c r="D300" s="20" t="n">
        <f aca="false">C300+90</f>
        <v>37317</v>
      </c>
      <c r="E300" s="21" t="n">
        <f aca="false">IF($A$10&gt;=D300,(IF($A$10-D300&gt;31,$A$10-$A$9+1,$A$10-D300+1)),0)</f>
        <v>0</v>
      </c>
      <c r="F300" s="22"/>
      <c r="G300" s="23" t="n">
        <f aca="false">IF(F300&lt;&gt;"",E300,0)</f>
        <v>0</v>
      </c>
      <c r="H300" s="24" t="n">
        <f aca="false">IF(F300&lt;&gt;"",F300,0)</f>
        <v>0</v>
      </c>
      <c r="I300" s="23" t="n">
        <f aca="false">IF(E300&gt;0,1,0)</f>
        <v>0</v>
      </c>
      <c r="J300" s="70"/>
    </row>
    <row r="301" customFormat="false" ht="12.75" hidden="false" customHeight="false" outlineLevel="0" collapsed="false">
      <c r="B301" s="41" t="n">
        <v>91</v>
      </c>
      <c r="C301" s="73" t="n">
        <v>37224</v>
      </c>
      <c r="D301" s="20" t="n">
        <f aca="false">C301+90</f>
        <v>37314</v>
      </c>
      <c r="E301" s="21" t="n">
        <f aca="false">IF($A$10&gt;=D301,(IF($A$10-D301&gt;31,$A$10-$A$9+1,$A$10-D301+1)),0)</f>
        <v>0</v>
      </c>
      <c r="F301" s="22"/>
      <c r="G301" s="23" t="n">
        <f aca="false">IF(F301&lt;&gt;"",E301,0)</f>
        <v>0</v>
      </c>
      <c r="H301" s="24" t="n">
        <f aca="false">IF(F301&lt;&gt;"",F301,0)</f>
        <v>0</v>
      </c>
      <c r="I301" s="23" t="n">
        <f aca="false">IF(E301&gt;0,1,0)</f>
        <v>0</v>
      </c>
      <c r="J301" s="70"/>
    </row>
    <row r="302" customFormat="false" ht="12.75" hidden="false" customHeight="false" outlineLevel="0" collapsed="false">
      <c r="B302" s="41" t="n">
        <v>92</v>
      </c>
      <c r="C302" s="71" t="n">
        <v>37233</v>
      </c>
      <c r="D302" s="20" t="n">
        <f aca="false">C302+90</f>
        <v>37323</v>
      </c>
      <c r="E302" s="21" t="n">
        <f aca="false">IF($A$10&gt;=D302,(IF($A$10-D302&gt;31,$A$10-$A$9+1,$A$10-D302+1)),0)</f>
        <v>0</v>
      </c>
      <c r="F302" s="22"/>
      <c r="G302" s="23" t="n">
        <f aca="false">IF(F302&lt;&gt;"",E302,0)</f>
        <v>0</v>
      </c>
      <c r="H302" s="24" t="n">
        <f aca="false">IF(F302&lt;&gt;"",F302,0)</f>
        <v>0</v>
      </c>
      <c r="I302" s="23" t="n">
        <f aca="false">IF(E302&gt;0,1,0)</f>
        <v>0</v>
      </c>
      <c r="J302" s="70"/>
    </row>
    <row r="303" customFormat="false" ht="12.75" hidden="false" customHeight="false" outlineLevel="0" collapsed="false">
      <c r="B303" s="41" t="n">
        <v>93</v>
      </c>
      <c r="C303" s="71" t="n">
        <v>37229</v>
      </c>
      <c r="D303" s="20" t="n">
        <f aca="false">C303+90</f>
        <v>37319</v>
      </c>
      <c r="E303" s="21" t="n">
        <f aca="false">IF($A$10&gt;=D303,(IF($A$10-D303&gt;31,$A$10-$A$9+1,$A$10-D303+1)),0)</f>
        <v>0</v>
      </c>
      <c r="F303" s="22"/>
      <c r="G303" s="23" t="n">
        <f aca="false">IF(F303&lt;&gt;"",E303,0)</f>
        <v>0</v>
      </c>
      <c r="H303" s="24" t="n">
        <f aca="false">IF(F303&lt;&gt;"",F303,0)</f>
        <v>0</v>
      </c>
      <c r="I303" s="23" t="n">
        <f aca="false">IF(E303&gt;0,1,0)</f>
        <v>0</v>
      </c>
      <c r="J303" s="70"/>
    </row>
    <row r="304" customFormat="false" ht="12.75" hidden="false" customHeight="false" outlineLevel="0" collapsed="false">
      <c r="B304" s="1" t="n">
        <v>96</v>
      </c>
      <c r="C304" s="71" t="n">
        <v>37226</v>
      </c>
      <c r="D304" s="20" t="n">
        <f aca="false">C304+90</f>
        <v>37316</v>
      </c>
      <c r="E304" s="21" t="n">
        <f aca="false">IF($A$10&gt;=D304,(IF($A$10-D304&gt;31,$A$10-$A$9+1,$A$10-D304+1)),0)</f>
        <v>0</v>
      </c>
      <c r="F304" s="22"/>
      <c r="G304" s="23" t="n">
        <f aca="false">IF(F304&lt;&gt;"",E304,0)</f>
        <v>0</v>
      </c>
      <c r="H304" s="24" t="n">
        <f aca="false">IF(F304&lt;&gt;"",F304,0)</f>
        <v>0</v>
      </c>
      <c r="I304" s="23" t="n">
        <f aca="false">IF(E304&gt;0,1,0)</f>
        <v>0</v>
      </c>
      <c r="J304" s="70"/>
    </row>
    <row r="305" customFormat="false" ht="12.75" hidden="false" customHeight="false" outlineLevel="0" collapsed="false">
      <c r="B305" s="1" t="n">
        <v>100</v>
      </c>
      <c r="C305" s="71" t="n">
        <v>37226</v>
      </c>
      <c r="D305" s="20" t="n">
        <f aca="false">C305+90</f>
        <v>37316</v>
      </c>
      <c r="E305" s="21" t="n">
        <f aca="false">IF($A$10&gt;=D305,(IF($A$10-D305&gt;31,$A$10-$A$9+1,$A$10-D305+1)),0)</f>
        <v>0</v>
      </c>
      <c r="F305" s="22"/>
      <c r="G305" s="23" t="n">
        <f aca="false">IF(F305&lt;&gt;"",E305,0)</f>
        <v>0</v>
      </c>
      <c r="H305" s="24" t="n">
        <f aca="false">IF(F305&lt;&gt;"",F305,0)</f>
        <v>0</v>
      </c>
      <c r="I305" s="23" t="n">
        <f aca="false">IF(E305&gt;0,1,0)</f>
        <v>0</v>
      </c>
      <c r="J305" s="70"/>
    </row>
    <row r="306" customFormat="false" ht="12.75" hidden="false" customHeight="false" outlineLevel="0" collapsed="false">
      <c r="B306" s="1" t="n">
        <v>102</v>
      </c>
      <c r="C306" s="71" t="n">
        <v>37227</v>
      </c>
      <c r="D306" s="20" t="n">
        <f aca="false">C306+90</f>
        <v>37317</v>
      </c>
      <c r="E306" s="21" t="n">
        <f aca="false">IF($A$10&gt;=D306,(IF($A$10-D306&gt;31,$A$10-$A$9+1,$A$10-D306+1)),0)</f>
        <v>0</v>
      </c>
      <c r="F306" s="22"/>
      <c r="G306" s="23" t="n">
        <f aca="false">IF(F306&lt;&gt;"",E306,0)</f>
        <v>0</v>
      </c>
      <c r="H306" s="24" t="n">
        <f aca="false">IF(F306&lt;&gt;"",F306,0)</f>
        <v>0</v>
      </c>
      <c r="I306" s="23" t="n">
        <f aca="false">IF(E306&gt;0,1,0)</f>
        <v>0</v>
      </c>
      <c r="J306" s="70"/>
    </row>
    <row r="307" customFormat="false" ht="12.75" hidden="false" customHeight="false" outlineLevel="0" collapsed="false">
      <c r="B307" s="1" t="n">
        <v>103</v>
      </c>
      <c r="C307" s="73" t="n">
        <v>37224</v>
      </c>
      <c r="D307" s="20" t="n">
        <f aca="false">C307+90</f>
        <v>37314</v>
      </c>
      <c r="E307" s="21" t="n">
        <f aca="false">IF($A$10&gt;=D307,(IF($A$10-D307&gt;31,$A$10-$A$9+1,$A$10-D307+1)),0)</f>
        <v>0</v>
      </c>
      <c r="F307" s="22"/>
      <c r="G307" s="23" t="n">
        <f aca="false">IF(F307&lt;&gt;"",E307,0)</f>
        <v>0</v>
      </c>
      <c r="H307" s="24" t="n">
        <f aca="false">IF(F307&lt;&gt;"",F307,0)</f>
        <v>0</v>
      </c>
      <c r="I307" s="23" t="n">
        <f aca="false">IF(E307&gt;0,1,0)</f>
        <v>0</v>
      </c>
      <c r="J307" s="70"/>
    </row>
    <row r="308" customFormat="false" ht="12.75" hidden="false" customHeight="false" outlineLevel="0" collapsed="false">
      <c r="B308" s="1" t="n">
        <v>104</v>
      </c>
      <c r="C308" s="71" t="n">
        <v>37228</v>
      </c>
      <c r="D308" s="20" t="n">
        <f aca="false">C308+90</f>
        <v>37318</v>
      </c>
      <c r="E308" s="21" t="n">
        <f aca="false">IF($A$10&gt;=D308,(IF($A$10-D308&gt;31,$A$10-$A$9+1,$A$10-D308+1)),0)</f>
        <v>0</v>
      </c>
      <c r="F308" s="22"/>
      <c r="G308" s="23" t="n">
        <f aca="false">IF(F308&lt;&gt;"",E308,0)</f>
        <v>0</v>
      </c>
      <c r="H308" s="24" t="n">
        <f aca="false">IF(F308&lt;&gt;"",F308,0)</f>
        <v>0</v>
      </c>
      <c r="I308" s="23" t="n">
        <f aca="false">IF(E308&gt;0,1,0)</f>
        <v>0</v>
      </c>
      <c r="J308" s="70"/>
    </row>
    <row r="309" customFormat="false" ht="12.75" hidden="false" customHeight="false" outlineLevel="0" collapsed="false">
      <c r="B309" s="1" t="n">
        <v>105</v>
      </c>
      <c r="C309" s="73" t="n">
        <v>37223</v>
      </c>
      <c r="D309" s="20" t="n">
        <f aca="false">C309+90</f>
        <v>37313</v>
      </c>
      <c r="E309" s="21" t="n">
        <f aca="false">IF($A$10&gt;=D309,(IF($A$10-D309&gt;31,$A$10-$A$9+1,$A$10-D309+1)),0)</f>
        <v>0</v>
      </c>
      <c r="F309" s="22"/>
      <c r="G309" s="23" t="n">
        <f aca="false">IF(F309&lt;&gt;"",E309,0)</f>
        <v>0</v>
      </c>
      <c r="H309" s="24" t="n">
        <f aca="false">IF(F309&lt;&gt;"",F309,0)</f>
        <v>0</v>
      </c>
      <c r="I309" s="23" t="n">
        <f aca="false">IF(E309&gt;0,1,0)</f>
        <v>0</v>
      </c>
      <c r="J309" s="70"/>
    </row>
    <row r="310" customFormat="false" ht="12.75" hidden="false" customHeight="false" outlineLevel="0" collapsed="false">
      <c r="B310" s="1" t="n">
        <v>106</v>
      </c>
      <c r="C310" s="73" t="n">
        <v>37224</v>
      </c>
      <c r="D310" s="20" t="n">
        <f aca="false">C310+90</f>
        <v>37314</v>
      </c>
      <c r="E310" s="21" t="n">
        <f aca="false">IF($A$10&gt;=D310,(IF($A$10-D310&gt;31,$A$10-$A$9+1,$A$10-D310+1)),0)</f>
        <v>0</v>
      </c>
      <c r="F310" s="22"/>
      <c r="G310" s="23" t="n">
        <f aca="false">IF(F310&lt;&gt;"",E310,0)</f>
        <v>0</v>
      </c>
      <c r="H310" s="24" t="n">
        <f aca="false">IF(F310&lt;&gt;"",F310,0)</f>
        <v>0</v>
      </c>
      <c r="I310" s="23" t="n">
        <f aca="false">IF(E310&gt;0,1,0)</f>
        <v>0</v>
      </c>
      <c r="J310" s="70"/>
    </row>
    <row r="311" customFormat="false" ht="12.75" hidden="false" customHeight="false" outlineLevel="0" collapsed="false">
      <c r="B311" s="1" t="n">
        <v>107</v>
      </c>
      <c r="C311" s="73" t="n">
        <v>37224</v>
      </c>
      <c r="D311" s="20" t="n">
        <f aca="false">C311+90</f>
        <v>37314</v>
      </c>
      <c r="E311" s="21" t="n">
        <f aca="false">IF($A$10&gt;=D311,(IF($A$10-D311&gt;31,$A$10-$A$9+1,$A$10-D311+1)),0)</f>
        <v>0</v>
      </c>
      <c r="F311" s="22"/>
      <c r="G311" s="23" t="n">
        <f aca="false">IF(F311&lt;&gt;"",E311,0)</f>
        <v>0</v>
      </c>
      <c r="H311" s="24" t="n">
        <f aca="false">IF(F311&lt;&gt;"",F311,0)</f>
        <v>0</v>
      </c>
      <c r="I311" s="23" t="n">
        <f aca="false">IF(E311&gt;0,1,0)</f>
        <v>0</v>
      </c>
      <c r="J311" s="70"/>
    </row>
    <row r="312" customFormat="false" ht="12.75" hidden="false" customHeight="false" outlineLevel="0" collapsed="false">
      <c r="B312" s="1" t="n">
        <v>108</v>
      </c>
      <c r="C312" s="71" t="n">
        <v>37227</v>
      </c>
      <c r="D312" s="20" t="n">
        <f aca="false">C312+90</f>
        <v>37317</v>
      </c>
      <c r="E312" s="21" t="n">
        <f aca="false">IF($A$10&gt;=D312,(IF($A$10-D312&gt;31,$A$10-$A$9+1,$A$10-D312+1)),0)</f>
        <v>0</v>
      </c>
      <c r="F312" s="22"/>
      <c r="G312" s="23" t="n">
        <f aca="false">IF(F312&lt;&gt;"",E312,0)</f>
        <v>0</v>
      </c>
      <c r="H312" s="24" t="n">
        <f aca="false">IF(F312&lt;&gt;"",F312,0)</f>
        <v>0</v>
      </c>
      <c r="I312" s="23" t="n">
        <f aca="false">IF(E312&gt;0,1,0)</f>
        <v>0</v>
      </c>
      <c r="J312" s="70"/>
    </row>
    <row r="313" customFormat="false" ht="12.75" hidden="false" customHeight="false" outlineLevel="0" collapsed="false">
      <c r="B313" s="1" t="n">
        <v>109</v>
      </c>
      <c r="C313" s="71" t="n">
        <v>37228</v>
      </c>
      <c r="D313" s="20" t="n">
        <f aca="false">C313+90</f>
        <v>37318</v>
      </c>
      <c r="E313" s="21" t="n">
        <f aca="false">IF($A$10&gt;=D313,(IF($A$10-D313&gt;31,$A$10-$A$9+1,$A$10-D313+1)),0)</f>
        <v>0</v>
      </c>
      <c r="F313" s="22"/>
      <c r="G313" s="23" t="n">
        <f aca="false">IF(F313&lt;&gt;"",E313,0)</f>
        <v>0</v>
      </c>
      <c r="H313" s="24" t="n">
        <f aca="false">IF(F313&lt;&gt;"",F313,0)</f>
        <v>0</v>
      </c>
      <c r="I313" s="23" t="n">
        <f aca="false">IF(E313&gt;0,1,0)</f>
        <v>0</v>
      </c>
      <c r="J313" s="70"/>
    </row>
    <row r="314" customFormat="false" ht="12.75" hidden="false" customHeight="false" outlineLevel="0" collapsed="false">
      <c r="B314" s="1" t="n">
        <v>113</v>
      </c>
      <c r="C314" s="71" t="n">
        <v>37227</v>
      </c>
      <c r="D314" s="20" t="n">
        <f aca="false">C314+90</f>
        <v>37317</v>
      </c>
      <c r="E314" s="21" t="n">
        <f aca="false">IF($A$10&gt;=D314,(IF($A$10-D314&gt;31,$A$10-$A$9+1,$A$10-D314+1)),0)</f>
        <v>0</v>
      </c>
      <c r="F314" s="22"/>
      <c r="G314" s="23" t="n">
        <f aca="false">IF(F314&lt;&gt;"",E314,0)</f>
        <v>0</v>
      </c>
      <c r="H314" s="24" t="n">
        <f aca="false">IF(F314&lt;&gt;"",F314,0)</f>
        <v>0</v>
      </c>
      <c r="I314" s="23" t="n">
        <f aca="false">IF(E314&gt;0,1,0)</f>
        <v>0</v>
      </c>
      <c r="J314" s="70"/>
    </row>
    <row r="315" customFormat="false" ht="12.75" hidden="false" customHeight="false" outlineLevel="0" collapsed="false">
      <c r="B315" s="1" t="n">
        <v>114</v>
      </c>
      <c r="C315" s="72" t="n">
        <v>37216</v>
      </c>
      <c r="D315" s="20" t="n">
        <f aca="false">C315+90</f>
        <v>37306</v>
      </c>
      <c r="E315" s="21" t="n">
        <f aca="false">IF($A$10&gt;=D315,(IF($A$10-D315&gt;31,$A$10-$A$9+1,$A$10-D315+1)),0)</f>
        <v>0</v>
      </c>
      <c r="F315" s="22"/>
      <c r="G315" s="23" t="n">
        <f aca="false">IF(F315&lt;&gt;"",E315,0)</f>
        <v>0</v>
      </c>
      <c r="H315" s="24" t="n">
        <f aca="false">IF(F315&lt;&gt;"",F315,0)</f>
        <v>0</v>
      </c>
      <c r="I315" s="23" t="n">
        <f aca="false">IF(E315&gt;0,1,0)</f>
        <v>0</v>
      </c>
      <c r="J315" s="70"/>
    </row>
    <row r="316" customFormat="false" ht="12.75" hidden="false" customHeight="false" outlineLevel="0" collapsed="false">
      <c r="B316" s="1" t="n">
        <v>115</v>
      </c>
      <c r="C316" s="73" t="n">
        <v>37222</v>
      </c>
      <c r="D316" s="20" t="n">
        <f aca="false">C316+90</f>
        <v>37312</v>
      </c>
      <c r="E316" s="21" t="n">
        <f aca="false">IF($A$10&gt;=D316,(IF($A$10-D316&gt;31,$A$10-$A$9+1,$A$10-D316+1)),0)</f>
        <v>0</v>
      </c>
      <c r="F316" s="22"/>
      <c r="G316" s="23" t="n">
        <f aca="false">IF(F316&lt;&gt;"",E316,0)</f>
        <v>0</v>
      </c>
      <c r="H316" s="24" t="n">
        <f aca="false">IF(F316&lt;&gt;"",F316,0)</f>
        <v>0</v>
      </c>
      <c r="I316" s="23" t="n">
        <f aca="false">IF(E316&gt;0,1,0)</f>
        <v>0</v>
      </c>
      <c r="J316" s="70"/>
    </row>
    <row r="317" customFormat="false" ht="12.75" hidden="false" customHeight="false" outlineLevel="0" collapsed="false">
      <c r="B317" s="1" t="n">
        <v>116</v>
      </c>
      <c r="C317" s="73" t="n">
        <v>37221</v>
      </c>
      <c r="D317" s="20" t="n">
        <f aca="false">C317+90</f>
        <v>37311</v>
      </c>
      <c r="E317" s="21" t="n">
        <f aca="false">IF($A$10&gt;=D317,(IF($A$10-D317&gt;31,$A$10-$A$9+1,$A$10-D317+1)),0)</f>
        <v>0</v>
      </c>
      <c r="F317" s="22"/>
      <c r="G317" s="23" t="n">
        <f aca="false">IF(F317&lt;&gt;"",E317,0)</f>
        <v>0</v>
      </c>
      <c r="H317" s="24" t="n">
        <f aca="false">IF(F317&lt;&gt;"",F317,0)</f>
        <v>0</v>
      </c>
      <c r="I317" s="23" t="n">
        <f aca="false">IF(E317&gt;0,1,0)</f>
        <v>0</v>
      </c>
      <c r="J317" s="70"/>
    </row>
    <row r="318" customFormat="false" ht="12.75" hidden="false" customHeight="false" outlineLevel="0" collapsed="false">
      <c r="B318" s="1" t="n">
        <v>117</v>
      </c>
      <c r="C318" s="71" t="n">
        <v>37229</v>
      </c>
      <c r="D318" s="20" t="n">
        <f aca="false">C318+90</f>
        <v>37319</v>
      </c>
      <c r="E318" s="21" t="n">
        <f aca="false">IF($A$10&gt;=D318,(IF($A$10-D318&gt;31,$A$10-$A$9+1,$A$10-D318+1)),0)</f>
        <v>0</v>
      </c>
      <c r="F318" s="22"/>
      <c r="G318" s="23" t="n">
        <f aca="false">IF(F318&lt;&gt;"",E318,0)</f>
        <v>0</v>
      </c>
      <c r="H318" s="24" t="n">
        <f aca="false">IF(F318&lt;&gt;"",F318,0)</f>
        <v>0</v>
      </c>
      <c r="I318" s="23" t="n">
        <f aca="false">IF(E318&gt;0,1,0)</f>
        <v>0</v>
      </c>
      <c r="J318" s="70"/>
    </row>
    <row r="319" customFormat="false" ht="12.75" hidden="false" customHeight="false" outlineLevel="0" collapsed="false">
      <c r="B319" s="1" t="n">
        <v>118</v>
      </c>
      <c r="C319" s="71" t="n">
        <v>37228</v>
      </c>
      <c r="D319" s="20" t="n">
        <f aca="false">C319+90</f>
        <v>37318</v>
      </c>
      <c r="E319" s="21" t="n">
        <f aca="false">IF($A$10&gt;=D319,(IF($A$10-D319&gt;31,$A$10-$A$9+1,$A$10-D319+1)),0)</f>
        <v>0</v>
      </c>
      <c r="F319" s="22"/>
      <c r="G319" s="23" t="n">
        <f aca="false">IF(F319&lt;&gt;"",E319,0)</f>
        <v>0</v>
      </c>
      <c r="H319" s="24" t="n">
        <f aca="false">IF(F319&lt;&gt;"",F319,0)</f>
        <v>0</v>
      </c>
      <c r="I319" s="23" t="n">
        <f aca="false">IF(E319&gt;0,1,0)</f>
        <v>0</v>
      </c>
      <c r="J319" s="70"/>
    </row>
    <row r="320" customFormat="false" ht="12.75" hidden="false" customHeight="false" outlineLevel="0" collapsed="false">
      <c r="B320" s="1" t="n">
        <v>119</v>
      </c>
      <c r="C320" s="71" t="n">
        <v>37228</v>
      </c>
      <c r="D320" s="20" t="n">
        <f aca="false">C320+90</f>
        <v>37318</v>
      </c>
      <c r="E320" s="21" t="n">
        <f aca="false">IF($A$10&gt;=D320,(IF($A$10-D320&gt;31,$A$10-$A$9+1,$A$10-D320+1)),0)</f>
        <v>0</v>
      </c>
      <c r="F320" s="22"/>
      <c r="G320" s="23" t="n">
        <f aca="false">IF(F320&lt;&gt;"",E320,0)</f>
        <v>0</v>
      </c>
      <c r="H320" s="24" t="n">
        <f aca="false">IF(F320&lt;&gt;"",F320,0)</f>
        <v>0</v>
      </c>
      <c r="I320" s="23" t="n">
        <f aca="false">IF(E320&gt;0,1,0)</f>
        <v>0</v>
      </c>
      <c r="J320" s="70"/>
    </row>
    <row r="321" customFormat="false" ht="12.75" hidden="false" customHeight="false" outlineLevel="0" collapsed="false">
      <c r="B321" s="1" t="n">
        <v>120</v>
      </c>
      <c r="C321" s="71" t="n">
        <v>37229</v>
      </c>
      <c r="D321" s="20" t="n">
        <f aca="false">C321+90</f>
        <v>37319</v>
      </c>
      <c r="E321" s="21" t="n">
        <f aca="false">IF($A$10&gt;=D321,(IF($A$10-D321&gt;31,$A$10-$A$9+1,$A$10-D321+1)),0)</f>
        <v>0</v>
      </c>
      <c r="F321" s="22"/>
      <c r="G321" s="23" t="n">
        <f aca="false">IF(F321&lt;&gt;"",E321,0)</f>
        <v>0</v>
      </c>
      <c r="H321" s="24" t="n">
        <f aca="false">IF(F321&lt;&gt;"",F321,0)</f>
        <v>0</v>
      </c>
      <c r="I321" s="23" t="n">
        <f aca="false">IF(E321&gt;0,1,0)</f>
        <v>0</v>
      </c>
      <c r="J321" s="70"/>
    </row>
    <row r="322" customFormat="false" ht="12.75" hidden="false" customHeight="false" outlineLevel="0" collapsed="false">
      <c r="B322" s="1" t="n">
        <v>121</v>
      </c>
      <c r="C322" s="71" t="n">
        <v>37228</v>
      </c>
      <c r="D322" s="20" t="n">
        <f aca="false">C322+90</f>
        <v>37318</v>
      </c>
      <c r="E322" s="21" t="n">
        <f aca="false">IF($A$10&gt;=D322,(IF($A$10-D322&gt;31,$A$10-$A$9+1,$A$10-D322+1)),0)</f>
        <v>0</v>
      </c>
      <c r="F322" s="22"/>
      <c r="G322" s="23" t="n">
        <f aca="false">IF(F322&lt;&gt;"",E322,0)</f>
        <v>0</v>
      </c>
      <c r="H322" s="24" t="n">
        <f aca="false">IF(F322&lt;&gt;"",F322,0)</f>
        <v>0</v>
      </c>
      <c r="I322" s="23" t="n">
        <f aca="false">IF(E322&gt;0,1,0)</f>
        <v>0</v>
      </c>
      <c r="J322" s="70"/>
    </row>
    <row r="323" customFormat="false" ht="12.75" hidden="false" customHeight="false" outlineLevel="0" collapsed="false">
      <c r="B323" s="1" t="n">
        <v>122</v>
      </c>
      <c r="C323" s="71" t="n">
        <v>37228</v>
      </c>
      <c r="D323" s="20" t="n">
        <f aca="false">C323+90</f>
        <v>37318</v>
      </c>
      <c r="E323" s="21" t="n">
        <f aca="false">IF($A$10&gt;=D323,(IF($A$10-D323&gt;31,$A$10-$A$9+1,$A$10-D323+1)),0)</f>
        <v>0</v>
      </c>
      <c r="F323" s="22"/>
      <c r="G323" s="23" t="n">
        <f aca="false">IF(F323&lt;&gt;"",E323,0)</f>
        <v>0</v>
      </c>
      <c r="H323" s="24" t="n">
        <f aca="false">IF(F323&lt;&gt;"",F323,0)</f>
        <v>0</v>
      </c>
      <c r="I323" s="23" t="n">
        <f aca="false">IF(E323&gt;0,1,0)</f>
        <v>0</v>
      </c>
      <c r="J323" s="70"/>
    </row>
    <row r="324" customFormat="false" ht="12.75" hidden="false" customHeight="false" outlineLevel="0" collapsed="false">
      <c r="B324" s="41"/>
      <c r="E324" s="74" t="s">
        <v>17</v>
      </c>
      <c r="F324" s="75" t="e">
        <f aca="false">AVERAGE(F234:F323)</f>
        <v>#DIV/0!</v>
      </c>
      <c r="G324" s="75"/>
      <c r="H324" s="75"/>
      <c r="I324" s="23" t="n">
        <f aca="false">SUM(I234:I323)</f>
        <v>0</v>
      </c>
    </row>
    <row r="325" customFormat="false" ht="12.75" hidden="false" customHeight="false" outlineLevel="0" collapsed="false">
      <c r="E325" s="37" t="s">
        <v>18</v>
      </c>
      <c r="F325" s="38" t="e">
        <f aca="false">(G234*H234+G235*H235+G236*H236+G237*H237+G238*H238+G239*H239+G240*H240+G241*H241+G242*H242+G243*H243+G244*H244+G245*H245+G246*H246+G247*H247+G248*H248+G249*H249+G250*H250+G251*H251+G252*H252+G253*H253+G254*H254+G255*H255+G256*H256+G257*H257+G258*H258+G259*H259+G260*H260+G261*H261+G262*H262+G263*H263+G264*H264+G265*H265+G266*H266+G267*H267+G268*H268+G269*H269+G270*H270+G271*H271+G272*H272+G273*H273+G274*H274+G275*H275+G276*H276+G277*H277+G278*H278+G279*H279+G280*H280+G281*H281+G282*H282+G283*H283+G284*H284+G285*H285+G286*H286+G287*H287+G288*H288+G289*H289+G290*H290+G291*H291+G292*H292+G293*H293+G294*H294+G295*H295+G296*H296+G297*H297+G298*H298+G299*H299+G300*H300+G301*H301+G302*H302+G303*H303+G304*H304+G305*H305+G306*H306+G307*H307+G308*H308+G309*H309+G310*H310+G311*H311+G312*H312+G313*H313+G314*H314+G315*H315+G316*H316+G317*H317+G318*H318+G319*H319+G320*H320+G321*H321+G322*H322+G323*H323)/SUM(G234:G323)</f>
        <v>#DIV/0!</v>
      </c>
    </row>
  </sheetData>
  <mergeCells count="10">
    <mergeCell ref="B3:D3"/>
    <mergeCell ref="B4:D4"/>
    <mergeCell ref="B6:C6"/>
    <mergeCell ref="B32:C32"/>
    <mergeCell ref="B137:C137"/>
    <mergeCell ref="B152:C152"/>
    <mergeCell ref="B177:C177"/>
    <mergeCell ref="B188:C188"/>
    <mergeCell ref="B209:C209"/>
    <mergeCell ref="B231:C231"/>
  </mergeCells>
  <conditionalFormatting sqref="I155:I175 I212:I229 I180:I186 I191:I207 I234:I324 I10:I29 I140:I150 I35:I134 E140:F149 E191:F206 E180:F185 E234:F323 E212:F228 E10:F29 E35:F134 E155:F174">
    <cfRule type="cellIs" priority="2" operator="greaterThanOrEqual" aboveAverage="0" equalAverage="0" bottom="0" percent="0" rank="0" text="" dxfId="4">
      <formula>$A$10</formula>
    </cfRule>
  </conditionalFormatting>
  <conditionalFormatting sqref="D10:D29 D35:D134 D140:D149 D155:D174 D180:D185 D191:D206 D212:D228 D234:D323">
    <cfRule type="cellIs" priority="3" operator="greaterThan" aboveAverage="0" equalAverage="0" bottom="0" percent="0" rank="0" text="" dxfId="5">
      <formula>$A$10</formula>
    </cfRule>
  </conditionalFormatting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66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&amp;C&amp;"Arial,Bold"&amp;16 2001 Commissioning Summary</oddHeader>
    <oddFooter>&amp;R&amp;D</oddFooter>
  </headerFooter>
  <rowBreaks count="4" manualBreakCount="4">
    <brk id="29" man="true" max="16383" min="0"/>
    <brk id="83" man="true" max="16383" min="0"/>
    <brk id="134" man="true" max="16383" min="0"/>
    <brk id="206" man="true" max="16383" min="0"/>
  </row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R324"/>
  <sheetViews>
    <sheetView showFormulas="false" showGridLines="true" showRowColHeaders="true" showZeros="true" rightToLeft="false" tabSelected="false" showOutlineSymbols="true" defaultGridColor="true" view="normal" topLeftCell="B111" colorId="64" zoomScale="100" zoomScaleNormal="100" zoomScalePageLayoutView="100" workbookViewId="0">
      <selection pane="topLeft" activeCell="G135" activeCellId="0" sqref="G13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13"/>
    <col collapsed="false" customWidth="true" hidden="false" outlineLevel="0" max="2" min="2" style="1" width="18.28"/>
    <col collapsed="false" customWidth="true" hidden="false" outlineLevel="0" max="3" min="3" style="0" width="21.99"/>
    <col collapsed="false" customWidth="true" hidden="false" outlineLevel="0" max="4" min="4" style="0" width="13.41"/>
    <col collapsed="false" customWidth="true" hidden="false" outlineLevel="0" max="5" min="5" style="0" width="15.99"/>
    <col collapsed="false" customWidth="true" hidden="false" outlineLevel="0" max="7" min="6" style="0" width="14.85"/>
  </cols>
  <sheetData>
    <row r="2" customFormat="false" ht="12.75" hidden="false" customHeight="false" outlineLevel="0" collapsed="false">
      <c r="B2" s="2" t="s">
        <v>0</v>
      </c>
      <c r="C2" s="2"/>
      <c r="D2" s="2"/>
      <c r="E2" s="3" t="n">
        <f aca="false">A9</f>
        <v>37315</v>
      </c>
      <c r="F2" s="4" t="n">
        <f aca="false">I29+I134+I149+I174+I185+I206+I228+I323</f>
        <v>198</v>
      </c>
      <c r="G2" s="5"/>
      <c r="H2" s="5"/>
    </row>
    <row r="3" customFormat="false" ht="12.75" hidden="false" customHeight="false" outlineLevel="0" collapsed="false">
      <c r="B3" s="2" t="s">
        <v>1</v>
      </c>
      <c r="C3" s="2"/>
      <c r="D3" s="2"/>
      <c r="E3" s="3" t="n">
        <f aca="false">A9</f>
        <v>37315</v>
      </c>
      <c r="F3" s="6" t="n">
        <f aca="false">(IF(ISERROR(F30),0,F30)*I29+IF(ISERROR(F135),0,F135)*I134+IF(ISERROR(F150),0,F150)*I149+IF(ISERROR(F175),0,F175)*I174+IF(ISERROR(F186),0,F186)*I185+IF(ISERROR(F207),0,F207)*I206+IF(ISERROR(F229),0,F229)*I228+IF(ISERROR(F324),0,F324)*I323)/F2</f>
        <v>0.890049323862327</v>
      </c>
      <c r="G3" s="7"/>
      <c r="H3" s="7"/>
    </row>
    <row r="4" customFormat="false" ht="12.75" hidden="false" customHeight="false" outlineLevel="0" collapsed="false">
      <c r="G4" s="8"/>
      <c r="H4" s="8"/>
    </row>
    <row r="5" customFormat="false" ht="18" hidden="false" customHeight="false" outlineLevel="0" collapsed="false">
      <c r="A5" s="9"/>
      <c r="B5" s="10" t="s">
        <v>2</v>
      </c>
      <c r="C5" s="10"/>
      <c r="D5" s="11"/>
      <c r="E5" s="11"/>
      <c r="F5" s="11"/>
      <c r="G5" s="12"/>
      <c r="H5" s="8"/>
    </row>
    <row r="6" customFormat="false" ht="12.75" hidden="false" customHeight="false" outlineLevel="0" collapsed="false">
      <c r="B6" s="13"/>
      <c r="C6" s="13" t="s">
        <v>3</v>
      </c>
      <c r="D6" s="13"/>
      <c r="E6" s="13"/>
      <c r="F6" s="13"/>
      <c r="G6" s="13"/>
      <c r="H6" s="13"/>
      <c r="I6" s="13"/>
      <c r="J6" s="13"/>
    </row>
    <row r="7" customFormat="false" ht="38.25" hidden="false" customHeight="false" outlineLevel="0" collapsed="false">
      <c r="B7" s="14" t="s">
        <v>4</v>
      </c>
      <c r="C7" s="14" t="s">
        <v>5</v>
      </c>
      <c r="D7" s="14" t="s">
        <v>6</v>
      </c>
      <c r="E7" s="15" t="s">
        <v>7</v>
      </c>
      <c r="F7" s="15" t="s">
        <v>8</v>
      </c>
      <c r="G7" s="16"/>
      <c r="H7" s="16"/>
      <c r="I7" s="16" t="s">
        <v>9</v>
      </c>
      <c r="J7" s="13"/>
      <c r="K7" s="17" t="s">
        <v>10</v>
      </c>
    </row>
    <row r="8" customFormat="false" ht="12.75" hidden="false" customHeight="false" outlineLevel="0" collapsed="false">
      <c r="A8" s="150" t="n">
        <v>37288</v>
      </c>
      <c r="D8" s="8"/>
      <c r="E8" s="8"/>
      <c r="F8" s="8"/>
      <c r="G8" s="8"/>
      <c r="H8" s="8"/>
      <c r="I8" s="8"/>
      <c r="J8" s="8"/>
    </row>
    <row r="9" customFormat="false" ht="12.75" hidden="false" customHeight="false" outlineLevel="0" collapsed="false">
      <c r="A9" s="150" t="n">
        <v>37315</v>
      </c>
      <c r="B9" s="1" t="n">
        <v>1</v>
      </c>
      <c r="C9" s="19" t="n">
        <v>37018</v>
      </c>
      <c r="D9" s="20" t="n">
        <f aca="false">C9+90</f>
        <v>37108</v>
      </c>
      <c r="E9" s="21" t="n">
        <f aca="false">IF($A$9&gt;=D9,(IF($A$9-D9+1&gt;$A$10,$A$9-$A$8+1,$A$9-D9+1)),0)</f>
        <v>28</v>
      </c>
      <c r="F9" s="148" t="n">
        <v>0.977734540393085</v>
      </c>
      <c r="G9" s="23" t="n">
        <f aca="false">IF(F9&lt;&gt;"",E9,0)</f>
        <v>28</v>
      </c>
      <c r="H9" s="24" t="n">
        <f aca="false">IF(F9&lt;&gt;"",F9,0)</f>
        <v>0.977734540393085</v>
      </c>
      <c r="I9" s="23" t="n">
        <f aca="false">IF(E9&gt;0,1,0)</f>
        <v>1</v>
      </c>
      <c r="J9" s="20"/>
      <c r="K9" s="25" t="s">
        <v>11</v>
      </c>
      <c r="L9" s="25" t="n">
        <v>2</v>
      </c>
    </row>
    <row r="10" customFormat="false" ht="12.75" hidden="false" customHeight="false" outlineLevel="0" collapsed="false">
      <c r="A10" s="151" t="n">
        <f aca="false">A9-A8+1</f>
        <v>28</v>
      </c>
      <c r="B10" s="1" t="n">
        <v>2</v>
      </c>
      <c r="C10" s="26" t="n">
        <v>37069</v>
      </c>
      <c r="D10" s="20" t="n">
        <f aca="false">C10+90</f>
        <v>37159</v>
      </c>
      <c r="E10" s="21" t="n">
        <f aca="false">IF($A$9&gt;=D10,(IF($A$9-D10+1&gt;$A$10,$A$9-$A$8+1,$A$9-D10+1)),0)</f>
        <v>28</v>
      </c>
      <c r="F10" s="148" t="n">
        <v>0.999757934773973</v>
      </c>
      <c r="G10" s="23" t="n">
        <f aca="false">IF(F10&lt;&gt;"",E10,0)</f>
        <v>28</v>
      </c>
      <c r="H10" s="24" t="n">
        <f aca="false">IF(F10&lt;&gt;"",F10,0)</f>
        <v>0.999757934773973</v>
      </c>
      <c r="I10" s="23" t="n">
        <f aca="false">IF(E10&gt;0,1,0)</f>
        <v>1</v>
      </c>
      <c r="J10" s="20"/>
      <c r="K10" s="27" t="s">
        <v>12</v>
      </c>
      <c r="L10" s="27" t="n">
        <v>16</v>
      </c>
    </row>
    <row r="11" customFormat="false" ht="13.5" hidden="false" customHeight="false" outlineLevel="0" collapsed="false">
      <c r="B11" s="1" t="n">
        <v>3</v>
      </c>
      <c r="C11" s="19" t="n">
        <v>37028</v>
      </c>
      <c r="D11" s="20" t="n">
        <f aca="false">C11+90</f>
        <v>37118</v>
      </c>
      <c r="E11" s="21" t="n">
        <f aca="false">IF($A$9&gt;=D11,(IF($A$9-D11+1&gt;$A$10,$A$9-$A$8+1,$A$9-D11+1)),0)</f>
        <v>28</v>
      </c>
      <c r="F11" s="148" t="n">
        <v>0.992657601463739</v>
      </c>
      <c r="G11" s="23" t="n">
        <f aca="false">IF(F11&lt;&gt;"",E11,0)</f>
        <v>28</v>
      </c>
      <c r="H11" s="24" t="n">
        <f aca="false">IF(F11&lt;&gt;"",F11,0)</f>
        <v>0.992657601463739</v>
      </c>
      <c r="I11" s="23" t="n">
        <f aca="false">IF(E11&gt;0,1,0)</f>
        <v>1</v>
      </c>
      <c r="J11" s="20"/>
      <c r="K11" s="28" t="s">
        <v>13</v>
      </c>
      <c r="L11" s="28" t="n">
        <v>2</v>
      </c>
      <c r="M11" s="29" t="s">
        <v>14</v>
      </c>
      <c r="P11" s="30" t="s">
        <v>15</v>
      </c>
      <c r="Q11" s="31"/>
      <c r="R11" s="31"/>
    </row>
    <row r="12" customFormat="false" ht="13.5" hidden="false" customHeight="false" outlineLevel="0" collapsed="false">
      <c r="B12" s="1" t="n">
        <v>4</v>
      </c>
      <c r="C12" s="26" t="n">
        <v>37069</v>
      </c>
      <c r="D12" s="20" t="n">
        <f aca="false">C12+90</f>
        <v>37159</v>
      </c>
      <c r="E12" s="21" t="n">
        <f aca="false">IF($A$9&gt;=D12,(IF($A$9-D12+1&gt;$A$10,$A$9-$A$8+1,$A$9-D12+1)),0)</f>
        <v>28</v>
      </c>
      <c r="F12" s="148" t="n">
        <v>0.990011643379907</v>
      </c>
      <c r="G12" s="23" t="n">
        <f aca="false">IF(F12&lt;&gt;"",E12,0)</f>
        <v>28</v>
      </c>
      <c r="H12" s="24" t="n">
        <f aca="false">IF(F12&lt;&gt;"",F12,0)</f>
        <v>0.990011643379907</v>
      </c>
      <c r="I12" s="23" t="n">
        <f aca="false">IF(E12&gt;0,1,0)</f>
        <v>1</v>
      </c>
      <c r="J12" s="20"/>
      <c r="L12" s="29" t="n">
        <f aca="false">SUM(L9:L11)</f>
        <v>20</v>
      </c>
      <c r="M12" s="29" t="s">
        <v>16</v>
      </c>
      <c r="P12" s="32"/>
    </row>
    <row r="13" customFormat="false" ht="12.75" hidden="false" customHeight="false" outlineLevel="0" collapsed="false">
      <c r="B13" s="1" t="n">
        <v>5</v>
      </c>
      <c r="C13" s="26" t="n">
        <v>37069</v>
      </c>
      <c r="D13" s="20" t="n">
        <f aca="false">C13+90</f>
        <v>37159</v>
      </c>
      <c r="E13" s="21" t="n">
        <f aca="false">IF($A$9&gt;=D13,(IF($A$9-D13+1&gt;$A$10,$A$9-$A$8+1,$A$9-D13+1)),0)</f>
        <v>28</v>
      </c>
      <c r="F13" s="148" t="n">
        <v>0.99982957072607</v>
      </c>
      <c r="G13" s="23" t="n">
        <f aca="false">IF(F13&lt;&gt;"",E13,0)</f>
        <v>28</v>
      </c>
      <c r="H13" s="24" t="n">
        <f aca="false">IF(F13&lt;&gt;"",F13,0)</f>
        <v>0.99982957072607</v>
      </c>
      <c r="I13" s="23" t="n">
        <f aca="false">IF(E13&gt;0,1,0)</f>
        <v>1</v>
      </c>
      <c r="J13" s="20"/>
      <c r="L13" s="0" t="n">
        <v>0</v>
      </c>
    </row>
    <row r="14" customFormat="false" ht="12.75" hidden="false" customHeight="false" outlineLevel="0" collapsed="false">
      <c r="B14" s="1" t="n">
        <v>6</v>
      </c>
      <c r="C14" s="26" t="n">
        <v>37043</v>
      </c>
      <c r="D14" s="20" t="n">
        <f aca="false">C14+90</f>
        <v>37133</v>
      </c>
      <c r="E14" s="21" t="n">
        <f aca="false">IF($A$9&gt;=D14,(IF($A$9-D14+1&gt;$A$10,$A$9-$A$8+1,$A$9-D14+1)),0)</f>
        <v>28</v>
      </c>
      <c r="F14" s="148" t="n">
        <v>0.99815329136432</v>
      </c>
      <c r="G14" s="23" t="n">
        <f aca="false">IF(F14&lt;&gt;"",E14,0)</f>
        <v>28</v>
      </c>
      <c r="H14" s="24" t="n">
        <f aca="false">IF(F14&lt;&gt;"",F14,0)</f>
        <v>0.99815329136432</v>
      </c>
      <c r="I14" s="23" t="n">
        <f aca="false">IF(E14&gt;0,1,0)</f>
        <v>1</v>
      </c>
      <c r="J14" s="20"/>
    </row>
    <row r="15" customFormat="false" ht="12.75" hidden="false" customHeight="false" outlineLevel="0" collapsed="false">
      <c r="B15" s="1" t="n">
        <v>7</v>
      </c>
      <c r="C15" s="26" t="n">
        <v>37069</v>
      </c>
      <c r="D15" s="20" t="n">
        <f aca="false">C15+90</f>
        <v>37159</v>
      </c>
      <c r="E15" s="21" t="n">
        <f aca="false">IF($A$9&gt;=D15,(IF($A$9-D15+1&gt;$A$10,$A$9-$A$8+1,$A$9-D15+1)),0)</f>
        <v>28</v>
      </c>
      <c r="F15" s="148" t="n">
        <v>0.991024617431803</v>
      </c>
      <c r="G15" s="23" t="n">
        <f aca="false">IF(F15&lt;&gt;"",E15,0)</f>
        <v>28</v>
      </c>
      <c r="H15" s="24" t="n">
        <f aca="false">IF(F15&lt;&gt;"",F15,0)</f>
        <v>0.991024617431803</v>
      </c>
      <c r="I15" s="23" t="n">
        <f aca="false">IF(E15&gt;0,1,0)</f>
        <v>1</v>
      </c>
      <c r="J15" s="20"/>
    </row>
    <row r="16" customFormat="false" ht="12.75" hidden="false" customHeight="false" outlineLevel="0" collapsed="false">
      <c r="B16" s="1" t="n">
        <v>8</v>
      </c>
      <c r="C16" s="26" t="n">
        <v>37053</v>
      </c>
      <c r="D16" s="20" t="n">
        <f aca="false">C16+90</f>
        <v>37143</v>
      </c>
      <c r="E16" s="21" t="n">
        <f aca="false">IF($A$9&gt;=D16,(IF($A$9-D16+1&gt;$A$10,$A$9-$A$8+1,$A$9-D16+1)),0)</f>
        <v>28</v>
      </c>
      <c r="F16" s="148" t="n">
        <v>0.994545908183633</v>
      </c>
      <c r="G16" s="23" t="n">
        <f aca="false">IF(F16&lt;&gt;"",E16,0)</f>
        <v>28</v>
      </c>
      <c r="H16" s="24" t="n">
        <f aca="false">IF(F16&lt;&gt;"",F16,0)</f>
        <v>0.994545908183633</v>
      </c>
      <c r="I16" s="23" t="n">
        <f aca="false">IF(E16&gt;0,1,0)</f>
        <v>1</v>
      </c>
      <c r="J16" s="20"/>
    </row>
    <row r="17" customFormat="false" ht="12.75" hidden="false" customHeight="false" outlineLevel="0" collapsed="false">
      <c r="B17" s="1" t="n">
        <v>9</v>
      </c>
      <c r="C17" s="26" t="n">
        <v>37053</v>
      </c>
      <c r="D17" s="20" t="n">
        <f aca="false">C17+90</f>
        <v>37143</v>
      </c>
      <c r="E17" s="21" t="n">
        <f aca="false">IF($A$9&gt;=D17,(IF($A$9-D17+1&gt;$A$10,$A$9-$A$8+1,$A$9-D17+1)),0)</f>
        <v>28</v>
      </c>
      <c r="F17" s="148" t="n">
        <v>0.973448519627412</v>
      </c>
      <c r="G17" s="23" t="n">
        <f aca="false">IF(F17&lt;&gt;"",E17,0)</f>
        <v>28</v>
      </c>
      <c r="H17" s="24" t="n">
        <f aca="false">IF(F17&lt;&gt;"",F17,0)</f>
        <v>0.973448519627412</v>
      </c>
      <c r="I17" s="23" t="n">
        <f aca="false">IF(E17&gt;0,1,0)</f>
        <v>1</v>
      </c>
      <c r="J17" s="20"/>
    </row>
    <row r="18" customFormat="false" ht="12.75" hidden="false" customHeight="false" outlineLevel="0" collapsed="false">
      <c r="B18" s="1" t="n">
        <v>10</v>
      </c>
      <c r="C18" s="26" t="n">
        <v>37070</v>
      </c>
      <c r="D18" s="20" t="n">
        <f aca="false">C18+90</f>
        <v>37160</v>
      </c>
      <c r="E18" s="21" t="n">
        <f aca="false">IF($A$9&gt;=D18,(IF($A$9-D18+1&gt;$A$10,$A$9-$A$8+1,$A$9-D18+1)),0)</f>
        <v>28</v>
      </c>
      <c r="F18" s="148" t="n">
        <v>0.987336742671845</v>
      </c>
      <c r="G18" s="23" t="n">
        <f aca="false">IF(F18&lt;&gt;"",E18,0)</f>
        <v>28</v>
      </c>
      <c r="H18" s="24" t="n">
        <f aca="false">IF(F18&lt;&gt;"",F18,0)</f>
        <v>0.987336742671845</v>
      </c>
      <c r="I18" s="23" t="n">
        <f aca="false">IF(E18&gt;0,1,0)</f>
        <v>1</v>
      </c>
      <c r="J18" s="20"/>
    </row>
    <row r="19" customFormat="false" ht="12.75" hidden="false" customHeight="false" outlineLevel="0" collapsed="false">
      <c r="B19" s="1" t="n">
        <v>11</v>
      </c>
      <c r="C19" s="26" t="n">
        <v>37070</v>
      </c>
      <c r="D19" s="20" t="n">
        <f aca="false">C19+90</f>
        <v>37160</v>
      </c>
      <c r="E19" s="21" t="n">
        <f aca="false">IF($A$9&gt;=D19,(IF($A$9-D19+1&gt;$A$10,$A$9-$A$8+1,$A$9-D19+1)),0)</f>
        <v>28</v>
      </c>
      <c r="F19" s="148" t="n">
        <v>0.999852843915344</v>
      </c>
      <c r="G19" s="23" t="n">
        <f aca="false">IF(F19&lt;&gt;"",E19,0)</f>
        <v>28</v>
      </c>
      <c r="H19" s="24" t="n">
        <f aca="false">IF(F19&lt;&gt;"",F19,0)</f>
        <v>0.999852843915344</v>
      </c>
      <c r="I19" s="23" t="n">
        <f aca="false">IF(E19&gt;0,1,0)</f>
        <v>1</v>
      </c>
      <c r="J19" s="20"/>
    </row>
    <row r="20" customFormat="false" ht="12.75" hidden="false" customHeight="false" outlineLevel="0" collapsed="false">
      <c r="B20" s="1" t="n">
        <v>12</v>
      </c>
      <c r="C20" s="26" t="n">
        <v>37063</v>
      </c>
      <c r="D20" s="20" t="n">
        <f aca="false">C20+90</f>
        <v>37153</v>
      </c>
      <c r="E20" s="21" t="n">
        <f aca="false">IF($A$9&gt;=D20,(IF($A$9-D20+1&gt;$A$10,$A$9-$A$8+1,$A$9-D20+1)),0)</f>
        <v>28</v>
      </c>
      <c r="F20" s="148" t="n">
        <v>0.985859115103127</v>
      </c>
      <c r="G20" s="23" t="n">
        <f aca="false">IF(F20&lt;&gt;"",E20,0)</f>
        <v>28</v>
      </c>
      <c r="H20" s="24" t="n">
        <f aca="false">IF(F20&lt;&gt;"",F20,0)</f>
        <v>0.985859115103127</v>
      </c>
      <c r="I20" s="23" t="n">
        <f aca="false">IF(E20&gt;0,1,0)</f>
        <v>1</v>
      </c>
      <c r="J20" s="20"/>
    </row>
    <row r="21" customFormat="false" ht="12.75" hidden="false" customHeight="false" outlineLevel="0" collapsed="false">
      <c r="B21" s="1" t="n">
        <v>13</v>
      </c>
      <c r="C21" s="26" t="n">
        <v>37070</v>
      </c>
      <c r="D21" s="20" t="n">
        <f aca="false">C21+90</f>
        <v>37160</v>
      </c>
      <c r="E21" s="21" t="n">
        <f aca="false">IF($A$9&gt;=D21,(IF($A$9-D21+1&gt;$A$10,$A$9-$A$8+1,$A$9-D21+1)),0)</f>
        <v>28</v>
      </c>
      <c r="F21" s="148" t="n">
        <v>0.996802248677249</v>
      </c>
      <c r="G21" s="23" t="n">
        <f aca="false">IF(F21&lt;&gt;"",E21,0)</f>
        <v>28</v>
      </c>
      <c r="H21" s="24" t="n">
        <f aca="false">IF(F21&lt;&gt;"",F21,0)</f>
        <v>0.996802248677249</v>
      </c>
      <c r="I21" s="23" t="n">
        <f aca="false">IF(E21&gt;0,1,0)</f>
        <v>1</v>
      </c>
      <c r="J21" s="20"/>
    </row>
    <row r="22" customFormat="false" ht="12.75" hidden="false" customHeight="false" outlineLevel="0" collapsed="false">
      <c r="B22" s="1" t="n">
        <v>14</v>
      </c>
      <c r="C22" s="26" t="n">
        <v>37070</v>
      </c>
      <c r="D22" s="20" t="n">
        <f aca="false">C22+90</f>
        <v>37160</v>
      </c>
      <c r="E22" s="21" t="n">
        <f aca="false">IF($A$9&gt;=D22,(IF($A$9-D22+1&gt;$A$10,$A$9-$A$8+1,$A$9-D22+1)),0)</f>
        <v>28</v>
      </c>
      <c r="F22" s="148" t="n">
        <v>0.967386061210911</v>
      </c>
      <c r="G22" s="23" t="n">
        <f aca="false">IF(F22&lt;&gt;"",E22,0)</f>
        <v>28</v>
      </c>
      <c r="H22" s="24" t="n">
        <f aca="false">IF(F22&lt;&gt;"",F22,0)</f>
        <v>0.967386061210911</v>
      </c>
      <c r="I22" s="23" t="n">
        <f aca="false">IF(E22&gt;0,1,0)</f>
        <v>1</v>
      </c>
      <c r="J22" s="20"/>
    </row>
    <row r="23" customFormat="false" ht="12.75" hidden="false" customHeight="false" outlineLevel="0" collapsed="false">
      <c r="B23" s="1" t="n">
        <v>15</v>
      </c>
      <c r="C23" s="26" t="n">
        <v>37070</v>
      </c>
      <c r="D23" s="20" t="n">
        <f aca="false">C23+90</f>
        <v>37160</v>
      </c>
      <c r="E23" s="21" t="n">
        <f aca="false">IF($A$9&gt;=D23,(IF($A$9-D23+1&gt;$A$10,$A$9-$A$8+1,$A$9-D23+1)),0)</f>
        <v>28</v>
      </c>
      <c r="F23" s="148" t="n">
        <v>0.964540502328676</v>
      </c>
      <c r="G23" s="23" t="n">
        <f aca="false">IF(F23&lt;&gt;"",E23,0)</f>
        <v>28</v>
      </c>
      <c r="H23" s="24" t="n">
        <f aca="false">IF(F23&lt;&gt;"",F23,0)</f>
        <v>0.964540502328676</v>
      </c>
      <c r="I23" s="23" t="n">
        <f aca="false">IF(E23&gt;0,1,0)</f>
        <v>1</v>
      </c>
      <c r="J23" s="20"/>
    </row>
    <row r="24" customFormat="false" ht="12.75" hidden="false" customHeight="false" outlineLevel="0" collapsed="false">
      <c r="B24" s="1" t="n">
        <v>16</v>
      </c>
      <c r="C24" s="26" t="n">
        <v>37070</v>
      </c>
      <c r="D24" s="20" t="n">
        <f aca="false">C24+90</f>
        <v>37160</v>
      </c>
      <c r="E24" s="21" t="n">
        <f aca="false">IF($A$9&gt;=D24,(IF($A$9-D24+1&gt;$A$10,$A$9-$A$8+1,$A$9-D24+1)),0)</f>
        <v>28</v>
      </c>
      <c r="F24" s="148" t="n">
        <v>0.993987857618097</v>
      </c>
      <c r="G24" s="23" t="n">
        <f aca="false">IF(F24&lt;&gt;"",E24,0)</f>
        <v>28</v>
      </c>
      <c r="H24" s="24" t="n">
        <f aca="false">IF(F24&lt;&gt;"",F24,0)</f>
        <v>0.993987857618097</v>
      </c>
      <c r="I24" s="23" t="n">
        <f aca="false">IF(E24&gt;0,1,0)</f>
        <v>1</v>
      </c>
      <c r="J24" s="20"/>
    </row>
    <row r="25" customFormat="false" ht="12.75" hidden="false" customHeight="false" outlineLevel="0" collapsed="false">
      <c r="B25" s="1" t="n">
        <v>17</v>
      </c>
      <c r="C25" s="26" t="n">
        <v>37072</v>
      </c>
      <c r="D25" s="20" t="n">
        <f aca="false">C25+90</f>
        <v>37162</v>
      </c>
      <c r="E25" s="21" t="n">
        <f aca="false">IF($A$9&gt;=D25,(IF($A$9-D25+1&gt;$A$10,$A$9-$A$8+1,$A$9-D25+1)),0)</f>
        <v>28</v>
      </c>
      <c r="F25" s="148" t="n">
        <v>0.999599867724868</v>
      </c>
      <c r="G25" s="23" t="n">
        <f aca="false">IF(F25&lt;&gt;"",E25,0)</f>
        <v>28</v>
      </c>
      <c r="H25" s="24" t="n">
        <f aca="false">IF(F25&lt;&gt;"",F25,0)</f>
        <v>0.999599867724868</v>
      </c>
      <c r="I25" s="23" t="n">
        <f aca="false">IF(E25&gt;0,1,0)</f>
        <v>1</v>
      </c>
      <c r="J25" s="20"/>
    </row>
    <row r="26" customFormat="false" ht="12.75" hidden="false" customHeight="false" outlineLevel="0" collapsed="false">
      <c r="B26" s="1" t="n">
        <v>18</v>
      </c>
      <c r="C26" s="33" t="n">
        <v>37074</v>
      </c>
      <c r="D26" s="20" t="n">
        <f aca="false">C26+90</f>
        <v>37164</v>
      </c>
      <c r="E26" s="21" t="n">
        <f aca="false">IF($A$9&gt;=D26,(IF($A$9-D26+1&gt;$A$10,$A$9-$A$8+1,$A$9-D26+1)),0)</f>
        <v>28</v>
      </c>
      <c r="F26" s="148" t="n">
        <v>0.958350382568197</v>
      </c>
      <c r="G26" s="23" t="n">
        <f aca="false">IF(F26&lt;&gt;"",E26,0)</f>
        <v>28</v>
      </c>
      <c r="H26" s="24" t="n">
        <f aca="false">IF(F26&lt;&gt;"",F26,0)</f>
        <v>0.958350382568197</v>
      </c>
      <c r="I26" s="23" t="n">
        <f aca="false">IF(E26&gt;0,1,0)</f>
        <v>1</v>
      </c>
      <c r="J26" s="20"/>
    </row>
    <row r="27" customFormat="false" ht="12.75" hidden="false" customHeight="false" outlineLevel="0" collapsed="false">
      <c r="B27" s="1" t="n">
        <v>19</v>
      </c>
      <c r="C27" s="33" t="n">
        <v>37074</v>
      </c>
      <c r="D27" s="20" t="n">
        <f aca="false">C27+90</f>
        <v>37164</v>
      </c>
      <c r="E27" s="21" t="n">
        <f aca="false">IF($A$9&gt;=D27,(IF($A$9-D27+1&gt;$A$10,$A$9-$A$8+1,$A$9-D27+1)),0)</f>
        <v>28</v>
      </c>
      <c r="F27" s="148" t="n">
        <v>0.952732448870898</v>
      </c>
      <c r="G27" s="23" t="n">
        <f aca="false">IF(F27&lt;&gt;"",E27,0)</f>
        <v>28</v>
      </c>
      <c r="H27" s="24" t="n">
        <f aca="false">IF(F27&lt;&gt;"",F27,0)</f>
        <v>0.952732448870898</v>
      </c>
      <c r="I27" s="23" t="n">
        <f aca="false">IF(E27&gt;0,1,0)</f>
        <v>1</v>
      </c>
      <c r="J27" s="20"/>
    </row>
    <row r="28" customFormat="false" ht="12.75" hidden="false" customHeight="false" outlineLevel="0" collapsed="false">
      <c r="B28" s="1" t="n">
        <v>20</v>
      </c>
      <c r="C28" s="26" t="n">
        <v>37072</v>
      </c>
      <c r="D28" s="20" t="n">
        <f aca="false">C28+90</f>
        <v>37162</v>
      </c>
      <c r="E28" s="21" t="n">
        <f aca="false">IF($A$9&gt;=D28,(IF($A$9-D28+1&gt;$A$10,$A$9-$A$8+1,$A$9-D28+1)),0)</f>
        <v>28</v>
      </c>
      <c r="F28" s="148" t="n">
        <v>0.983509306606414</v>
      </c>
      <c r="G28" s="23" t="n">
        <f aca="false">IF(F28&lt;&gt;"",E28,0)</f>
        <v>28</v>
      </c>
      <c r="H28" s="24" t="n">
        <f aca="false">IF(F28&lt;&gt;"",F28,0)</f>
        <v>0.983509306606414</v>
      </c>
      <c r="I28" s="23" t="n">
        <f aca="false">IF(E28&gt;0,1,0)</f>
        <v>1</v>
      </c>
      <c r="J28" s="20"/>
    </row>
    <row r="29" customFormat="false" ht="12.75" hidden="false" customHeight="false" outlineLevel="0" collapsed="false">
      <c r="C29" s="20"/>
      <c r="D29" s="20"/>
      <c r="E29" s="34" t="s">
        <v>17</v>
      </c>
      <c r="F29" s="35" t="n">
        <f aca="false">AVERAGE(F8:F28)</f>
        <v>0.985356050231978</v>
      </c>
      <c r="G29" s="35"/>
      <c r="H29" s="35"/>
      <c r="I29" s="36" t="n">
        <f aca="false">SUM(I9:I28)</f>
        <v>20</v>
      </c>
      <c r="J29" s="20"/>
    </row>
    <row r="30" customFormat="false" ht="12.75" hidden="false" customHeight="false" outlineLevel="0" collapsed="false">
      <c r="C30" s="1"/>
      <c r="D30" s="37"/>
      <c r="E30" s="37" t="s">
        <v>18</v>
      </c>
      <c r="F30" s="152" t="n">
        <f aca="false">(G9*H9+G10*H10+G11*H11+G12*H12+G13*H13+G14*H14+G15*H15+G16*H16+G17*H17+G18*H18+G19*H19+G20*H20+G21*H21+G22*H22+G23*H23+G24*H24+G25*H25+G26*H26+G27*H27+G28*H28)/SUM(G9:G28)</f>
        <v>0.985356050231979</v>
      </c>
      <c r="G30" s="38"/>
      <c r="H30" s="38"/>
      <c r="I30" s="38"/>
      <c r="J30" s="37"/>
    </row>
    <row r="31" customFormat="false" ht="18" hidden="false" customHeight="false" outlineLevel="0" collapsed="false">
      <c r="A31" s="9"/>
      <c r="B31" s="39" t="s">
        <v>19</v>
      </c>
      <c r="C31" s="39"/>
      <c r="D31" s="12"/>
      <c r="E31" s="12"/>
      <c r="F31" s="12"/>
      <c r="G31" s="12"/>
      <c r="H31" s="12"/>
      <c r="I31" s="12"/>
      <c r="J31" s="12"/>
    </row>
    <row r="32" customFormat="false" ht="12.75" hidden="false" customHeight="false" outlineLevel="0" collapsed="false">
      <c r="B32" s="13"/>
      <c r="C32" s="13" t="s">
        <v>20</v>
      </c>
      <c r="D32" s="40"/>
      <c r="E32" s="40"/>
      <c r="F32" s="40"/>
      <c r="G32" s="40"/>
      <c r="H32" s="40"/>
      <c r="I32" s="40"/>
      <c r="J32" s="40"/>
    </row>
    <row r="33" customFormat="false" ht="38.25" hidden="false" customHeight="false" outlineLevel="0" collapsed="false">
      <c r="B33" s="13" t="str">
        <f aca="false">B7</f>
        <v>TURBINE NO.</v>
      </c>
      <c r="C33" s="13" t="str">
        <f aca="false">C7</f>
        <v>ACCEPTANCE</v>
      </c>
      <c r="D33" s="13" t="str">
        <f aca="false">D7</f>
        <v>90 Days </v>
      </c>
      <c r="E33" s="16" t="str">
        <f aca="false">E7</f>
        <v>Days in Mo. &gt; 90 Days from Commissioning</v>
      </c>
      <c r="F33" s="16" t="str">
        <f aca="false">F7</f>
        <v>MTD Avail for &gt; 90 days from Commissioning</v>
      </c>
      <c r="G33" s="16"/>
      <c r="H33" s="16"/>
      <c r="I33" s="16" t="s">
        <v>9</v>
      </c>
      <c r="J33" s="13"/>
      <c r="K33" s="17" t="s">
        <v>10</v>
      </c>
    </row>
    <row r="34" customFormat="false" ht="12.75" hidden="false" customHeight="false" outlineLevel="0" collapsed="false">
      <c r="A34" s="8"/>
      <c r="B34" s="41" t="n">
        <v>1</v>
      </c>
      <c r="C34" s="42" t="n">
        <v>37116</v>
      </c>
      <c r="D34" s="20" t="n">
        <f aca="false">C34+90</f>
        <v>37206</v>
      </c>
      <c r="E34" s="21" t="n">
        <f aca="false">IF($A$9&gt;=D34,(IF($A$9-D34+1&gt;$A$10,$A$9-$A$8+1,$A$9-D34+1)),0)</f>
        <v>28</v>
      </c>
      <c r="F34" s="153" t="n">
        <v>0.984641979975188</v>
      </c>
      <c r="G34" s="23" t="n">
        <f aca="false">IF(F34&lt;&gt;"",E34,0)</f>
        <v>28</v>
      </c>
      <c r="H34" s="24" t="n">
        <f aca="false">IF(F34&lt;&gt;"",F34,0)</f>
        <v>0.984641979975188</v>
      </c>
      <c r="I34" s="23" t="n">
        <f aca="false">IF(E34&gt;0,1,0)</f>
        <v>1</v>
      </c>
      <c r="J34" s="20"/>
      <c r="K34" s="43" t="s">
        <v>13</v>
      </c>
      <c r="L34" s="43" t="n">
        <v>22</v>
      </c>
    </row>
    <row r="35" customFormat="false" ht="12.75" hidden="false" customHeight="false" outlineLevel="0" collapsed="false">
      <c r="A35" s="8"/>
      <c r="B35" s="41" t="n">
        <v>2</v>
      </c>
      <c r="C35" s="42" t="n">
        <v>37116</v>
      </c>
      <c r="D35" s="20" t="n">
        <f aca="false">C35+90</f>
        <v>37206</v>
      </c>
      <c r="E35" s="21" t="n">
        <f aca="false">IF($A$9&gt;=D35,(IF($A$9-D35+1&gt;$A$10,$A$9-$A$8+1,$A$9-D35+1)),0)</f>
        <v>28</v>
      </c>
      <c r="F35" s="153" t="n">
        <v>0.995971260270252</v>
      </c>
      <c r="G35" s="23" t="n">
        <f aca="false">IF(F35&lt;&gt;"",E35,0)</f>
        <v>28</v>
      </c>
      <c r="H35" s="24" t="n">
        <f aca="false">IF(F35&lt;&gt;"",F35,0)</f>
        <v>0.995971260270252</v>
      </c>
      <c r="I35" s="23" t="n">
        <f aca="false">IF(E35&gt;0,1,0)</f>
        <v>1</v>
      </c>
      <c r="J35" s="20"/>
      <c r="K35" s="44" t="s">
        <v>21</v>
      </c>
      <c r="L35" s="44" t="n">
        <v>23</v>
      </c>
    </row>
    <row r="36" customFormat="false" ht="12.75" hidden="false" customHeight="false" outlineLevel="0" collapsed="false">
      <c r="A36" s="8"/>
      <c r="B36" s="41" t="n">
        <v>3</v>
      </c>
      <c r="C36" s="42" t="n">
        <v>37116</v>
      </c>
      <c r="D36" s="20" t="n">
        <f aca="false">C36+90</f>
        <v>37206</v>
      </c>
      <c r="E36" s="21" t="n">
        <f aca="false">IF($A$9&gt;=D36,(IF($A$9-D36+1&gt;$A$10,$A$9-$A$8+1,$A$9-D36+1)),0)</f>
        <v>28</v>
      </c>
      <c r="F36" s="153" t="n">
        <f aca="false">MIN(1,100.382341317965%)</f>
        <v>1</v>
      </c>
      <c r="G36" s="23" t="n">
        <f aca="false">IF(F36&lt;&gt;"",E36,0)</f>
        <v>28</v>
      </c>
      <c r="H36" s="24" t="n">
        <f aca="false">IF(F36&lt;&gt;"",F36,0)</f>
        <v>1</v>
      </c>
      <c r="I36" s="23" t="n">
        <f aca="false">IF(E36&gt;0,1,0)</f>
        <v>1</v>
      </c>
      <c r="J36" s="20"/>
      <c r="K36" s="45" t="s">
        <v>22</v>
      </c>
      <c r="L36" s="45" t="n">
        <v>42</v>
      </c>
    </row>
    <row r="37" customFormat="false" ht="12.75" hidden="false" customHeight="false" outlineLevel="0" collapsed="false">
      <c r="A37" s="8"/>
      <c r="B37" s="41" t="n">
        <v>4</v>
      </c>
      <c r="C37" s="42" t="n">
        <v>37125</v>
      </c>
      <c r="D37" s="20" t="n">
        <f aca="false">C37+90</f>
        <v>37215</v>
      </c>
      <c r="E37" s="21" t="n">
        <f aca="false">IF($A$9&gt;=D37,(IF($A$9-D37+1&gt;$A$10,$A$9-$A$8+1,$A$9-D37+1)),0)</f>
        <v>28</v>
      </c>
      <c r="F37" s="153" t="n">
        <v>0.348129390733284</v>
      </c>
      <c r="G37" s="23" t="n">
        <f aca="false">IF(F37&lt;&gt;"",E37,0)</f>
        <v>28</v>
      </c>
      <c r="H37" s="24" t="n">
        <f aca="false">IF(F37&lt;&gt;"",F37,0)</f>
        <v>0.348129390733284</v>
      </c>
      <c r="I37" s="23" t="n">
        <f aca="false">IF(E37&gt;0,1,0)</f>
        <v>1</v>
      </c>
      <c r="J37" s="20"/>
      <c r="K37" s="46" t="s">
        <v>23</v>
      </c>
      <c r="L37" s="46" t="n">
        <v>7</v>
      </c>
    </row>
    <row r="38" customFormat="false" ht="13.5" hidden="false" customHeight="false" outlineLevel="0" collapsed="false">
      <c r="A38" s="8"/>
      <c r="B38" s="41" t="n">
        <v>5</v>
      </c>
      <c r="C38" s="42" t="n">
        <v>37125</v>
      </c>
      <c r="D38" s="20" t="n">
        <f aca="false">C38+90</f>
        <v>37215</v>
      </c>
      <c r="E38" s="21" t="n">
        <f aca="false">IF($A$9&gt;=D38,(IF($A$9-D38+1&gt;$A$10,$A$9-$A$8+1,$A$9-D38+1)),0)</f>
        <v>28</v>
      </c>
      <c r="F38" s="153" t="n">
        <v>0.988567164305673</v>
      </c>
      <c r="G38" s="23" t="n">
        <f aca="false">IF(F38&lt;&gt;"",E38,0)</f>
        <v>28</v>
      </c>
      <c r="H38" s="24" t="n">
        <f aca="false">IF(F38&lt;&gt;"",F38,0)</f>
        <v>0.988567164305673</v>
      </c>
      <c r="I38" s="23" t="n">
        <f aca="false">IF(E38&gt;0,1,0)</f>
        <v>1</v>
      </c>
      <c r="J38" s="20"/>
      <c r="K38" s="47" t="s">
        <v>24</v>
      </c>
      <c r="L38" s="48" t="n">
        <v>6</v>
      </c>
      <c r="M38" s="29" t="s">
        <v>14</v>
      </c>
      <c r="P38" s="49" t="s">
        <v>15</v>
      </c>
      <c r="Q38" s="31"/>
      <c r="R38" s="31"/>
    </row>
    <row r="39" customFormat="false" ht="13.5" hidden="false" customHeight="false" outlineLevel="0" collapsed="false">
      <c r="A39" s="8"/>
      <c r="B39" s="41" t="n">
        <v>6</v>
      </c>
      <c r="C39" s="42" t="n">
        <v>37125</v>
      </c>
      <c r="D39" s="20" t="n">
        <f aca="false">C39+90</f>
        <v>37215</v>
      </c>
      <c r="E39" s="21" t="n">
        <f aca="false">IF($A$9&gt;=D39,(IF($A$9-D39+1&gt;$A$10,$A$9-$A$8+1,$A$9-D39+1)),0)</f>
        <v>28</v>
      </c>
      <c r="F39" s="153" t="n">
        <v>0.996358800244613</v>
      </c>
      <c r="G39" s="23" t="n">
        <f aca="false">IF(F39&lt;&gt;"",E39,0)</f>
        <v>28</v>
      </c>
      <c r="H39" s="24" t="n">
        <f aca="false">IF(F39&lt;&gt;"",F39,0)</f>
        <v>0.996358800244613</v>
      </c>
      <c r="I39" s="23" t="n">
        <f aca="false">IF(E39&gt;0,1,0)</f>
        <v>1</v>
      </c>
      <c r="J39" s="20"/>
      <c r="L39" s="29" t="n">
        <f aca="false">L34+L35+L36+L37+L38</f>
        <v>100</v>
      </c>
      <c r="M39" s="29" t="s">
        <v>16</v>
      </c>
      <c r="P39" s="32"/>
    </row>
    <row r="40" customFormat="false" ht="12.75" hidden="false" customHeight="false" outlineLevel="0" collapsed="false">
      <c r="A40" s="8"/>
      <c r="B40" s="41" t="n">
        <v>7</v>
      </c>
      <c r="C40" s="50" t="n">
        <v>37124</v>
      </c>
      <c r="D40" s="20" t="n">
        <f aca="false">C40+90</f>
        <v>37214</v>
      </c>
      <c r="E40" s="21" t="n">
        <f aca="false">IF($A$9&gt;=D40,(IF($A$9-D40+1&gt;$A$10,$A$9-$A$8+1,$A$9-D40+1)),0)</f>
        <v>28</v>
      </c>
      <c r="F40" s="153" t="n">
        <v>0.98579485107341</v>
      </c>
      <c r="G40" s="23" t="n">
        <f aca="false">IF(F40&lt;&gt;"",E40,0)</f>
        <v>28</v>
      </c>
      <c r="H40" s="24" t="n">
        <f aca="false">IF(F40&lt;&gt;"",F40,0)</f>
        <v>0.98579485107341</v>
      </c>
      <c r="I40" s="23" t="n">
        <f aca="false">IF(E40&gt;0,1,0)</f>
        <v>1</v>
      </c>
      <c r="J40" s="20"/>
      <c r="L40" s="0" t="n">
        <f aca="false">100-L39</f>
        <v>0</v>
      </c>
    </row>
    <row r="41" customFormat="false" ht="12.75" hidden="false" customHeight="false" outlineLevel="0" collapsed="false">
      <c r="A41" s="8"/>
      <c r="B41" s="41" t="n">
        <v>8</v>
      </c>
      <c r="C41" s="42" t="n">
        <v>37131</v>
      </c>
      <c r="D41" s="20" t="n">
        <f aca="false">C41+90</f>
        <v>37221</v>
      </c>
      <c r="E41" s="21" t="n">
        <f aca="false">IF($A$9&gt;=D41,(IF($A$9-D41+1&gt;$A$10,$A$9-$A$8+1,$A$9-D41+1)),0)</f>
        <v>28</v>
      </c>
      <c r="F41" s="153" t="n">
        <v>0.924056403895674</v>
      </c>
      <c r="G41" s="23" t="n">
        <f aca="false">IF(F41&lt;&gt;"",E41,0)</f>
        <v>28</v>
      </c>
      <c r="H41" s="24" t="n">
        <f aca="false">IF(F41&lt;&gt;"",F41,0)</f>
        <v>0.924056403895674</v>
      </c>
      <c r="I41" s="23" t="n">
        <f aca="false">IF(E41&gt;0,1,0)</f>
        <v>1</v>
      </c>
      <c r="J41" s="20"/>
    </row>
    <row r="42" customFormat="false" ht="12.75" hidden="false" customHeight="false" outlineLevel="0" collapsed="false">
      <c r="A42" s="8"/>
      <c r="B42" s="41" t="n">
        <v>9</v>
      </c>
      <c r="C42" s="42" t="n">
        <v>37125</v>
      </c>
      <c r="D42" s="20" t="n">
        <f aca="false">C42+90</f>
        <v>37215</v>
      </c>
      <c r="E42" s="21" t="n">
        <f aca="false">IF($A$9&gt;=D42,(IF($A$9-D42+1&gt;$A$10,$A$9-$A$8+1,$A$9-D42+1)),0)</f>
        <v>28</v>
      </c>
      <c r="F42" s="153" t="n">
        <v>0.979842821496185</v>
      </c>
      <c r="G42" s="23" t="n">
        <f aca="false">IF(F42&lt;&gt;"",E42,0)</f>
        <v>28</v>
      </c>
      <c r="H42" s="24" t="n">
        <f aca="false">IF(F42&lt;&gt;"",F42,0)</f>
        <v>0.979842821496185</v>
      </c>
      <c r="I42" s="23" t="n">
        <f aca="false">IF(E42&gt;0,1,0)</f>
        <v>1</v>
      </c>
      <c r="J42" s="20"/>
    </row>
    <row r="43" customFormat="false" ht="12.75" hidden="false" customHeight="false" outlineLevel="0" collapsed="false">
      <c r="A43" s="8"/>
      <c r="B43" s="41" t="n">
        <v>10</v>
      </c>
      <c r="C43" s="42" t="n">
        <v>37125</v>
      </c>
      <c r="D43" s="20" t="n">
        <f aca="false">C43+90</f>
        <v>37215</v>
      </c>
      <c r="E43" s="21" t="n">
        <f aca="false">IF($A$9&gt;=D43,(IF($A$9-D43+1&gt;$A$10,$A$9-$A$8+1,$A$9-D43+1)),0)</f>
        <v>28</v>
      </c>
      <c r="F43" s="153" t="n">
        <v>0.974534489449276</v>
      </c>
      <c r="G43" s="23" t="n">
        <f aca="false">IF(F43&lt;&gt;"",E43,0)</f>
        <v>28</v>
      </c>
      <c r="H43" s="24" t="n">
        <f aca="false">IF(F43&lt;&gt;"",F43,0)</f>
        <v>0.974534489449276</v>
      </c>
      <c r="I43" s="23" t="n">
        <f aca="false">IF(E43&gt;0,1,0)</f>
        <v>1</v>
      </c>
      <c r="J43" s="20"/>
    </row>
    <row r="44" customFormat="false" ht="12.75" hidden="false" customHeight="false" outlineLevel="0" collapsed="false">
      <c r="A44" s="8"/>
      <c r="B44" s="41" t="n">
        <v>11</v>
      </c>
      <c r="C44" s="50" t="n">
        <v>37120</v>
      </c>
      <c r="D44" s="20" t="n">
        <f aca="false">C44+90</f>
        <v>37210</v>
      </c>
      <c r="E44" s="21" t="n">
        <f aca="false">IF($A$9&gt;=D44,(IF($A$9-D44+1&gt;$A$10,$A$9-$A$8+1,$A$9-D44+1)),0)</f>
        <v>28</v>
      </c>
      <c r="F44" s="153" t="n">
        <v>0.975066441435712</v>
      </c>
      <c r="G44" s="23" t="n">
        <f aca="false">IF(F44&lt;&gt;"",E44,0)</f>
        <v>28</v>
      </c>
      <c r="H44" s="24" t="n">
        <f aca="false">IF(F44&lt;&gt;"",F44,0)</f>
        <v>0.975066441435712</v>
      </c>
      <c r="I44" s="23" t="n">
        <f aca="false">IF(E44&gt;0,1,0)</f>
        <v>1</v>
      </c>
      <c r="J44" s="20"/>
    </row>
    <row r="45" customFormat="false" ht="12.75" hidden="false" customHeight="false" outlineLevel="0" collapsed="false">
      <c r="A45" s="8"/>
      <c r="B45" s="41" t="n">
        <v>12</v>
      </c>
      <c r="C45" s="42" t="n">
        <v>37116</v>
      </c>
      <c r="D45" s="20" t="n">
        <f aca="false">C45+90</f>
        <v>37206</v>
      </c>
      <c r="E45" s="21" t="n">
        <f aca="false">IF($A$9&gt;=D45,(IF($A$9-D45+1&gt;$A$10,$A$9-$A$8+1,$A$9-D45+1)),0)</f>
        <v>28</v>
      </c>
      <c r="F45" s="153" t="n">
        <v>0.997312228089973</v>
      </c>
      <c r="G45" s="23" t="n">
        <f aca="false">IF(F45&lt;&gt;"",E45,0)</f>
        <v>28</v>
      </c>
      <c r="H45" s="24" t="n">
        <f aca="false">IF(F45&lt;&gt;"",F45,0)</f>
        <v>0.997312228089973</v>
      </c>
      <c r="I45" s="23" t="n">
        <f aca="false">IF(E45&gt;0,1,0)</f>
        <v>1</v>
      </c>
      <c r="J45" s="20"/>
    </row>
    <row r="46" customFormat="false" ht="12.75" hidden="false" customHeight="false" outlineLevel="0" collapsed="false">
      <c r="A46" s="8"/>
      <c r="B46" s="41" t="n">
        <v>13</v>
      </c>
      <c r="C46" s="42" t="n">
        <v>37125</v>
      </c>
      <c r="D46" s="20" t="n">
        <f aca="false">C46+90</f>
        <v>37215</v>
      </c>
      <c r="E46" s="21" t="n">
        <f aca="false">IF($A$9&gt;=D46,(IF($A$9-D46+1&gt;$A$10,$A$9-$A$8+1,$A$9-D46+1)),0)</f>
        <v>28</v>
      </c>
      <c r="F46" s="153" t="n">
        <v>0.981837331415701</v>
      </c>
      <c r="G46" s="23" t="n">
        <f aca="false">IF(F46&lt;&gt;"",E46,0)</f>
        <v>28</v>
      </c>
      <c r="H46" s="24" t="n">
        <f aca="false">IF(F46&lt;&gt;"",F46,0)</f>
        <v>0.981837331415701</v>
      </c>
      <c r="I46" s="23" t="n">
        <f aca="false">IF(E46&gt;0,1,0)</f>
        <v>1</v>
      </c>
      <c r="J46" s="20"/>
    </row>
    <row r="47" customFormat="false" ht="12.75" hidden="false" customHeight="false" outlineLevel="0" collapsed="false">
      <c r="A47" s="8"/>
      <c r="B47" s="41" t="n">
        <v>14</v>
      </c>
      <c r="C47" s="42" t="n">
        <v>37116</v>
      </c>
      <c r="D47" s="20" t="n">
        <f aca="false">C47+90</f>
        <v>37206</v>
      </c>
      <c r="E47" s="21" t="n">
        <f aca="false">IF($A$9&gt;=D47,(IF($A$9-D47+1&gt;$A$10,$A$9-$A$8+1,$A$9-D47+1)),0)</f>
        <v>28</v>
      </c>
      <c r="F47" s="153" t="n">
        <v>0.97222837032797</v>
      </c>
      <c r="G47" s="23" t="n">
        <f aca="false">IF(F47&lt;&gt;"",E47,0)</f>
        <v>28</v>
      </c>
      <c r="H47" s="24" t="n">
        <f aca="false">IF(F47&lt;&gt;"",F47,0)</f>
        <v>0.97222837032797</v>
      </c>
      <c r="I47" s="23" t="n">
        <f aca="false">IF(E47&gt;0,1,0)</f>
        <v>1</v>
      </c>
      <c r="J47" s="20"/>
    </row>
    <row r="48" customFormat="false" ht="12.75" hidden="false" customHeight="false" outlineLevel="0" collapsed="false">
      <c r="A48" s="8"/>
      <c r="B48" s="41" t="n">
        <v>15</v>
      </c>
      <c r="C48" s="42" t="n">
        <v>37125</v>
      </c>
      <c r="D48" s="20" t="n">
        <f aca="false">C48+90</f>
        <v>37215</v>
      </c>
      <c r="E48" s="21" t="n">
        <f aca="false">IF($A$9&gt;=D48,(IF($A$9-D48+1&gt;$A$10,$A$9-$A$8+1,$A$9-D48+1)),0)</f>
        <v>28</v>
      </c>
      <c r="F48" s="153" t="n">
        <v>0.98143308843452</v>
      </c>
      <c r="G48" s="23" t="n">
        <f aca="false">IF(F48&lt;&gt;"",E48,0)</f>
        <v>28</v>
      </c>
      <c r="H48" s="24" t="n">
        <f aca="false">IF(F48&lt;&gt;"",F48,0)</f>
        <v>0.98143308843452</v>
      </c>
      <c r="I48" s="23" t="n">
        <f aca="false">IF(E48&gt;0,1,0)</f>
        <v>1</v>
      </c>
      <c r="J48" s="20"/>
    </row>
    <row r="49" customFormat="false" ht="12.75" hidden="false" customHeight="false" outlineLevel="0" collapsed="false">
      <c r="A49" s="8"/>
      <c r="B49" s="41" t="n">
        <v>16</v>
      </c>
      <c r="C49" s="42" t="n">
        <v>37131</v>
      </c>
      <c r="D49" s="20" t="n">
        <f aca="false">C49+90</f>
        <v>37221</v>
      </c>
      <c r="E49" s="21" t="n">
        <f aca="false">IF($A$9&gt;=D49,(IF($A$9-D49+1&gt;$A$10,$A$9-$A$8+1,$A$9-D49+1)),0)</f>
        <v>28</v>
      </c>
      <c r="F49" s="153" t="n">
        <v>0.999394428487645</v>
      </c>
      <c r="G49" s="23" t="n">
        <f aca="false">IF(F49&lt;&gt;"",E49,0)</f>
        <v>28</v>
      </c>
      <c r="H49" s="24" t="n">
        <f aca="false">IF(F49&lt;&gt;"",F49,0)</f>
        <v>0.999394428487645</v>
      </c>
      <c r="I49" s="23" t="n">
        <f aca="false">IF(E49&gt;0,1,0)</f>
        <v>1</v>
      </c>
      <c r="J49" s="20"/>
    </row>
    <row r="50" customFormat="false" ht="12.75" hidden="false" customHeight="false" outlineLevel="0" collapsed="false">
      <c r="A50" s="8"/>
      <c r="B50" s="41" t="n">
        <v>17</v>
      </c>
      <c r="C50" s="42" t="n">
        <v>37131</v>
      </c>
      <c r="D50" s="20" t="n">
        <f aca="false">C50+90</f>
        <v>37221</v>
      </c>
      <c r="E50" s="21" t="n">
        <f aca="false">IF($A$9&gt;=D50,(IF($A$9-D50+1&gt;$A$10,$A$9-$A$8+1,$A$9-D50+1)),0)</f>
        <v>28</v>
      </c>
      <c r="F50" s="153" t="n">
        <v>0.994655469652989</v>
      </c>
      <c r="G50" s="23" t="n">
        <f aca="false">IF(F50&lt;&gt;"",E50,0)</f>
        <v>28</v>
      </c>
      <c r="H50" s="24" t="n">
        <f aca="false">IF(F50&lt;&gt;"",F50,0)</f>
        <v>0.994655469652989</v>
      </c>
      <c r="I50" s="23" t="n">
        <f aca="false">IF(E50&gt;0,1,0)</f>
        <v>1</v>
      </c>
      <c r="J50" s="20"/>
    </row>
    <row r="51" customFormat="false" ht="12.75" hidden="false" customHeight="false" outlineLevel="0" collapsed="false">
      <c r="A51" s="8"/>
      <c r="B51" s="41" t="n">
        <v>18</v>
      </c>
      <c r="C51" s="42" t="n">
        <v>37131</v>
      </c>
      <c r="D51" s="20" t="n">
        <f aca="false">C51+90</f>
        <v>37221</v>
      </c>
      <c r="E51" s="21" t="n">
        <f aca="false">IF($A$9&gt;=D51,(IF($A$9-D51+1&gt;$A$10,$A$9-$A$8+1,$A$9-D51+1)),0)</f>
        <v>28</v>
      </c>
      <c r="F51" s="153" t="n">
        <v>0.97478955884997</v>
      </c>
      <c r="G51" s="23" t="n">
        <f aca="false">IF(F51&lt;&gt;"",E51,0)</f>
        <v>28</v>
      </c>
      <c r="H51" s="24" t="n">
        <f aca="false">IF(F51&lt;&gt;"",F51,0)</f>
        <v>0.97478955884997</v>
      </c>
      <c r="I51" s="23" t="n">
        <f aca="false">IF(E51&gt;0,1,0)</f>
        <v>1</v>
      </c>
      <c r="J51" s="20"/>
    </row>
    <row r="52" customFormat="false" ht="12.75" hidden="false" customHeight="false" outlineLevel="0" collapsed="false">
      <c r="A52" s="8"/>
      <c r="B52" s="41" t="n">
        <v>19</v>
      </c>
      <c r="C52" s="42" t="n">
        <v>37125</v>
      </c>
      <c r="D52" s="20" t="n">
        <f aca="false">C52+90</f>
        <v>37215</v>
      </c>
      <c r="E52" s="21" t="n">
        <f aca="false">IF($A$9&gt;=D52,(IF($A$9-D52+1&gt;$A$10,$A$9-$A$8+1,$A$9-D52+1)),0)</f>
        <v>28</v>
      </c>
      <c r="F52" s="153" t="n">
        <v>0.972406172761028</v>
      </c>
      <c r="G52" s="23" t="n">
        <f aca="false">IF(F52&lt;&gt;"",E52,0)</f>
        <v>28</v>
      </c>
      <c r="H52" s="24" t="n">
        <f aca="false">IF(F52&lt;&gt;"",F52,0)</f>
        <v>0.972406172761028</v>
      </c>
      <c r="I52" s="23" t="n">
        <f aca="false">IF(E52&gt;0,1,0)</f>
        <v>1</v>
      </c>
      <c r="J52" s="20"/>
    </row>
    <row r="53" customFormat="false" ht="12.75" hidden="false" customHeight="false" outlineLevel="0" collapsed="false">
      <c r="A53" s="8"/>
      <c r="B53" s="41" t="n">
        <v>20</v>
      </c>
      <c r="C53" s="42" t="n">
        <v>37116</v>
      </c>
      <c r="D53" s="20" t="n">
        <f aca="false">C53+90</f>
        <v>37206</v>
      </c>
      <c r="E53" s="21" t="n">
        <f aca="false">IF($A$9&gt;=D53,(IF($A$9-D53+1&gt;$A$10,$A$9-$A$8+1,$A$9-D53+1)),0)</f>
        <v>28</v>
      </c>
      <c r="F53" s="153" t="n">
        <v>0.998332677924749</v>
      </c>
      <c r="G53" s="23" t="n">
        <f aca="false">IF(F53&lt;&gt;"",E53,0)</f>
        <v>28</v>
      </c>
      <c r="H53" s="24" t="n">
        <f aca="false">IF(F53&lt;&gt;"",F53,0)</f>
        <v>0.998332677924749</v>
      </c>
      <c r="I53" s="23" t="n">
        <f aca="false">IF(E53&gt;0,1,0)</f>
        <v>1</v>
      </c>
      <c r="J53" s="20"/>
    </row>
    <row r="54" customFormat="false" ht="12.75" hidden="false" customHeight="false" outlineLevel="0" collapsed="false">
      <c r="A54" s="8"/>
      <c r="B54" s="41" t="n">
        <v>21</v>
      </c>
      <c r="C54" s="42" t="n">
        <v>37109</v>
      </c>
      <c r="D54" s="20" t="n">
        <f aca="false">C54+90</f>
        <v>37199</v>
      </c>
      <c r="E54" s="21" t="n">
        <f aca="false">IF($A$9&gt;=D54,(IF($A$9-D54+1&gt;$A$10,$A$9-$A$8+1,$A$9-D54+1)),0)</f>
        <v>28</v>
      </c>
      <c r="F54" s="153" t="n">
        <v>0.99835528846804</v>
      </c>
      <c r="G54" s="23" t="n">
        <f aca="false">IF(F54&lt;&gt;"",E54,0)</f>
        <v>28</v>
      </c>
      <c r="H54" s="24" t="n">
        <f aca="false">IF(F54&lt;&gt;"",F54,0)</f>
        <v>0.99835528846804</v>
      </c>
      <c r="I54" s="23" t="n">
        <f aca="false">IF(E54&gt;0,1,0)</f>
        <v>1</v>
      </c>
      <c r="J54" s="20"/>
    </row>
    <row r="55" customFormat="false" ht="12.75" hidden="false" customHeight="false" outlineLevel="0" collapsed="false">
      <c r="A55" s="8"/>
      <c r="B55" s="1" t="n">
        <v>22</v>
      </c>
      <c r="C55" s="33" t="n">
        <v>37098</v>
      </c>
      <c r="D55" s="20" t="n">
        <f aca="false">C55+90</f>
        <v>37188</v>
      </c>
      <c r="E55" s="21" t="n">
        <f aca="false">IF($A$9&gt;=D55,(IF($A$9-D55+1&gt;$A$10,$A$9-$A$8+1,$A$9-D55+1)),0)</f>
        <v>28</v>
      </c>
      <c r="F55" s="153" t="n">
        <v>0.994694529307909</v>
      </c>
      <c r="G55" s="23" t="n">
        <f aca="false">IF(F55&lt;&gt;"",E55,0)</f>
        <v>28</v>
      </c>
      <c r="H55" s="24" t="n">
        <f aca="false">IF(F55&lt;&gt;"",F55,0)</f>
        <v>0.994694529307909</v>
      </c>
      <c r="I55" s="23" t="n">
        <f aca="false">IF(E55&gt;0,1,0)</f>
        <v>1</v>
      </c>
      <c r="J55" s="20"/>
    </row>
    <row r="56" customFormat="false" ht="12.75" hidden="false" customHeight="false" outlineLevel="0" collapsed="false">
      <c r="A56" s="8"/>
      <c r="B56" s="1" t="n">
        <v>23</v>
      </c>
      <c r="C56" s="33" t="n">
        <v>37098</v>
      </c>
      <c r="D56" s="20" t="n">
        <f aca="false">C56+90</f>
        <v>37188</v>
      </c>
      <c r="E56" s="21" t="n">
        <f aca="false">IF($A$9&gt;=D56,(IF($A$9-D56+1&gt;$A$10,$A$9-$A$8+1,$A$9-D56+1)),0)</f>
        <v>28</v>
      </c>
      <c r="F56" s="153" t="n">
        <v>0.995542027229734</v>
      </c>
      <c r="G56" s="23" t="n">
        <f aca="false">IF(F56&lt;&gt;"",E56,0)</f>
        <v>28</v>
      </c>
      <c r="H56" s="24" t="n">
        <f aca="false">IF(F56&lt;&gt;"",F56,0)</f>
        <v>0.995542027229734</v>
      </c>
      <c r="I56" s="23" t="n">
        <f aca="false">IF(E56&gt;0,1,0)</f>
        <v>1</v>
      </c>
      <c r="J56" s="20"/>
    </row>
    <row r="57" customFormat="false" ht="12.75" hidden="false" customHeight="false" outlineLevel="0" collapsed="false">
      <c r="A57" s="8"/>
      <c r="B57" s="1" t="n">
        <v>24</v>
      </c>
      <c r="C57" s="33" t="n">
        <v>37098</v>
      </c>
      <c r="D57" s="20" t="n">
        <f aca="false">C57+90</f>
        <v>37188</v>
      </c>
      <c r="E57" s="21" t="n">
        <f aca="false">IF($A$9&gt;=D57,(IF($A$9-D57+1&gt;$A$10,$A$9-$A$8+1,$A$9-D57+1)),0)</f>
        <v>28</v>
      </c>
      <c r="F57" s="153" t="n">
        <v>0.994569813936086</v>
      </c>
      <c r="G57" s="23" t="n">
        <f aca="false">IF(F57&lt;&gt;"",E57,0)</f>
        <v>28</v>
      </c>
      <c r="H57" s="24" t="n">
        <f aca="false">IF(F57&lt;&gt;"",F57,0)</f>
        <v>0.994569813936086</v>
      </c>
      <c r="I57" s="23" t="n">
        <f aca="false">IF(E57&gt;0,1,0)</f>
        <v>1</v>
      </c>
      <c r="J57" s="20"/>
    </row>
    <row r="58" customFormat="false" ht="12.75" hidden="false" customHeight="false" outlineLevel="0" collapsed="false">
      <c r="A58" s="8"/>
      <c r="B58" s="1" t="n">
        <v>25</v>
      </c>
      <c r="C58" s="33" t="n">
        <v>37098</v>
      </c>
      <c r="D58" s="20" t="n">
        <f aca="false">C58+90</f>
        <v>37188</v>
      </c>
      <c r="E58" s="21" t="n">
        <f aca="false">IF($A$9&gt;=D58,(IF($A$9-D58+1&gt;$A$10,$A$9-$A$8+1,$A$9-D58+1)),0)</f>
        <v>28</v>
      </c>
      <c r="F58" s="153" t="n">
        <v>0.962487789430296</v>
      </c>
      <c r="G58" s="23" t="n">
        <f aca="false">IF(F58&lt;&gt;"",E58,0)</f>
        <v>28</v>
      </c>
      <c r="H58" s="24" t="n">
        <f aca="false">IF(F58&lt;&gt;"",F58,0)</f>
        <v>0.962487789430296</v>
      </c>
      <c r="I58" s="23" t="n">
        <f aca="false">IF(E58&gt;0,1,0)</f>
        <v>1</v>
      </c>
      <c r="J58" s="20"/>
    </row>
    <row r="59" customFormat="false" ht="12.75" hidden="false" customHeight="false" outlineLevel="0" collapsed="false">
      <c r="A59" s="8"/>
      <c r="B59" s="1" t="n">
        <v>26</v>
      </c>
      <c r="C59" s="33" t="n">
        <v>37098</v>
      </c>
      <c r="D59" s="20" t="n">
        <f aca="false">C59+90</f>
        <v>37188</v>
      </c>
      <c r="E59" s="21" t="n">
        <f aca="false">IF($A$9&gt;=D59,(IF($A$9-D59+1&gt;$A$10,$A$9-$A$8+1,$A$9-D59+1)),0)</f>
        <v>28</v>
      </c>
      <c r="F59" s="153" t="n">
        <v>0.926836455960194</v>
      </c>
      <c r="G59" s="23" t="n">
        <f aca="false">IF(F59&lt;&gt;"",E59,0)</f>
        <v>28</v>
      </c>
      <c r="H59" s="24" t="n">
        <f aca="false">IF(F59&lt;&gt;"",F59,0)</f>
        <v>0.926836455960194</v>
      </c>
      <c r="I59" s="23" t="n">
        <f aca="false">IF(E59&gt;0,1,0)</f>
        <v>1</v>
      </c>
      <c r="J59" s="20"/>
    </row>
    <row r="60" customFormat="false" ht="12.75" hidden="false" customHeight="false" outlineLevel="0" collapsed="false">
      <c r="A60" s="8"/>
      <c r="B60" s="1" t="n">
        <v>27</v>
      </c>
      <c r="C60" s="33" t="n">
        <v>37098</v>
      </c>
      <c r="D60" s="20" t="n">
        <f aca="false">C60+90</f>
        <v>37188</v>
      </c>
      <c r="E60" s="21" t="n">
        <f aca="false">IF($A$9&gt;=D60,(IF($A$9-D60+1&gt;$A$10,$A$9-$A$8+1,$A$9-D60+1)),0)</f>
        <v>28</v>
      </c>
      <c r="F60" s="153" t="n">
        <v>0.858495099102025</v>
      </c>
      <c r="G60" s="23" t="n">
        <f aca="false">IF(F60&lt;&gt;"",E60,0)</f>
        <v>28</v>
      </c>
      <c r="H60" s="24" t="n">
        <f aca="false">IF(F60&lt;&gt;"",F60,0)</f>
        <v>0.858495099102025</v>
      </c>
      <c r="I60" s="23" t="n">
        <f aca="false">IF(E60&gt;0,1,0)</f>
        <v>1</v>
      </c>
      <c r="J60" s="20"/>
    </row>
    <row r="61" customFormat="false" ht="12.75" hidden="false" customHeight="false" outlineLevel="0" collapsed="false">
      <c r="A61" s="8"/>
      <c r="B61" s="1" t="n">
        <v>28</v>
      </c>
      <c r="C61" s="33" t="n">
        <v>37098</v>
      </c>
      <c r="D61" s="20" t="n">
        <f aca="false">C61+90</f>
        <v>37188</v>
      </c>
      <c r="E61" s="21" t="n">
        <f aca="false">IF($A$9&gt;=D61,(IF($A$9-D61+1&gt;$A$10,$A$9-$A$8+1,$A$9-D61+1)),0)</f>
        <v>28</v>
      </c>
      <c r="F61" s="153" t="n">
        <v>0.971914635289646</v>
      </c>
      <c r="G61" s="23" t="n">
        <f aca="false">IF(F61&lt;&gt;"",E61,0)</f>
        <v>28</v>
      </c>
      <c r="H61" s="24" t="n">
        <f aca="false">IF(F61&lt;&gt;"",F61,0)</f>
        <v>0.971914635289646</v>
      </c>
      <c r="I61" s="23" t="n">
        <f aca="false">IF(E61&gt;0,1,0)</f>
        <v>1</v>
      </c>
      <c r="J61" s="20"/>
    </row>
    <row r="62" customFormat="false" ht="12.75" hidden="false" customHeight="false" outlineLevel="0" collapsed="false">
      <c r="A62" s="8"/>
      <c r="B62" s="1" t="n">
        <v>29</v>
      </c>
      <c r="C62" s="33" t="n">
        <v>37098</v>
      </c>
      <c r="D62" s="20" t="n">
        <f aca="false">C62+90</f>
        <v>37188</v>
      </c>
      <c r="E62" s="21" t="n">
        <f aca="false">IF($A$9&gt;=D62,(IF($A$9-D62+1&gt;$A$10,$A$9-$A$8+1,$A$9-D62+1)),0)</f>
        <v>28</v>
      </c>
      <c r="F62" s="153" t="n">
        <v>0.983060901882636</v>
      </c>
      <c r="G62" s="23" t="n">
        <f aca="false">IF(F62&lt;&gt;"",E62,0)</f>
        <v>28</v>
      </c>
      <c r="H62" s="24" t="n">
        <f aca="false">IF(F62&lt;&gt;"",F62,0)</f>
        <v>0.983060901882636</v>
      </c>
      <c r="I62" s="23" t="n">
        <f aca="false">IF(E62&gt;0,1,0)</f>
        <v>1</v>
      </c>
      <c r="J62" s="20"/>
    </row>
    <row r="63" customFormat="false" ht="12.75" hidden="false" customHeight="false" outlineLevel="0" collapsed="false">
      <c r="A63" s="8"/>
      <c r="B63" s="1" t="n">
        <v>30</v>
      </c>
      <c r="C63" s="33" t="n">
        <v>37098</v>
      </c>
      <c r="D63" s="20" t="n">
        <f aca="false">C63+90</f>
        <v>37188</v>
      </c>
      <c r="E63" s="21" t="n">
        <f aca="false">IF($A$9&gt;=D63,(IF($A$9-D63+1&gt;$A$10,$A$9-$A$8+1,$A$9-D63+1)),0)</f>
        <v>28</v>
      </c>
      <c r="F63" s="153" t="n">
        <v>0.948149536503592</v>
      </c>
      <c r="G63" s="23" t="n">
        <f aca="false">IF(F63&lt;&gt;"",E63,0)</f>
        <v>28</v>
      </c>
      <c r="H63" s="24" t="n">
        <f aca="false">IF(F63&lt;&gt;"",F63,0)</f>
        <v>0.948149536503592</v>
      </c>
      <c r="I63" s="23" t="n">
        <f aca="false">IF(E63&gt;0,1,0)</f>
        <v>1</v>
      </c>
      <c r="J63" s="20"/>
    </row>
    <row r="64" customFormat="false" ht="12.75" hidden="false" customHeight="false" outlineLevel="0" collapsed="false">
      <c r="A64" s="8"/>
      <c r="B64" s="1" t="n">
        <v>31</v>
      </c>
      <c r="C64" s="33" t="n">
        <v>37098</v>
      </c>
      <c r="D64" s="20" t="n">
        <f aca="false">C64+90</f>
        <v>37188</v>
      </c>
      <c r="E64" s="21" t="n">
        <f aca="false">IF($A$9&gt;=D64,(IF($A$9-D64+1&gt;$A$10,$A$9-$A$8+1,$A$9-D64+1)),0)</f>
        <v>28</v>
      </c>
      <c r="F64" s="153" t="n">
        <v>-1.88048338317882E-017</v>
      </c>
      <c r="G64" s="23" t="n">
        <f aca="false">IF(F64&lt;&gt;"",E64,0)</f>
        <v>28</v>
      </c>
      <c r="H64" s="24" t="n">
        <f aca="false">IF(F64&lt;&gt;"",F64,0)</f>
        <v>-1.88048338317882E-017</v>
      </c>
      <c r="I64" s="23" t="n">
        <f aca="false">IF(E64&gt;0,1,0)</f>
        <v>1</v>
      </c>
      <c r="J64" s="20"/>
    </row>
    <row r="65" customFormat="false" ht="12.75" hidden="false" customHeight="false" outlineLevel="0" collapsed="false">
      <c r="A65" s="8"/>
      <c r="B65" s="1" t="n">
        <v>32</v>
      </c>
      <c r="C65" s="50" t="n">
        <v>37152</v>
      </c>
      <c r="D65" s="20" t="n">
        <f aca="false">C65+90</f>
        <v>37242</v>
      </c>
      <c r="E65" s="21" t="n">
        <f aca="false">IF($A$9&gt;=D65,(IF($A$9-D65+1&gt;$A$10,$A$9-$A$8+1,$A$9-D65+1)),0)</f>
        <v>28</v>
      </c>
      <c r="F65" s="153" t="n">
        <v>0.904572627963395</v>
      </c>
      <c r="G65" s="23" t="n">
        <f aca="false">IF(F65&lt;&gt;"",E65,0)</f>
        <v>28</v>
      </c>
      <c r="H65" s="24" t="n">
        <f aca="false">IF(F65&lt;&gt;"",F65,0)</f>
        <v>0.904572627963395</v>
      </c>
      <c r="I65" s="23" t="n">
        <f aca="false">IF(E65&gt;0,1,0)</f>
        <v>1</v>
      </c>
      <c r="J65" s="20"/>
    </row>
    <row r="66" customFormat="false" ht="12.75" hidden="false" customHeight="false" outlineLevel="0" collapsed="false">
      <c r="A66" s="8"/>
      <c r="B66" s="1" t="n">
        <v>33</v>
      </c>
      <c r="C66" s="33" t="n">
        <v>37098</v>
      </c>
      <c r="D66" s="20" t="n">
        <f aca="false">C66+90</f>
        <v>37188</v>
      </c>
      <c r="E66" s="21" t="n">
        <f aca="false">IF($A$9&gt;=D66,(IF($A$9-D66+1&gt;$A$10,$A$9-$A$8+1,$A$9-D66+1)),0)</f>
        <v>28</v>
      </c>
      <c r="F66" s="153" t="n">
        <v>0.920284660254343</v>
      </c>
      <c r="G66" s="23" t="n">
        <f aca="false">IF(F66&lt;&gt;"",E66,0)</f>
        <v>28</v>
      </c>
      <c r="H66" s="24" t="n">
        <f aca="false">IF(F66&lt;&gt;"",F66,0)</f>
        <v>0.920284660254343</v>
      </c>
      <c r="I66" s="23" t="n">
        <f aca="false">IF(E66&gt;0,1,0)</f>
        <v>1</v>
      </c>
      <c r="J66" s="20"/>
    </row>
    <row r="67" customFormat="false" ht="12.75" hidden="false" customHeight="false" outlineLevel="0" collapsed="false">
      <c r="A67" s="8"/>
      <c r="B67" s="1" t="n">
        <v>34</v>
      </c>
      <c r="C67" s="33" t="n">
        <v>37098</v>
      </c>
      <c r="D67" s="20" t="n">
        <f aca="false">C67+90</f>
        <v>37188</v>
      </c>
      <c r="E67" s="21" t="n">
        <f aca="false">IF($A$9&gt;=D67,(IF($A$9-D67+1&gt;$A$10,$A$9-$A$8+1,$A$9-D67+1)),0)</f>
        <v>28</v>
      </c>
      <c r="F67" s="153" t="n">
        <v>0.881144968760545</v>
      </c>
      <c r="G67" s="23" t="n">
        <f aca="false">IF(F67&lt;&gt;"",E67,0)</f>
        <v>28</v>
      </c>
      <c r="H67" s="24" t="n">
        <f aca="false">IF(F67&lt;&gt;"",F67,0)</f>
        <v>0.881144968760545</v>
      </c>
      <c r="I67" s="23" t="n">
        <f aca="false">IF(E67&gt;0,1,0)</f>
        <v>1</v>
      </c>
      <c r="J67" s="20"/>
    </row>
    <row r="68" customFormat="false" ht="12.75" hidden="false" customHeight="false" outlineLevel="0" collapsed="false">
      <c r="A68" s="8"/>
      <c r="B68" s="1" t="n">
        <v>35</v>
      </c>
      <c r="C68" s="33" t="n">
        <v>37098</v>
      </c>
      <c r="D68" s="20" t="n">
        <f aca="false">C68+90</f>
        <v>37188</v>
      </c>
      <c r="E68" s="21" t="n">
        <f aca="false">IF($A$9&gt;=D68,(IF($A$9-D68+1&gt;$A$10,$A$9-$A$8+1,$A$9-D68+1)),0)</f>
        <v>28</v>
      </c>
      <c r="F68" s="153" t="n">
        <v>0.666495228394888</v>
      </c>
      <c r="G68" s="23" t="n">
        <f aca="false">IF(F68&lt;&gt;"",E68,0)</f>
        <v>28</v>
      </c>
      <c r="H68" s="24" t="n">
        <f aca="false">IF(F68&lt;&gt;"",F68,0)</f>
        <v>0.666495228394888</v>
      </c>
      <c r="I68" s="23" t="n">
        <f aca="false">IF(E68&gt;0,1,0)</f>
        <v>1</v>
      </c>
      <c r="J68" s="20"/>
    </row>
    <row r="69" customFormat="false" ht="12.75" hidden="false" customHeight="false" outlineLevel="0" collapsed="false">
      <c r="A69" s="8"/>
      <c r="B69" s="1" t="n">
        <v>36</v>
      </c>
      <c r="C69" s="33" t="n">
        <v>37098</v>
      </c>
      <c r="D69" s="20" t="n">
        <f aca="false">C69+90</f>
        <v>37188</v>
      </c>
      <c r="E69" s="21" t="n">
        <f aca="false">IF($A$9&gt;=D69,(IF($A$9-D69+1&gt;$A$10,$A$9-$A$8+1,$A$9-D69+1)),0)</f>
        <v>28</v>
      </c>
      <c r="F69" s="153" t="n">
        <v>0.994372806300243</v>
      </c>
      <c r="G69" s="23" t="n">
        <f aca="false">IF(F69&lt;&gt;"",E69,0)</f>
        <v>28</v>
      </c>
      <c r="H69" s="24" t="n">
        <f aca="false">IF(F69&lt;&gt;"",F69,0)</f>
        <v>0.994372806300243</v>
      </c>
      <c r="I69" s="23" t="n">
        <f aca="false">IF(E69&gt;0,1,0)</f>
        <v>1</v>
      </c>
      <c r="J69" s="20"/>
    </row>
    <row r="70" customFormat="false" ht="12.75" hidden="false" customHeight="false" outlineLevel="0" collapsed="false">
      <c r="A70" s="8"/>
      <c r="B70" s="1" t="n">
        <v>37</v>
      </c>
      <c r="C70" s="33" t="n">
        <v>37098</v>
      </c>
      <c r="D70" s="20" t="n">
        <f aca="false">C70+90</f>
        <v>37188</v>
      </c>
      <c r="E70" s="21" t="n">
        <f aca="false">IF($A$9&gt;=D70,(IF($A$9-D70+1&gt;$A$10,$A$9-$A$8+1,$A$9-D70+1)),0)</f>
        <v>28</v>
      </c>
      <c r="F70" s="153" t="n">
        <v>0.851861431123531</v>
      </c>
      <c r="G70" s="23" t="n">
        <f aca="false">IF(F70&lt;&gt;"",E70,0)</f>
        <v>28</v>
      </c>
      <c r="H70" s="24" t="n">
        <f aca="false">IF(F70&lt;&gt;"",F70,0)</f>
        <v>0.851861431123531</v>
      </c>
      <c r="I70" s="23" t="n">
        <f aca="false">IF(E70&gt;0,1,0)</f>
        <v>1</v>
      </c>
      <c r="J70" s="20"/>
    </row>
    <row r="71" customFormat="false" ht="12.75" hidden="false" customHeight="false" outlineLevel="0" collapsed="false">
      <c r="A71" s="8"/>
      <c r="B71" s="1" t="n">
        <v>38</v>
      </c>
      <c r="C71" s="33" t="n">
        <v>37098</v>
      </c>
      <c r="D71" s="20" t="n">
        <f aca="false">C71+90</f>
        <v>37188</v>
      </c>
      <c r="E71" s="21" t="n">
        <f aca="false">IF($A$9&gt;=D71,(IF($A$9-D71+1&gt;$A$10,$A$9-$A$8+1,$A$9-D71+1)),0)</f>
        <v>28</v>
      </c>
      <c r="F71" s="153" t="n">
        <v>0.740357615125281</v>
      </c>
      <c r="G71" s="23" t="n">
        <f aca="false">IF(F71&lt;&gt;"",E71,0)</f>
        <v>28</v>
      </c>
      <c r="H71" s="24" t="n">
        <f aca="false">IF(F71&lt;&gt;"",F71,0)</f>
        <v>0.740357615125281</v>
      </c>
      <c r="I71" s="23" t="n">
        <f aca="false">IF(E71&gt;0,1,0)</f>
        <v>1</v>
      </c>
      <c r="J71" s="20"/>
    </row>
    <row r="72" customFormat="false" ht="12.75" hidden="false" customHeight="false" outlineLevel="0" collapsed="false">
      <c r="A72" s="8"/>
      <c r="B72" s="1" t="n">
        <v>39</v>
      </c>
      <c r="C72" s="33" t="n">
        <v>37098</v>
      </c>
      <c r="D72" s="20" t="n">
        <f aca="false">C72+90</f>
        <v>37188</v>
      </c>
      <c r="E72" s="21" t="n">
        <f aca="false">IF($A$9&gt;=D72,(IF($A$9-D72+1&gt;$A$10,$A$9-$A$8+1,$A$9-D72+1)),0)</f>
        <v>28</v>
      </c>
      <c r="F72" s="153" t="n">
        <v>0.939844050645688</v>
      </c>
      <c r="G72" s="23" t="n">
        <f aca="false">IF(F72&lt;&gt;"",E72,0)</f>
        <v>28</v>
      </c>
      <c r="H72" s="24" t="n">
        <f aca="false">IF(F72&lt;&gt;"",F72,0)</f>
        <v>0.939844050645688</v>
      </c>
      <c r="I72" s="23" t="n">
        <f aca="false">IF(E72&gt;0,1,0)</f>
        <v>1</v>
      </c>
      <c r="J72" s="20"/>
    </row>
    <row r="73" customFormat="false" ht="12.75" hidden="false" customHeight="false" outlineLevel="0" collapsed="false">
      <c r="A73" s="8"/>
      <c r="B73" s="1" t="n">
        <v>40</v>
      </c>
      <c r="C73" s="33" t="n">
        <v>37098</v>
      </c>
      <c r="D73" s="20" t="n">
        <f aca="false">C73+90</f>
        <v>37188</v>
      </c>
      <c r="E73" s="21" t="n">
        <f aca="false">IF($A$9&gt;=D73,(IF($A$9-D73+1&gt;$A$10,$A$9-$A$8+1,$A$9-D73+1)),0)</f>
        <v>28</v>
      </c>
      <c r="F73" s="153" t="n">
        <v>0.935960425344975</v>
      </c>
      <c r="G73" s="23" t="n">
        <f aca="false">IF(F73&lt;&gt;"",E73,0)</f>
        <v>28</v>
      </c>
      <c r="H73" s="24" t="n">
        <f aca="false">IF(F73&lt;&gt;"",F73,0)</f>
        <v>0.935960425344975</v>
      </c>
      <c r="I73" s="23" t="n">
        <f aca="false">IF(E73&gt;0,1,0)</f>
        <v>1</v>
      </c>
      <c r="J73" s="20"/>
    </row>
    <row r="74" customFormat="false" ht="12.75" hidden="false" customHeight="false" outlineLevel="0" collapsed="false">
      <c r="A74" s="8"/>
      <c r="B74" s="1" t="n">
        <v>41</v>
      </c>
      <c r="C74" s="33" t="n">
        <v>37098</v>
      </c>
      <c r="D74" s="20" t="n">
        <f aca="false">C74+90</f>
        <v>37188</v>
      </c>
      <c r="E74" s="21" t="n">
        <f aca="false">IF($A$9&gt;=D74,(IF($A$9-D74+1&gt;$A$10,$A$9-$A$8+1,$A$9-D74+1)),0)</f>
        <v>28</v>
      </c>
      <c r="F74" s="153" t="n">
        <v>0.966608614738483</v>
      </c>
      <c r="G74" s="23" t="n">
        <f aca="false">IF(F74&lt;&gt;"",E74,0)</f>
        <v>28</v>
      </c>
      <c r="H74" s="24" t="n">
        <f aca="false">IF(F74&lt;&gt;"",F74,0)</f>
        <v>0.966608614738483</v>
      </c>
      <c r="I74" s="23" t="n">
        <f aca="false">IF(E74&gt;0,1,0)</f>
        <v>1</v>
      </c>
      <c r="J74" s="20"/>
    </row>
    <row r="75" customFormat="false" ht="12.75" hidden="false" customHeight="false" outlineLevel="0" collapsed="false">
      <c r="A75" s="8"/>
      <c r="B75" s="1" t="n">
        <v>42</v>
      </c>
      <c r="C75" s="33" t="n">
        <v>37098</v>
      </c>
      <c r="D75" s="20" t="n">
        <f aca="false">C75+90</f>
        <v>37188</v>
      </c>
      <c r="E75" s="21" t="n">
        <f aca="false">IF($A$9&gt;=D75,(IF($A$9-D75+1&gt;$A$10,$A$9-$A$8+1,$A$9-D75+1)),0)</f>
        <v>28</v>
      </c>
      <c r="F75" s="153" t="n">
        <v>0.98451878325257</v>
      </c>
      <c r="G75" s="23" t="n">
        <f aca="false">IF(F75&lt;&gt;"",E75,0)</f>
        <v>28</v>
      </c>
      <c r="H75" s="24" t="n">
        <f aca="false">IF(F75&lt;&gt;"",F75,0)</f>
        <v>0.98451878325257</v>
      </c>
      <c r="I75" s="23" t="n">
        <f aca="false">IF(E75&gt;0,1,0)</f>
        <v>1</v>
      </c>
      <c r="J75" s="20"/>
    </row>
    <row r="76" customFormat="false" ht="12.75" hidden="false" customHeight="false" outlineLevel="0" collapsed="false">
      <c r="A76" s="8"/>
      <c r="B76" s="1" t="n">
        <v>43</v>
      </c>
      <c r="C76" s="33" t="n">
        <v>37098</v>
      </c>
      <c r="D76" s="20" t="n">
        <f aca="false">C76+90</f>
        <v>37188</v>
      </c>
      <c r="E76" s="21" t="n">
        <f aca="false">IF($A$9&gt;=D76,(IF($A$9-D76+1&gt;$A$10,$A$9-$A$8+1,$A$9-D76+1)),0)</f>
        <v>28</v>
      </c>
      <c r="F76" s="153" t="n">
        <v>0.955260699421376</v>
      </c>
      <c r="G76" s="23" t="n">
        <f aca="false">IF(F76&lt;&gt;"",E76,0)</f>
        <v>28</v>
      </c>
      <c r="H76" s="24" t="n">
        <f aca="false">IF(F76&lt;&gt;"",F76,0)</f>
        <v>0.955260699421376</v>
      </c>
      <c r="I76" s="23" t="n">
        <f aca="false">IF(E76&gt;0,1,0)</f>
        <v>1</v>
      </c>
      <c r="J76" s="20"/>
    </row>
    <row r="77" customFormat="false" ht="12.75" hidden="false" customHeight="false" outlineLevel="0" collapsed="false">
      <c r="A77" s="8"/>
      <c r="B77" s="1" t="n">
        <v>44</v>
      </c>
      <c r="C77" s="33" t="n">
        <v>37098</v>
      </c>
      <c r="D77" s="20" t="n">
        <f aca="false">C77+90</f>
        <v>37188</v>
      </c>
      <c r="E77" s="21" t="n">
        <f aca="false">IF($A$9&gt;=D77,(IF($A$9-D77+1&gt;$A$10,$A$9-$A$8+1,$A$9-D77+1)),0)</f>
        <v>28</v>
      </c>
      <c r="F77" s="153" t="n">
        <v>0.0209976680249619</v>
      </c>
      <c r="G77" s="23" t="n">
        <f aca="false">IF(F77&lt;&gt;"",E77,0)</f>
        <v>28</v>
      </c>
      <c r="H77" s="24" t="n">
        <f aca="false">IF(F77&lt;&gt;"",F77,0)</f>
        <v>0.0209976680249619</v>
      </c>
      <c r="I77" s="23" t="n">
        <f aca="false">IF(E77&gt;0,1,0)</f>
        <v>1</v>
      </c>
      <c r="J77" s="20"/>
    </row>
    <row r="78" customFormat="false" ht="12.75" hidden="false" customHeight="false" outlineLevel="0" collapsed="false">
      <c r="A78" s="8"/>
      <c r="B78" s="1" t="n">
        <v>45</v>
      </c>
      <c r="C78" s="51" t="n">
        <v>37116</v>
      </c>
      <c r="D78" s="20" t="n">
        <f aca="false">C78+90</f>
        <v>37206</v>
      </c>
      <c r="E78" s="21" t="n">
        <f aca="false">IF($A$9&gt;=D78,(IF($A$9-D78+1&gt;$A$10,$A$9-$A$8+1,$A$9-D78+1)),0)</f>
        <v>28</v>
      </c>
      <c r="F78" s="153" t="n">
        <v>0.792942906835633</v>
      </c>
      <c r="G78" s="23" t="n">
        <f aca="false">IF(F78&lt;&gt;"",E78,0)</f>
        <v>28</v>
      </c>
      <c r="H78" s="24" t="n">
        <f aca="false">IF(F78&lt;&gt;"",F78,0)</f>
        <v>0.792942906835633</v>
      </c>
      <c r="I78" s="23" t="n">
        <f aca="false">IF(E78&gt;0,1,0)</f>
        <v>1</v>
      </c>
      <c r="J78" s="20"/>
    </row>
    <row r="79" customFormat="false" ht="12.75" hidden="false" customHeight="false" outlineLevel="0" collapsed="false">
      <c r="A79" s="8"/>
      <c r="B79" s="1" t="n">
        <v>46</v>
      </c>
      <c r="C79" s="50" t="n">
        <v>37152</v>
      </c>
      <c r="D79" s="20" t="n">
        <f aca="false">C79+90</f>
        <v>37242</v>
      </c>
      <c r="E79" s="21" t="n">
        <f aca="false">IF($A$9&gt;=D79,(IF($A$9-D79+1&gt;$A$10,$A$9-$A$8+1,$A$9-D79+1)),0)</f>
        <v>28</v>
      </c>
      <c r="F79" s="153" t="n">
        <v>0.855427006647522</v>
      </c>
      <c r="G79" s="23" t="n">
        <f aca="false">IF(F79&lt;&gt;"",E79,0)</f>
        <v>28</v>
      </c>
      <c r="H79" s="24" t="n">
        <f aca="false">IF(F79&lt;&gt;"",F79,0)</f>
        <v>0.855427006647522</v>
      </c>
      <c r="I79" s="23" t="n">
        <f aca="false">IF(E79&gt;0,1,0)</f>
        <v>1</v>
      </c>
      <c r="J79" s="20"/>
    </row>
    <row r="80" customFormat="false" ht="12.75" hidden="false" customHeight="false" outlineLevel="0" collapsed="false">
      <c r="A80" s="8"/>
      <c r="B80" s="1" t="n">
        <v>47</v>
      </c>
      <c r="C80" s="42" t="n">
        <v>37131</v>
      </c>
      <c r="D80" s="20" t="n">
        <f aca="false">C80+90</f>
        <v>37221</v>
      </c>
      <c r="E80" s="21" t="n">
        <f aca="false">IF($A$9&gt;=D80,(IF($A$9-D80+1&gt;$A$10,$A$9-$A$8+1,$A$9-D80+1)),0)</f>
        <v>28</v>
      </c>
      <c r="F80" s="153" t="n">
        <v>0.954125374062415</v>
      </c>
      <c r="G80" s="23" t="n">
        <f aca="false">IF(F80&lt;&gt;"",E80,0)</f>
        <v>28</v>
      </c>
      <c r="H80" s="24" t="n">
        <f aca="false">IF(F80&lt;&gt;"",F80,0)</f>
        <v>0.954125374062415</v>
      </c>
      <c r="I80" s="23" t="n">
        <f aca="false">IF(E80&gt;0,1,0)</f>
        <v>1</v>
      </c>
      <c r="J80" s="20"/>
    </row>
    <row r="81" customFormat="false" ht="12.75" hidden="false" customHeight="false" outlineLevel="0" collapsed="false">
      <c r="A81" s="8"/>
      <c r="B81" s="1" t="n">
        <v>48</v>
      </c>
      <c r="C81" s="42" t="n">
        <v>37131</v>
      </c>
      <c r="D81" s="20" t="n">
        <f aca="false">C81+90</f>
        <v>37221</v>
      </c>
      <c r="E81" s="21" t="n">
        <f aca="false">IF($A$9&gt;=D81,(IF($A$9-D81+1&gt;$A$10,$A$9-$A$8+1,$A$9-D81+1)),0)</f>
        <v>28</v>
      </c>
      <c r="F81" s="153" t="n">
        <v>0</v>
      </c>
      <c r="G81" s="23" t="n">
        <f aca="false">IF(F81&lt;&gt;"",E81,0)</f>
        <v>28</v>
      </c>
      <c r="H81" s="24" t="n">
        <f aca="false">IF(F81&lt;&gt;"",F81,0)</f>
        <v>0</v>
      </c>
      <c r="I81" s="23" t="n">
        <f aca="false">IF(E81&gt;0,1,0)</f>
        <v>1</v>
      </c>
      <c r="J81" s="20"/>
    </row>
    <row r="82" customFormat="false" ht="12.75" hidden="false" customHeight="false" outlineLevel="0" collapsed="false">
      <c r="A82" s="8"/>
      <c r="B82" s="1" t="n">
        <v>49</v>
      </c>
      <c r="C82" s="50" t="n">
        <v>37152</v>
      </c>
      <c r="D82" s="20" t="n">
        <f aca="false">C82+90</f>
        <v>37242</v>
      </c>
      <c r="E82" s="21" t="n">
        <f aca="false">IF($A$9&gt;=D82,(IF($A$9-D82+1&gt;$A$10,$A$9-$A$8+1,$A$9-D82+1)),0)</f>
        <v>28</v>
      </c>
      <c r="F82" s="153" t="n">
        <v>0.963753079864011</v>
      </c>
      <c r="G82" s="23" t="n">
        <f aca="false">IF(F82&lt;&gt;"",E82,0)</f>
        <v>28</v>
      </c>
      <c r="H82" s="24" t="n">
        <f aca="false">IF(F82&lt;&gt;"",F82,0)</f>
        <v>0.963753079864011</v>
      </c>
      <c r="I82" s="23" t="n">
        <f aca="false">IF(E82&gt;0,1,0)</f>
        <v>1</v>
      </c>
      <c r="J82" s="20"/>
    </row>
    <row r="83" customFormat="false" ht="12.75" hidden="false" customHeight="false" outlineLevel="0" collapsed="false">
      <c r="A83" s="8"/>
      <c r="B83" s="1" t="n">
        <v>50</v>
      </c>
      <c r="C83" s="52" t="n">
        <v>37197</v>
      </c>
      <c r="D83" s="20" t="n">
        <f aca="false">C83+90</f>
        <v>37287</v>
      </c>
      <c r="E83" s="21" t="n">
        <f aca="false">IF($A$9&gt;=D83,(IF($A$9-D83+1&gt;$A$10,$A$9-$A$8+1,$A$9-D83+1)),0)</f>
        <v>28</v>
      </c>
      <c r="F83" s="153" t="n">
        <v>0.963627060888352</v>
      </c>
      <c r="G83" s="23" t="n">
        <f aca="false">IF(F83&lt;&gt;"",E83,0)</f>
        <v>28</v>
      </c>
      <c r="H83" s="24" t="n">
        <f aca="false">IF(F83&lt;&gt;"",F83,0)</f>
        <v>0.963627060888352</v>
      </c>
      <c r="I83" s="23" t="n">
        <f aca="false">IF(E83&gt;0,1,0)</f>
        <v>1</v>
      </c>
      <c r="J83" s="20"/>
    </row>
    <row r="84" customFormat="false" ht="12.75" hidden="false" customHeight="false" outlineLevel="0" collapsed="false">
      <c r="A84" s="8"/>
      <c r="B84" s="1" t="n">
        <v>51</v>
      </c>
      <c r="C84" s="53" t="n">
        <v>37152</v>
      </c>
      <c r="D84" s="20" t="n">
        <f aca="false">C84+90</f>
        <v>37242</v>
      </c>
      <c r="E84" s="21" t="n">
        <f aca="false">IF($A$9&gt;=D84,(IF($A$9-D84+1&gt;$A$10,$A$9-$A$8+1,$A$9-D84+1)),0)</f>
        <v>28</v>
      </c>
      <c r="F84" s="153" t="n">
        <v>0.998049847482696</v>
      </c>
      <c r="G84" s="23" t="n">
        <f aca="false">IF(F84&lt;&gt;"",E84,0)</f>
        <v>28</v>
      </c>
      <c r="H84" s="24" t="n">
        <f aca="false">IF(F84&lt;&gt;"",F84,0)</f>
        <v>0.998049847482696</v>
      </c>
      <c r="I84" s="23" t="n">
        <f aca="false">IF(E84&gt;0,1,0)</f>
        <v>1</v>
      </c>
      <c r="J84" s="20"/>
    </row>
    <row r="85" customFormat="false" ht="12.75" hidden="false" customHeight="false" outlineLevel="0" collapsed="false">
      <c r="A85" s="8"/>
      <c r="B85" s="1" t="n">
        <v>52</v>
      </c>
      <c r="C85" s="53" t="n">
        <v>37138</v>
      </c>
      <c r="D85" s="20" t="n">
        <f aca="false">C85+90</f>
        <v>37228</v>
      </c>
      <c r="E85" s="21" t="n">
        <f aca="false">IF($A$9&gt;=D85,(IF($A$9-D85+1&gt;$A$10,$A$9-$A$8+1,$A$9-D85+1)),0)</f>
        <v>28</v>
      </c>
      <c r="F85" s="153" t="n">
        <v>0.96255062949317</v>
      </c>
      <c r="G85" s="23" t="n">
        <f aca="false">IF(F85&lt;&gt;"",E85,0)</f>
        <v>28</v>
      </c>
      <c r="H85" s="24" t="n">
        <f aca="false">IF(F85&lt;&gt;"",F85,0)</f>
        <v>0.96255062949317</v>
      </c>
      <c r="I85" s="23" t="n">
        <f aca="false">IF(E85&gt;0,1,0)</f>
        <v>1</v>
      </c>
      <c r="J85" s="20"/>
    </row>
    <row r="86" customFormat="false" ht="12.75" hidden="false" customHeight="false" outlineLevel="0" collapsed="false">
      <c r="A86" s="8"/>
      <c r="B86" s="1" t="n">
        <v>53</v>
      </c>
      <c r="C86" s="50" t="n">
        <v>37152</v>
      </c>
      <c r="D86" s="20" t="n">
        <f aca="false">C86+90</f>
        <v>37242</v>
      </c>
      <c r="E86" s="21" t="n">
        <f aca="false">IF($A$9&gt;=D86,(IF($A$9-D86+1&gt;$A$10,$A$9-$A$8+1,$A$9-D86+1)),0)</f>
        <v>28</v>
      </c>
      <c r="F86" s="153" t="n">
        <v>4.2019430620469E-016</v>
      </c>
      <c r="G86" s="23" t="n">
        <f aca="false">IF(F86&lt;&gt;"",E86,0)</f>
        <v>28</v>
      </c>
      <c r="H86" s="24" t="n">
        <f aca="false">IF(F86&lt;&gt;"",F86,0)</f>
        <v>4.2019430620469E-016</v>
      </c>
      <c r="I86" s="23" t="n">
        <f aca="false">IF(E86&gt;0,1,0)</f>
        <v>1</v>
      </c>
      <c r="J86" s="20"/>
    </row>
    <row r="87" customFormat="false" ht="12.75" hidden="false" customHeight="false" outlineLevel="0" collapsed="false">
      <c r="A87" s="8"/>
      <c r="B87" s="1" t="n">
        <v>54</v>
      </c>
      <c r="C87" s="53" t="n">
        <v>37138</v>
      </c>
      <c r="D87" s="20" t="n">
        <f aca="false">C87+90</f>
        <v>37228</v>
      </c>
      <c r="E87" s="21" t="n">
        <f aca="false">IF($A$9&gt;=D87,(IF($A$9-D87+1&gt;$A$10,$A$9-$A$8+1,$A$9-D87+1)),0)</f>
        <v>28</v>
      </c>
      <c r="F87" s="153" t="n">
        <v>-4.96610513604396E-017</v>
      </c>
      <c r="G87" s="23" t="n">
        <f aca="false">IF(F87&lt;&gt;"",E87,0)</f>
        <v>28</v>
      </c>
      <c r="H87" s="24" t="n">
        <f aca="false">IF(F87&lt;&gt;"",F87,0)</f>
        <v>-4.96610513604396E-017</v>
      </c>
      <c r="I87" s="23" t="n">
        <f aca="false">IF(E87&gt;0,1,0)</f>
        <v>1</v>
      </c>
      <c r="J87" s="20"/>
    </row>
    <row r="88" customFormat="false" ht="12.75" hidden="false" customHeight="false" outlineLevel="0" collapsed="false">
      <c r="A88" s="8"/>
      <c r="B88" s="1" t="n">
        <v>55</v>
      </c>
      <c r="C88" s="42" t="n">
        <v>37132</v>
      </c>
      <c r="D88" s="20" t="n">
        <f aca="false">C88+90</f>
        <v>37222</v>
      </c>
      <c r="E88" s="21" t="n">
        <f aca="false">IF($A$9&gt;=D88,(IF($A$9-D88+1&gt;$A$10,$A$9-$A$8+1,$A$9-D88+1)),0)</f>
        <v>28</v>
      </c>
      <c r="F88" s="153" t="n">
        <v>0.769714376850068</v>
      </c>
      <c r="G88" s="23" t="n">
        <f aca="false">IF(F88&lt;&gt;"",E88,0)</f>
        <v>28</v>
      </c>
      <c r="H88" s="24" t="n">
        <f aca="false">IF(F88&lt;&gt;"",F88,0)</f>
        <v>0.769714376850068</v>
      </c>
      <c r="I88" s="23" t="n">
        <f aca="false">IF(E88&gt;0,1,0)</f>
        <v>1</v>
      </c>
      <c r="J88" s="20"/>
    </row>
    <row r="89" customFormat="false" ht="12.75" hidden="false" customHeight="false" outlineLevel="0" collapsed="false">
      <c r="A89" s="8"/>
      <c r="B89" s="1" t="n">
        <v>56</v>
      </c>
      <c r="C89" s="53" t="n">
        <v>37138</v>
      </c>
      <c r="D89" s="20" t="n">
        <f aca="false">C89+90</f>
        <v>37228</v>
      </c>
      <c r="E89" s="21" t="n">
        <f aca="false">IF($A$9&gt;=D89,(IF($A$9-D89+1&gt;$A$10,$A$9-$A$8+1,$A$9-D89+1)),0)</f>
        <v>28</v>
      </c>
      <c r="F89" s="153" t="n">
        <v>0.944147629073459</v>
      </c>
      <c r="G89" s="23" t="n">
        <f aca="false">IF(F89&lt;&gt;"",E89,0)</f>
        <v>28</v>
      </c>
      <c r="H89" s="24" t="n">
        <f aca="false">IF(F89&lt;&gt;"",F89,0)</f>
        <v>0.944147629073459</v>
      </c>
      <c r="I89" s="23" t="n">
        <f aca="false">IF(E89&gt;0,1,0)</f>
        <v>1</v>
      </c>
      <c r="J89" s="20"/>
    </row>
    <row r="90" customFormat="false" ht="12.75" hidden="false" customHeight="false" outlineLevel="0" collapsed="false">
      <c r="A90" s="8"/>
      <c r="B90" s="1" t="n">
        <v>57</v>
      </c>
      <c r="C90" s="53" t="n">
        <v>37138</v>
      </c>
      <c r="D90" s="20" t="n">
        <f aca="false">C90+90</f>
        <v>37228</v>
      </c>
      <c r="E90" s="21" t="n">
        <f aca="false">IF($A$9&gt;=D90,(IF($A$9-D90+1&gt;$A$10,$A$9-$A$8+1,$A$9-D90+1)),0)</f>
        <v>28</v>
      </c>
      <c r="F90" s="153" t="n">
        <v>0.957088902088204</v>
      </c>
      <c r="G90" s="23" t="n">
        <f aca="false">IF(F90&lt;&gt;"",E90,0)</f>
        <v>28</v>
      </c>
      <c r="H90" s="24" t="n">
        <f aca="false">IF(F90&lt;&gt;"",F90,0)</f>
        <v>0.957088902088204</v>
      </c>
      <c r="I90" s="23" t="n">
        <f aca="false">IF(E90&gt;0,1,0)</f>
        <v>1</v>
      </c>
      <c r="J90" s="20"/>
    </row>
    <row r="91" customFormat="false" ht="12.75" hidden="false" customHeight="false" outlineLevel="0" collapsed="false">
      <c r="A91" s="8"/>
      <c r="B91" s="1" t="n">
        <v>58</v>
      </c>
      <c r="C91" s="50" t="n">
        <v>37152</v>
      </c>
      <c r="D91" s="20" t="n">
        <f aca="false">C91+90</f>
        <v>37242</v>
      </c>
      <c r="E91" s="21" t="n">
        <f aca="false">IF($A$9&gt;=D91,(IF($A$9-D91+1&gt;$A$10,$A$9-$A$8+1,$A$9-D91+1)),0)</f>
        <v>28</v>
      </c>
      <c r="F91" s="153" t="n">
        <v>0.96834448165229</v>
      </c>
      <c r="G91" s="23" t="n">
        <f aca="false">IF(F91&lt;&gt;"",E91,0)</f>
        <v>28</v>
      </c>
      <c r="H91" s="24" t="n">
        <f aca="false">IF(F91&lt;&gt;"",F91,0)</f>
        <v>0.96834448165229</v>
      </c>
      <c r="I91" s="23" t="n">
        <f aca="false">IF(E91&gt;0,1,0)</f>
        <v>1</v>
      </c>
      <c r="J91" s="20"/>
    </row>
    <row r="92" customFormat="false" ht="12.75" hidden="false" customHeight="false" outlineLevel="0" collapsed="false">
      <c r="A92" s="8"/>
      <c r="B92" s="1" t="n">
        <v>59</v>
      </c>
      <c r="C92" s="50" t="n">
        <v>37152</v>
      </c>
      <c r="D92" s="20" t="n">
        <f aca="false">C92+90</f>
        <v>37242</v>
      </c>
      <c r="E92" s="21" t="n">
        <f aca="false">IF($A$9&gt;=D92,(IF($A$9-D92+1&gt;$A$10,$A$9-$A$8+1,$A$9-D92+1)),0)</f>
        <v>28</v>
      </c>
      <c r="F92" s="153" t="n">
        <v>0.827216560222744</v>
      </c>
      <c r="G92" s="23" t="n">
        <f aca="false">IF(F92&lt;&gt;"",E92,0)</f>
        <v>28</v>
      </c>
      <c r="H92" s="24" t="n">
        <f aca="false">IF(F92&lt;&gt;"",F92,0)</f>
        <v>0.827216560222744</v>
      </c>
      <c r="I92" s="23" t="n">
        <f aca="false">IF(E92&gt;0,1,0)</f>
        <v>1</v>
      </c>
      <c r="J92" s="20"/>
    </row>
    <row r="93" customFormat="false" ht="12.75" hidden="false" customHeight="false" outlineLevel="0" collapsed="false">
      <c r="A93" s="8"/>
      <c r="B93" s="1" t="n">
        <v>60</v>
      </c>
      <c r="C93" s="50" t="n">
        <v>37152</v>
      </c>
      <c r="D93" s="20" t="n">
        <f aca="false">C93+90</f>
        <v>37242</v>
      </c>
      <c r="E93" s="21" t="n">
        <f aca="false">IF($A$9&gt;=D93,(IF($A$9-D93+1&gt;$A$10,$A$9-$A$8+1,$A$9-D93+1)),0)</f>
        <v>28</v>
      </c>
      <c r="F93" s="153" t="n">
        <v>0.999095721096739</v>
      </c>
      <c r="G93" s="23" t="n">
        <f aca="false">IF(F93&lt;&gt;"",E93,0)</f>
        <v>28</v>
      </c>
      <c r="H93" s="24" t="n">
        <f aca="false">IF(F93&lt;&gt;"",F93,0)</f>
        <v>0.999095721096739</v>
      </c>
      <c r="I93" s="23" t="n">
        <f aca="false">IF(E93&gt;0,1,0)</f>
        <v>1</v>
      </c>
      <c r="J93" s="20"/>
    </row>
    <row r="94" customFormat="false" ht="12.75" hidden="false" customHeight="false" outlineLevel="0" collapsed="false">
      <c r="A94" s="8"/>
      <c r="B94" s="1" t="n">
        <v>61</v>
      </c>
      <c r="C94" s="50" t="n">
        <v>37152</v>
      </c>
      <c r="D94" s="20" t="n">
        <f aca="false">C94+90</f>
        <v>37242</v>
      </c>
      <c r="E94" s="21" t="n">
        <f aca="false">IF($A$9&gt;=D94,(IF($A$9-D94+1&gt;$A$10,$A$9-$A$8+1,$A$9-D94+1)),0)</f>
        <v>28</v>
      </c>
      <c r="F94" s="153" t="n">
        <v>0.969565975968668</v>
      </c>
      <c r="G94" s="23" t="n">
        <f aca="false">IF(F94&lt;&gt;"",E94,0)</f>
        <v>28</v>
      </c>
      <c r="H94" s="24" t="n">
        <f aca="false">IF(F94&lt;&gt;"",F94,0)</f>
        <v>0.969565975968668</v>
      </c>
      <c r="I94" s="23" t="n">
        <f aca="false">IF(E94&gt;0,1,0)</f>
        <v>1</v>
      </c>
      <c r="J94" s="20"/>
    </row>
    <row r="95" customFormat="false" ht="12.75" hidden="false" customHeight="false" outlineLevel="0" collapsed="false">
      <c r="A95" s="8"/>
      <c r="B95" s="1" t="n">
        <v>62</v>
      </c>
      <c r="C95" s="50" t="n">
        <v>37152</v>
      </c>
      <c r="D95" s="20" t="n">
        <f aca="false">C95+90</f>
        <v>37242</v>
      </c>
      <c r="E95" s="21" t="n">
        <f aca="false">IF($A$9&gt;=D95,(IF($A$9-D95+1&gt;$A$10,$A$9-$A$8+1,$A$9-D95+1)),0)</f>
        <v>28</v>
      </c>
      <c r="F95" s="153" t="n">
        <v>0.926554769216774</v>
      </c>
      <c r="G95" s="23" t="n">
        <f aca="false">IF(F95&lt;&gt;"",E95,0)</f>
        <v>28</v>
      </c>
      <c r="H95" s="24" t="n">
        <f aca="false">IF(F95&lt;&gt;"",F95,0)</f>
        <v>0.926554769216774</v>
      </c>
      <c r="I95" s="23" t="n">
        <f aca="false">IF(E95&gt;0,1,0)</f>
        <v>1</v>
      </c>
      <c r="J95" s="20"/>
    </row>
    <row r="96" customFormat="false" ht="12.75" hidden="false" customHeight="false" outlineLevel="0" collapsed="false">
      <c r="A96" s="8"/>
      <c r="B96" s="1" t="n">
        <v>63</v>
      </c>
      <c r="C96" s="50" t="n">
        <v>37152</v>
      </c>
      <c r="D96" s="20" t="n">
        <f aca="false">C96+90</f>
        <v>37242</v>
      </c>
      <c r="E96" s="21" t="n">
        <f aca="false">IF($A$9&gt;=D96,(IF($A$9-D96+1&gt;$A$10,$A$9-$A$8+1,$A$9-D96+1)),0)</f>
        <v>28</v>
      </c>
      <c r="F96" s="153" t="n">
        <v>0.986477739218315</v>
      </c>
      <c r="G96" s="23" t="n">
        <f aca="false">IF(F96&lt;&gt;"",E96,0)</f>
        <v>28</v>
      </c>
      <c r="H96" s="24" t="n">
        <f aca="false">IF(F96&lt;&gt;"",F96,0)</f>
        <v>0.986477739218315</v>
      </c>
      <c r="I96" s="23" t="n">
        <f aca="false">IF(E96&gt;0,1,0)</f>
        <v>1</v>
      </c>
      <c r="J96" s="20"/>
    </row>
    <row r="97" customFormat="false" ht="12.75" hidden="false" customHeight="false" outlineLevel="0" collapsed="false">
      <c r="A97" s="8"/>
      <c r="B97" s="1" t="n">
        <v>64</v>
      </c>
      <c r="C97" s="53" t="n">
        <v>37138</v>
      </c>
      <c r="D97" s="20" t="n">
        <f aca="false">C97+90</f>
        <v>37228</v>
      </c>
      <c r="E97" s="21" t="n">
        <f aca="false">IF($A$9&gt;=D97,(IF($A$9-D97+1&gt;$A$10,$A$9-$A$8+1,$A$9-D97+1)),0)</f>
        <v>28</v>
      </c>
      <c r="F97" s="153" t="n">
        <v>0.908026545498434</v>
      </c>
      <c r="G97" s="23" t="n">
        <f aca="false">IF(F97&lt;&gt;"",E97,0)</f>
        <v>28</v>
      </c>
      <c r="H97" s="24" t="n">
        <f aca="false">IF(F97&lt;&gt;"",F97,0)</f>
        <v>0.908026545498434</v>
      </c>
      <c r="I97" s="23" t="n">
        <f aca="false">IF(E97&gt;0,1,0)</f>
        <v>1</v>
      </c>
      <c r="J97" s="20"/>
    </row>
    <row r="98" customFormat="false" ht="12.75" hidden="false" customHeight="false" outlineLevel="0" collapsed="false">
      <c r="A98" s="8"/>
      <c r="B98" s="1" t="n">
        <v>65</v>
      </c>
      <c r="C98" s="50" t="n">
        <v>37152</v>
      </c>
      <c r="D98" s="20" t="n">
        <f aca="false">C98+90</f>
        <v>37242</v>
      </c>
      <c r="E98" s="21" t="n">
        <f aca="false">IF($A$9&gt;=D98,(IF($A$9-D98+1&gt;$A$10,$A$9-$A$8+1,$A$9-D98+1)),0)</f>
        <v>28</v>
      </c>
      <c r="F98" s="153" t="n">
        <v>0.929852690019295</v>
      </c>
      <c r="G98" s="23" t="n">
        <f aca="false">IF(F98&lt;&gt;"",E98,0)</f>
        <v>28</v>
      </c>
      <c r="H98" s="24" t="n">
        <f aca="false">IF(F98&lt;&gt;"",F98,0)</f>
        <v>0.929852690019295</v>
      </c>
      <c r="I98" s="23" t="n">
        <f aca="false">IF(E98&gt;0,1,0)</f>
        <v>1</v>
      </c>
      <c r="J98" s="20"/>
    </row>
    <row r="99" customFormat="false" ht="12.75" hidden="false" customHeight="false" outlineLevel="0" collapsed="false">
      <c r="A99" s="8"/>
      <c r="B99" s="1" t="n">
        <v>66</v>
      </c>
      <c r="C99" s="50" t="n">
        <v>37152</v>
      </c>
      <c r="D99" s="20" t="n">
        <f aca="false">C99+90</f>
        <v>37242</v>
      </c>
      <c r="E99" s="21" t="n">
        <f aca="false">IF($A$9&gt;=D99,(IF($A$9-D99+1&gt;$A$10,$A$9-$A$8+1,$A$9-D99+1)),0)</f>
        <v>28</v>
      </c>
      <c r="F99" s="153" t="n">
        <v>0.943716050476296</v>
      </c>
      <c r="G99" s="23" t="n">
        <f aca="false">IF(F99&lt;&gt;"",E99,0)</f>
        <v>28</v>
      </c>
      <c r="H99" s="24" t="n">
        <f aca="false">IF(F99&lt;&gt;"",F99,0)</f>
        <v>0.943716050476296</v>
      </c>
      <c r="I99" s="23" t="n">
        <f aca="false">IF(E99&gt;0,1,0)</f>
        <v>1</v>
      </c>
      <c r="J99" s="20"/>
    </row>
    <row r="100" customFormat="false" ht="12.75" hidden="false" customHeight="false" outlineLevel="0" collapsed="false">
      <c r="A100" s="8"/>
      <c r="B100" s="1" t="n">
        <v>67</v>
      </c>
      <c r="C100" s="52" t="n">
        <v>37197</v>
      </c>
      <c r="D100" s="20" t="n">
        <f aca="false">C100+90</f>
        <v>37287</v>
      </c>
      <c r="E100" s="21" t="n">
        <f aca="false">IF($A$9&gt;=D100,(IF($A$9-D100+1&gt;$A$10,$A$9-$A$8+1,$A$9-D100+1)),0)</f>
        <v>28</v>
      </c>
      <c r="F100" s="153" t="n">
        <v>0.96523530931207</v>
      </c>
      <c r="G100" s="23" t="n">
        <f aca="false">IF(F100&lt;&gt;"",E100,0)</f>
        <v>28</v>
      </c>
      <c r="H100" s="24" t="n">
        <f aca="false">IF(F100&lt;&gt;"",F100,0)</f>
        <v>0.96523530931207</v>
      </c>
      <c r="I100" s="23" t="n">
        <f aca="false">IF(E100&gt;0,1,0)</f>
        <v>1</v>
      </c>
      <c r="J100" s="20"/>
    </row>
    <row r="101" customFormat="false" ht="12.75" hidden="false" customHeight="false" outlineLevel="0" collapsed="false">
      <c r="A101" s="8"/>
      <c r="B101" s="1" t="n">
        <v>68</v>
      </c>
      <c r="C101" s="50" t="n">
        <v>37152</v>
      </c>
      <c r="D101" s="20" t="n">
        <f aca="false">C101+90</f>
        <v>37242</v>
      </c>
      <c r="E101" s="21" t="n">
        <f aca="false">IF($A$9&gt;=D101,(IF($A$9-D101+1&gt;$A$10,$A$9-$A$8+1,$A$9-D101+1)),0)</f>
        <v>28</v>
      </c>
      <c r="F101" s="153" t="n">
        <v>0.979011647479189</v>
      </c>
      <c r="G101" s="23" t="n">
        <f aca="false">IF(F101&lt;&gt;"",E101,0)</f>
        <v>28</v>
      </c>
      <c r="H101" s="24" t="n">
        <f aca="false">IF(F101&lt;&gt;"",F101,0)</f>
        <v>0.979011647479189</v>
      </c>
      <c r="I101" s="23" t="n">
        <f aca="false">IF(E101&gt;0,1,0)</f>
        <v>1</v>
      </c>
      <c r="J101" s="20"/>
    </row>
    <row r="102" customFormat="false" ht="12.75" hidden="false" customHeight="false" outlineLevel="0" collapsed="false">
      <c r="A102" s="8"/>
      <c r="B102" s="1" t="n">
        <v>69</v>
      </c>
      <c r="C102" s="50" t="n">
        <v>37152</v>
      </c>
      <c r="D102" s="20" t="n">
        <f aca="false">C102+90</f>
        <v>37242</v>
      </c>
      <c r="E102" s="21" t="n">
        <f aca="false">IF($A$9&gt;=D102,(IF($A$9-D102+1&gt;$A$10,$A$9-$A$8+1,$A$9-D102+1)),0)</f>
        <v>28</v>
      </c>
      <c r="F102" s="153" t="n">
        <v>0.00918780795699795</v>
      </c>
      <c r="G102" s="23" t="n">
        <f aca="false">IF(F102&lt;&gt;"",E102,0)</f>
        <v>28</v>
      </c>
      <c r="H102" s="24" t="n">
        <f aca="false">IF(F102&lt;&gt;"",F102,0)</f>
        <v>0.00918780795699795</v>
      </c>
      <c r="I102" s="23" t="n">
        <f aca="false">IF(E102&gt;0,1,0)</f>
        <v>1</v>
      </c>
      <c r="J102" s="20"/>
    </row>
    <row r="103" customFormat="false" ht="12.75" hidden="false" customHeight="false" outlineLevel="0" collapsed="false">
      <c r="A103" s="8"/>
      <c r="B103" s="1" t="n">
        <v>70</v>
      </c>
      <c r="C103" s="53" t="n">
        <v>37140</v>
      </c>
      <c r="D103" s="20" t="n">
        <f aca="false">C103+90</f>
        <v>37230</v>
      </c>
      <c r="E103" s="21" t="n">
        <f aca="false">IF($A$9&gt;=D103,(IF($A$9-D103+1&gt;$A$10,$A$9-$A$8+1,$A$9-D103+1)),0)</f>
        <v>28</v>
      </c>
      <c r="F103" s="153" t="n">
        <v>0.640645804464712</v>
      </c>
      <c r="G103" s="23" t="n">
        <f aca="false">IF(F103&lt;&gt;"",E103,0)</f>
        <v>28</v>
      </c>
      <c r="H103" s="24" t="n">
        <f aca="false">IF(F103&lt;&gt;"",F103,0)</f>
        <v>0.640645804464712</v>
      </c>
      <c r="I103" s="23" t="n">
        <f aca="false">IF(E103&gt;0,1,0)</f>
        <v>1</v>
      </c>
      <c r="J103" s="20"/>
    </row>
    <row r="104" customFormat="false" ht="12.75" hidden="false" customHeight="false" outlineLevel="0" collapsed="false">
      <c r="A104" s="8"/>
      <c r="B104" s="1" t="n">
        <v>71</v>
      </c>
      <c r="C104" s="50" t="n">
        <v>37152</v>
      </c>
      <c r="D104" s="20" t="n">
        <f aca="false">C104+90</f>
        <v>37242</v>
      </c>
      <c r="E104" s="21" t="n">
        <f aca="false">IF($A$9&gt;=D104,(IF($A$9-D104+1&gt;$A$10,$A$9-$A$8+1,$A$9-D104+1)),0)</f>
        <v>28</v>
      </c>
      <c r="F104" s="153" t="n">
        <v>0.953398919112079</v>
      </c>
      <c r="G104" s="23" t="n">
        <f aca="false">IF(F104&lt;&gt;"",E104,0)</f>
        <v>28</v>
      </c>
      <c r="H104" s="24" t="n">
        <f aca="false">IF(F104&lt;&gt;"",F104,0)</f>
        <v>0.953398919112079</v>
      </c>
      <c r="I104" s="23" t="n">
        <f aca="false">IF(E104&gt;0,1,0)</f>
        <v>1</v>
      </c>
      <c r="J104" s="20"/>
    </row>
    <row r="105" customFormat="false" ht="12.75" hidden="false" customHeight="false" outlineLevel="0" collapsed="false">
      <c r="A105" s="8"/>
      <c r="B105" s="1" t="n">
        <v>72</v>
      </c>
      <c r="C105" s="53" t="n">
        <v>37141</v>
      </c>
      <c r="D105" s="20" t="n">
        <f aca="false">C105+90</f>
        <v>37231</v>
      </c>
      <c r="E105" s="21" t="n">
        <f aca="false">IF($A$9&gt;=D105,(IF($A$9-D105+1&gt;$A$10,$A$9-$A$8+1,$A$9-D105+1)),0)</f>
        <v>28</v>
      </c>
      <c r="F105" s="153" t="n">
        <v>0.969208500919662</v>
      </c>
      <c r="G105" s="23" t="n">
        <f aca="false">IF(F105&lt;&gt;"",E105,0)</f>
        <v>28</v>
      </c>
      <c r="H105" s="24" t="n">
        <f aca="false">IF(F105&lt;&gt;"",F105,0)</f>
        <v>0.969208500919662</v>
      </c>
      <c r="I105" s="23" t="n">
        <f aca="false">IF(E105&gt;0,1,0)</f>
        <v>1</v>
      </c>
      <c r="J105" s="20"/>
    </row>
    <row r="106" customFormat="false" ht="12.75" hidden="false" customHeight="false" outlineLevel="0" collapsed="false">
      <c r="A106" s="8"/>
      <c r="B106" s="1" t="n">
        <v>73</v>
      </c>
      <c r="C106" s="50" t="n">
        <v>37152</v>
      </c>
      <c r="D106" s="20" t="n">
        <f aca="false">C106+90</f>
        <v>37242</v>
      </c>
      <c r="E106" s="21" t="n">
        <f aca="false">IF($A$9&gt;=D106,(IF($A$9-D106+1&gt;$A$10,$A$9-$A$8+1,$A$9-D106+1)),0)</f>
        <v>28</v>
      </c>
      <c r="F106" s="153" t="n">
        <v>0.938855137893395</v>
      </c>
      <c r="G106" s="23" t="n">
        <f aca="false">IF(F106&lt;&gt;"",E106,0)</f>
        <v>28</v>
      </c>
      <c r="H106" s="24" t="n">
        <f aca="false">IF(F106&lt;&gt;"",F106,0)</f>
        <v>0.938855137893395</v>
      </c>
      <c r="I106" s="23" t="n">
        <f aca="false">IF(E106&gt;0,1,0)</f>
        <v>1</v>
      </c>
      <c r="J106" s="20"/>
    </row>
    <row r="107" customFormat="false" ht="12.75" hidden="false" customHeight="false" outlineLevel="0" collapsed="false">
      <c r="A107" s="8"/>
      <c r="B107" s="1" t="n">
        <v>74</v>
      </c>
      <c r="C107" s="50" t="n">
        <v>37152</v>
      </c>
      <c r="D107" s="20" t="n">
        <f aca="false">C107+90</f>
        <v>37242</v>
      </c>
      <c r="E107" s="21" t="n">
        <f aca="false">IF($A$9&gt;=D107,(IF($A$9-D107+1&gt;$A$10,$A$9-$A$8+1,$A$9-D107+1)),0)</f>
        <v>28</v>
      </c>
      <c r="F107" s="153" t="n">
        <v>0.902740069497749</v>
      </c>
      <c r="G107" s="23" t="n">
        <f aca="false">IF(F107&lt;&gt;"",E107,0)</f>
        <v>28</v>
      </c>
      <c r="H107" s="24" t="n">
        <f aca="false">IF(F107&lt;&gt;"",F107,0)</f>
        <v>0.902740069497749</v>
      </c>
      <c r="I107" s="23" t="n">
        <f aca="false">IF(E107&gt;0,1,0)</f>
        <v>1</v>
      </c>
      <c r="J107" s="20"/>
    </row>
    <row r="108" customFormat="false" ht="12.75" hidden="false" customHeight="false" outlineLevel="0" collapsed="false">
      <c r="A108" s="8"/>
      <c r="B108" s="1" t="s">
        <v>25</v>
      </c>
      <c r="C108" s="54" t="n">
        <v>37184</v>
      </c>
      <c r="D108" s="20" t="n">
        <f aca="false">C108+90</f>
        <v>37274</v>
      </c>
      <c r="E108" s="21" t="n">
        <f aca="false">IF($A$9&gt;=D108,(IF($A$9-D108+1&gt;$A$10,$A$9-$A$8+1,$A$9-D108+1)),0)</f>
        <v>28</v>
      </c>
      <c r="F108" s="153" t="n">
        <v>0.824290931478865</v>
      </c>
      <c r="G108" s="23" t="n">
        <f aca="false">IF(F108&lt;&gt;"",E108,0)</f>
        <v>28</v>
      </c>
      <c r="H108" s="24" t="n">
        <f aca="false">IF(F108&lt;&gt;"",F108,0)</f>
        <v>0.824290931478865</v>
      </c>
      <c r="I108" s="23" t="n">
        <f aca="false">IF(E108&gt;0,1,0)</f>
        <v>1</v>
      </c>
      <c r="J108" s="20"/>
    </row>
    <row r="109" customFormat="false" ht="12.75" hidden="false" customHeight="false" outlineLevel="0" collapsed="false">
      <c r="A109" s="8"/>
      <c r="B109" s="1" t="n">
        <v>76</v>
      </c>
      <c r="C109" s="50" t="n">
        <v>37152</v>
      </c>
      <c r="D109" s="20" t="n">
        <f aca="false">C109+90</f>
        <v>37242</v>
      </c>
      <c r="E109" s="21" t="n">
        <f aca="false">IF($A$9&gt;=D109,(IF($A$9-D109+1&gt;$A$10,$A$9-$A$8+1,$A$9-D109+1)),0)</f>
        <v>28</v>
      </c>
      <c r="F109" s="153" t="n">
        <v>0.905870617426197</v>
      </c>
      <c r="G109" s="23" t="n">
        <f aca="false">IF(F109&lt;&gt;"",E109,0)</f>
        <v>28</v>
      </c>
      <c r="H109" s="24" t="n">
        <f aca="false">IF(F109&lt;&gt;"",F109,0)</f>
        <v>0.905870617426197</v>
      </c>
      <c r="I109" s="23" t="n">
        <f aca="false">IF(E109&gt;0,1,0)</f>
        <v>1</v>
      </c>
      <c r="J109" s="20"/>
    </row>
    <row r="110" customFormat="false" ht="12.75" hidden="false" customHeight="false" outlineLevel="0" collapsed="false">
      <c r="A110" s="8"/>
      <c r="B110" s="1" t="n">
        <v>77</v>
      </c>
      <c r="C110" s="50" t="n">
        <v>37152</v>
      </c>
      <c r="D110" s="20" t="n">
        <f aca="false">C110+90</f>
        <v>37242</v>
      </c>
      <c r="E110" s="21" t="n">
        <f aca="false">IF($A$9&gt;=D110,(IF($A$9-D110+1&gt;$A$10,$A$9-$A$8+1,$A$9-D110+1)),0)</f>
        <v>28</v>
      </c>
      <c r="F110" s="153" t="n">
        <v>0.928444554555227</v>
      </c>
      <c r="G110" s="23" t="n">
        <f aca="false">IF(F110&lt;&gt;"",E110,0)</f>
        <v>28</v>
      </c>
      <c r="H110" s="24" t="n">
        <f aca="false">IF(F110&lt;&gt;"",F110,0)</f>
        <v>0.928444554555227</v>
      </c>
      <c r="I110" s="23" t="n">
        <f aca="false">IF(E110&gt;0,1,0)</f>
        <v>1</v>
      </c>
      <c r="J110" s="20"/>
    </row>
    <row r="111" customFormat="false" ht="12.75" hidden="false" customHeight="false" outlineLevel="0" collapsed="false">
      <c r="A111" s="8"/>
      <c r="B111" s="1" t="n">
        <v>78</v>
      </c>
      <c r="C111" s="50" t="n">
        <v>37152</v>
      </c>
      <c r="D111" s="20" t="n">
        <f aca="false">C111+90</f>
        <v>37242</v>
      </c>
      <c r="E111" s="21" t="n">
        <f aca="false">IF($A$9&gt;=D111,(IF($A$9-D111+1&gt;$A$10,$A$9-$A$8+1,$A$9-D111+1)),0)</f>
        <v>28</v>
      </c>
      <c r="F111" s="153" t="n">
        <v>0.962990723746009</v>
      </c>
      <c r="G111" s="23" t="n">
        <f aca="false">IF(F111&lt;&gt;"",E111,0)</f>
        <v>28</v>
      </c>
      <c r="H111" s="24" t="n">
        <f aca="false">IF(F111&lt;&gt;"",F111,0)</f>
        <v>0.962990723746009</v>
      </c>
      <c r="I111" s="23" t="n">
        <f aca="false">IF(E111&gt;0,1,0)</f>
        <v>1</v>
      </c>
      <c r="J111" s="20"/>
    </row>
    <row r="112" customFormat="false" ht="12.75" hidden="false" customHeight="false" outlineLevel="0" collapsed="false">
      <c r="A112" s="8"/>
      <c r="B112" s="1" t="n">
        <v>79</v>
      </c>
      <c r="C112" s="50" t="n">
        <v>37152</v>
      </c>
      <c r="D112" s="20" t="n">
        <f aca="false">C112+90</f>
        <v>37242</v>
      </c>
      <c r="E112" s="21" t="n">
        <f aca="false">IF($A$9&gt;=D112,(IF($A$9-D112+1&gt;$A$10,$A$9-$A$8+1,$A$9-D112+1)),0)</f>
        <v>28</v>
      </c>
      <c r="F112" s="153" t="n">
        <v>0.886271563922933</v>
      </c>
      <c r="G112" s="23" t="n">
        <f aca="false">IF(F112&lt;&gt;"",E112,0)</f>
        <v>28</v>
      </c>
      <c r="H112" s="24" t="n">
        <f aca="false">IF(F112&lt;&gt;"",F112,0)</f>
        <v>0.886271563922933</v>
      </c>
      <c r="I112" s="23" t="n">
        <f aca="false">IF(E112&gt;0,1,0)</f>
        <v>1</v>
      </c>
      <c r="J112" s="20"/>
    </row>
    <row r="113" customFormat="false" ht="12.75" hidden="false" customHeight="false" outlineLevel="0" collapsed="false">
      <c r="A113" s="8"/>
      <c r="B113" s="1" t="n">
        <v>80</v>
      </c>
      <c r="C113" s="50" t="n">
        <v>37152</v>
      </c>
      <c r="D113" s="20" t="n">
        <f aca="false">C113+90</f>
        <v>37242</v>
      </c>
      <c r="E113" s="21" t="n">
        <f aca="false">IF($A$9&gt;=D113,(IF($A$9-D113+1&gt;$A$10,$A$9-$A$8+1,$A$9-D113+1)),0)</f>
        <v>28</v>
      </c>
      <c r="F113" s="153" t="n">
        <v>0.870022900354143</v>
      </c>
      <c r="G113" s="23" t="n">
        <f aca="false">IF(F113&lt;&gt;"",E113,0)</f>
        <v>28</v>
      </c>
      <c r="H113" s="24" t="n">
        <f aca="false">IF(F113&lt;&gt;"",F113,0)</f>
        <v>0.870022900354143</v>
      </c>
      <c r="I113" s="23" t="n">
        <f aca="false">IF(E113&gt;0,1,0)</f>
        <v>1</v>
      </c>
      <c r="J113" s="20"/>
    </row>
    <row r="114" customFormat="false" ht="12.75" hidden="false" customHeight="false" outlineLevel="0" collapsed="false">
      <c r="A114" s="8"/>
      <c r="B114" s="1" t="n">
        <v>81</v>
      </c>
      <c r="C114" s="50" t="n">
        <v>37152</v>
      </c>
      <c r="D114" s="20" t="n">
        <f aca="false">C114+90</f>
        <v>37242</v>
      </c>
      <c r="E114" s="21" t="n">
        <f aca="false">IF($A$9&gt;=D114,(IF($A$9-D114+1&gt;$A$10,$A$9-$A$8+1,$A$9-D114+1)),0)</f>
        <v>28</v>
      </c>
      <c r="F114" s="153" t="n">
        <v>0.892011842999779</v>
      </c>
      <c r="G114" s="23" t="n">
        <f aca="false">IF(F114&lt;&gt;"",E114,0)</f>
        <v>28</v>
      </c>
      <c r="H114" s="24" t="n">
        <f aca="false">IF(F114&lt;&gt;"",F114,0)</f>
        <v>0.892011842999779</v>
      </c>
      <c r="I114" s="23" t="n">
        <f aca="false">IF(E114&gt;0,1,0)</f>
        <v>1</v>
      </c>
      <c r="J114" s="20"/>
    </row>
    <row r="115" customFormat="false" ht="12.75" hidden="false" customHeight="false" outlineLevel="0" collapsed="false">
      <c r="A115" s="8"/>
      <c r="B115" s="1" t="n">
        <v>82</v>
      </c>
      <c r="C115" s="50" t="n">
        <v>37152</v>
      </c>
      <c r="D115" s="20" t="n">
        <f aca="false">C115+90</f>
        <v>37242</v>
      </c>
      <c r="E115" s="21" t="n">
        <f aca="false">IF($A$9&gt;=D115,(IF($A$9-D115+1&gt;$A$10,$A$9-$A$8+1,$A$9-D115+1)),0)</f>
        <v>28</v>
      </c>
      <c r="F115" s="153" t="n">
        <v>0.889942233383156</v>
      </c>
      <c r="G115" s="23" t="n">
        <f aca="false">IF(F115&lt;&gt;"",E115,0)</f>
        <v>28</v>
      </c>
      <c r="H115" s="24" t="n">
        <f aca="false">IF(F115&lt;&gt;"",F115,0)</f>
        <v>0.889942233383156</v>
      </c>
      <c r="I115" s="23" t="n">
        <f aca="false">IF(E115&gt;0,1,0)</f>
        <v>1</v>
      </c>
      <c r="J115" s="20"/>
    </row>
    <row r="116" customFormat="false" ht="12.75" hidden="false" customHeight="false" outlineLevel="0" collapsed="false">
      <c r="A116" s="8"/>
      <c r="B116" s="1" t="n">
        <v>83</v>
      </c>
      <c r="C116" s="50" t="n">
        <v>37152</v>
      </c>
      <c r="D116" s="20" t="n">
        <f aca="false">C116+90</f>
        <v>37242</v>
      </c>
      <c r="E116" s="21" t="n">
        <f aca="false">IF($A$9&gt;=D116,(IF($A$9-D116+1&gt;$A$10,$A$9-$A$8+1,$A$9-D116+1)),0)</f>
        <v>28</v>
      </c>
      <c r="F116" s="153" t="n">
        <v>0.655561149275771</v>
      </c>
      <c r="G116" s="23" t="n">
        <f aca="false">IF(F116&lt;&gt;"",E116,0)</f>
        <v>28</v>
      </c>
      <c r="H116" s="24" t="n">
        <f aca="false">IF(F116&lt;&gt;"",F116,0)</f>
        <v>0.655561149275771</v>
      </c>
      <c r="I116" s="23" t="n">
        <f aca="false">IF(E116&gt;0,1,0)</f>
        <v>1</v>
      </c>
      <c r="J116" s="20"/>
    </row>
    <row r="117" customFormat="false" ht="12.75" hidden="false" customHeight="false" outlineLevel="0" collapsed="false">
      <c r="A117" s="8"/>
      <c r="B117" s="1" t="n">
        <v>84</v>
      </c>
      <c r="C117" s="50" t="n">
        <v>37152</v>
      </c>
      <c r="D117" s="20" t="n">
        <f aca="false">C117+90</f>
        <v>37242</v>
      </c>
      <c r="E117" s="21" t="n">
        <f aca="false">IF($A$9&gt;=D117,(IF($A$9-D117+1&gt;$A$10,$A$9-$A$8+1,$A$9-D117+1)),0)</f>
        <v>28</v>
      </c>
      <c r="F117" s="153" t="n">
        <v>0.77535121483502</v>
      </c>
      <c r="G117" s="23" t="n">
        <f aca="false">IF(F117&lt;&gt;"",E117,0)</f>
        <v>28</v>
      </c>
      <c r="H117" s="24" t="n">
        <f aca="false">IF(F117&lt;&gt;"",F117,0)</f>
        <v>0.77535121483502</v>
      </c>
      <c r="I117" s="23" t="n">
        <f aca="false">IF(E117&gt;0,1,0)</f>
        <v>1</v>
      </c>
      <c r="J117" s="20"/>
    </row>
    <row r="118" customFormat="false" ht="12.75" hidden="false" customHeight="false" outlineLevel="0" collapsed="false">
      <c r="A118" s="8"/>
      <c r="B118" s="1" t="n">
        <v>85</v>
      </c>
      <c r="C118" s="50" t="n">
        <v>37152</v>
      </c>
      <c r="D118" s="20" t="n">
        <f aca="false">C118+90</f>
        <v>37242</v>
      </c>
      <c r="E118" s="21" t="n">
        <f aca="false">IF($A$9&gt;=D118,(IF($A$9-D118+1&gt;$A$10,$A$9-$A$8+1,$A$9-D118+1)),0)</f>
        <v>28</v>
      </c>
      <c r="F118" s="154" t="n">
        <v>0.797874909947603</v>
      </c>
      <c r="G118" s="23" t="n">
        <f aca="false">IF(F118&lt;&gt;"",E118,0)</f>
        <v>28</v>
      </c>
      <c r="H118" s="24" t="n">
        <f aca="false">IF(F118&lt;&gt;"",F118,0)</f>
        <v>0.797874909947603</v>
      </c>
      <c r="I118" s="23" t="n">
        <f aca="false">IF(E118&gt;0,1,0)</f>
        <v>1</v>
      </c>
      <c r="J118" s="20"/>
    </row>
    <row r="119" customFormat="false" ht="12.75" hidden="false" customHeight="false" outlineLevel="0" collapsed="false">
      <c r="A119" s="8"/>
      <c r="B119" s="1" t="n">
        <v>86</v>
      </c>
      <c r="C119" s="50" t="n">
        <v>37152</v>
      </c>
      <c r="D119" s="20" t="n">
        <f aca="false">C119+90</f>
        <v>37242</v>
      </c>
      <c r="E119" s="21" t="n">
        <f aca="false">IF($A$9&gt;=D119,(IF($A$9-D119+1&gt;$A$10,$A$9-$A$8+1,$A$9-D119+1)),0)</f>
        <v>28</v>
      </c>
      <c r="F119" s="153" t="n">
        <v>0.940256237413563</v>
      </c>
      <c r="G119" s="23" t="n">
        <f aca="false">IF(F119&lt;&gt;"",E119,0)</f>
        <v>28</v>
      </c>
      <c r="H119" s="24" t="n">
        <f aca="false">IF(F119&lt;&gt;"",F119,0)</f>
        <v>0.940256237413563</v>
      </c>
      <c r="I119" s="23" t="n">
        <f aca="false">IF(E119&gt;0,1,0)</f>
        <v>1</v>
      </c>
      <c r="J119" s="20"/>
    </row>
    <row r="120" customFormat="false" ht="12.75" hidden="false" customHeight="false" outlineLevel="0" collapsed="false">
      <c r="A120" s="8"/>
      <c r="B120" s="1" t="n">
        <v>87</v>
      </c>
      <c r="C120" s="53" t="n">
        <v>37141</v>
      </c>
      <c r="D120" s="20" t="n">
        <f aca="false">C120+90</f>
        <v>37231</v>
      </c>
      <c r="E120" s="21" t="n">
        <f aca="false">IF($A$9&gt;=D120,(IF($A$9-D120+1&gt;$A$10,$A$9-$A$8+1,$A$9-D120+1)),0)</f>
        <v>28</v>
      </c>
      <c r="F120" s="153" t="n">
        <v>0.978615559492383</v>
      </c>
      <c r="G120" s="23" t="n">
        <f aca="false">IF(F120&lt;&gt;"",E120,0)</f>
        <v>28</v>
      </c>
      <c r="H120" s="24" t="n">
        <f aca="false">IF(F120&lt;&gt;"",F120,0)</f>
        <v>0.978615559492383</v>
      </c>
      <c r="I120" s="23" t="n">
        <f aca="false">IF(E120&gt;0,1,0)</f>
        <v>1</v>
      </c>
      <c r="J120" s="20"/>
    </row>
    <row r="121" customFormat="false" ht="12.75" hidden="false" customHeight="false" outlineLevel="0" collapsed="false">
      <c r="A121" s="8"/>
      <c r="B121" s="1" t="n">
        <v>88</v>
      </c>
      <c r="C121" s="50" t="n">
        <v>37152</v>
      </c>
      <c r="D121" s="20" t="n">
        <f aca="false">C121+90</f>
        <v>37242</v>
      </c>
      <c r="E121" s="21" t="n">
        <f aca="false">IF($A$9&gt;=D121,(IF($A$9-D121+1&gt;$A$10,$A$9-$A$8+1,$A$9-D121+1)),0)</f>
        <v>28</v>
      </c>
      <c r="F121" s="153" t="n">
        <v>0.860703123098041</v>
      </c>
      <c r="G121" s="23" t="n">
        <f aca="false">IF(F121&lt;&gt;"",E121,0)</f>
        <v>28</v>
      </c>
      <c r="H121" s="24" t="n">
        <f aca="false">IF(F121&lt;&gt;"",F121,0)</f>
        <v>0.860703123098041</v>
      </c>
      <c r="I121" s="23" t="n">
        <f aca="false">IF(E121&gt;0,1,0)</f>
        <v>1</v>
      </c>
      <c r="J121" s="20"/>
    </row>
    <row r="122" customFormat="false" ht="12.75" hidden="false" customHeight="false" outlineLevel="0" collapsed="false">
      <c r="A122" s="8"/>
      <c r="B122" s="1" t="n">
        <v>89</v>
      </c>
      <c r="C122" s="53" t="n">
        <v>37141</v>
      </c>
      <c r="D122" s="20" t="n">
        <f aca="false">C122+90</f>
        <v>37231</v>
      </c>
      <c r="E122" s="21" t="n">
        <f aca="false">IF($A$9&gt;=D122,(IF($A$9-D122+1&gt;$A$10,$A$9-$A$8+1,$A$9-D122+1)),0)</f>
        <v>28</v>
      </c>
      <c r="F122" s="153" t="n">
        <v>0.992003406898877</v>
      </c>
      <c r="G122" s="23" t="n">
        <f aca="false">IF(F122&lt;&gt;"",E122,0)</f>
        <v>28</v>
      </c>
      <c r="H122" s="24" t="n">
        <f aca="false">IF(F122&lt;&gt;"",F122,0)</f>
        <v>0.992003406898877</v>
      </c>
      <c r="I122" s="23" t="n">
        <f aca="false">IF(E122&gt;0,1,0)</f>
        <v>1</v>
      </c>
      <c r="J122" s="20"/>
    </row>
    <row r="123" customFormat="false" ht="12.75" hidden="false" customHeight="false" outlineLevel="0" collapsed="false">
      <c r="A123" s="8"/>
      <c r="B123" s="1" t="n">
        <v>90</v>
      </c>
      <c r="C123" s="50" t="n">
        <v>37152</v>
      </c>
      <c r="D123" s="20" t="n">
        <f aca="false">C123+90</f>
        <v>37242</v>
      </c>
      <c r="E123" s="21" t="n">
        <f aca="false">IF($A$9&gt;=D123,(IF($A$9-D123+1&gt;$A$10,$A$9-$A$8+1,$A$9-D123+1)),0)</f>
        <v>28</v>
      </c>
      <c r="F123" s="153" t="n">
        <v>0.912352471359308</v>
      </c>
      <c r="G123" s="23" t="n">
        <f aca="false">IF(F123&lt;&gt;"",E123,0)</f>
        <v>28</v>
      </c>
      <c r="H123" s="24" t="n">
        <f aca="false">IF(F123&lt;&gt;"",F123,0)</f>
        <v>0.912352471359308</v>
      </c>
      <c r="I123" s="23" t="n">
        <f aca="false">IF(E123&gt;0,1,0)</f>
        <v>1</v>
      </c>
      <c r="J123" s="20"/>
    </row>
    <row r="124" customFormat="false" ht="12.75" hidden="false" customHeight="false" outlineLevel="0" collapsed="false">
      <c r="A124" s="8"/>
      <c r="B124" s="1" t="n">
        <v>91</v>
      </c>
      <c r="C124" s="52" t="n">
        <v>37197</v>
      </c>
      <c r="D124" s="20" t="n">
        <f aca="false">C124+90</f>
        <v>37287</v>
      </c>
      <c r="E124" s="21" t="n">
        <f aca="false">IF($A$9&gt;=D124,(IF($A$9-D124+1&gt;$A$10,$A$9-$A$8+1,$A$9-D124+1)),0)</f>
        <v>28</v>
      </c>
      <c r="F124" s="153" t="n">
        <v>0.750646299658461</v>
      </c>
      <c r="G124" s="23" t="n">
        <f aca="false">IF(F124&lt;&gt;"",E124,0)</f>
        <v>28</v>
      </c>
      <c r="H124" s="24" t="n">
        <f aca="false">IF(F124&lt;&gt;"",F124,0)</f>
        <v>0.750646299658461</v>
      </c>
      <c r="I124" s="23" t="n">
        <f aca="false">IF(E124&gt;0,1,0)</f>
        <v>1</v>
      </c>
      <c r="J124" s="20"/>
    </row>
    <row r="125" customFormat="false" ht="12.75" hidden="false" customHeight="false" outlineLevel="0" collapsed="false">
      <c r="B125" s="1" t="n">
        <v>92</v>
      </c>
      <c r="C125" s="52" t="n">
        <v>37197</v>
      </c>
      <c r="D125" s="20" t="n">
        <f aca="false">C125+90</f>
        <v>37287</v>
      </c>
      <c r="E125" s="21" t="n">
        <f aca="false">IF($A$9&gt;=D125,(IF($A$9-D125+1&gt;$A$10,$A$9-$A$8+1,$A$9-D125+1)),0)</f>
        <v>28</v>
      </c>
      <c r="F125" s="153" t="n">
        <v>0.732685465780914</v>
      </c>
      <c r="G125" s="23" t="n">
        <f aca="false">IF(F125&lt;&gt;"",E125,0)</f>
        <v>28</v>
      </c>
      <c r="H125" s="24" t="n">
        <f aca="false">IF(F125&lt;&gt;"",F125,0)</f>
        <v>0.732685465780914</v>
      </c>
      <c r="I125" s="23" t="n">
        <f aca="false">IF(E125&gt;0,1,0)</f>
        <v>1</v>
      </c>
      <c r="J125" s="20"/>
    </row>
    <row r="126" customFormat="false" ht="12.75" hidden="false" customHeight="false" outlineLevel="0" collapsed="false">
      <c r="B126" s="1" t="n">
        <v>93</v>
      </c>
      <c r="C126" s="54" t="n">
        <v>37195</v>
      </c>
      <c r="D126" s="20" t="n">
        <f aca="false">C126+90</f>
        <v>37285</v>
      </c>
      <c r="E126" s="21" t="n">
        <f aca="false">IF($A$9&gt;=D126,(IF($A$9-D126+1&gt;$A$10,$A$9-$A$8+1,$A$9-D126+1)),0)</f>
        <v>28</v>
      </c>
      <c r="F126" s="153" t="n">
        <v>0.886694396728463</v>
      </c>
      <c r="G126" s="23" t="n">
        <f aca="false">IF(F126&lt;&gt;"",E126,0)</f>
        <v>28</v>
      </c>
      <c r="H126" s="24" t="n">
        <f aca="false">IF(F126&lt;&gt;"",F126,0)</f>
        <v>0.886694396728463</v>
      </c>
      <c r="I126" s="23" t="n">
        <f aca="false">IF(E126&gt;0,1,0)</f>
        <v>1</v>
      </c>
      <c r="J126" s="20"/>
    </row>
    <row r="127" customFormat="false" ht="12.75" hidden="false" customHeight="false" outlineLevel="0" collapsed="false">
      <c r="B127" s="1" t="n">
        <v>94</v>
      </c>
      <c r="C127" s="54" t="n">
        <v>37189</v>
      </c>
      <c r="D127" s="20" t="n">
        <f aca="false">C127+90</f>
        <v>37279</v>
      </c>
      <c r="E127" s="21" t="n">
        <f aca="false">IF($A$9&gt;=D127,(IF($A$9-D127+1&gt;$A$10,$A$9-$A$8+1,$A$9-D127+1)),0)</f>
        <v>28</v>
      </c>
      <c r="F127" s="153" t="n">
        <v>0.85015670382788</v>
      </c>
      <c r="G127" s="23" t="n">
        <f aca="false">IF(F127&lt;&gt;"",E127,0)</f>
        <v>28</v>
      </c>
      <c r="H127" s="24" t="n">
        <f aca="false">IF(F127&lt;&gt;"",F127,0)</f>
        <v>0.85015670382788</v>
      </c>
      <c r="I127" s="23" t="n">
        <f aca="false">IF(E127&gt;0,1,0)</f>
        <v>1</v>
      </c>
      <c r="J127" s="20"/>
    </row>
    <row r="128" customFormat="false" ht="12.75" hidden="false" customHeight="false" outlineLevel="0" collapsed="false">
      <c r="B128" s="1" t="n">
        <v>95</v>
      </c>
      <c r="C128" s="52" t="n">
        <v>37201</v>
      </c>
      <c r="D128" s="20" t="n">
        <f aca="false">C128+90</f>
        <v>37291</v>
      </c>
      <c r="E128" s="21" t="n">
        <f aca="false">IF($A$9&gt;=D128,(IF($A$9-D128+1&gt;$A$10,$A$9-$A$8+1,$A$9-D128+1)),0)</f>
        <v>25</v>
      </c>
      <c r="F128" s="153" t="n">
        <v>0.824964180609212</v>
      </c>
      <c r="G128" s="23" t="n">
        <f aca="false">IF(F128&lt;&gt;"",E128,0)</f>
        <v>25</v>
      </c>
      <c r="H128" s="24" t="n">
        <f aca="false">IF(F128&lt;&gt;"",F128,0)</f>
        <v>0.824964180609212</v>
      </c>
      <c r="I128" s="23" t="n">
        <f aca="false">IF(E128&gt;0,1,0)</f>
        <v>1</v>
      </c>
      <c r="J128" s="20"/>
    </row>
    <row r="129" customFormat="false" ht="12.75" hidden="false" customHeight="false" outlineLevel="0" collapsed="false">
      <c r="B129" s="1" t="n">
        <v>96</v>
      </c>
      <c r="C129" s="52" t="n">
        <v>37201</v>
      </c>
      <c r="D129" s="20" t="n">
        <f aca="false">C129+90</f>
        <v>37291</v>
      </c>
      <c r="E129" s="21" t="n">
        <f aca="false">IF($A$9&gt;=D129,(IF($A$9-D129+1&gt;$A$10,$A$9-$A$8+1,$A$9-D129+1)),0)</f>
        <v>25</v>
      </c>
      <c r="F129" s="153" t="n">
        <v>0.832992727028975</v>
      </c>
      <c r="G129" s="23" t="n">
        <f aca="false">IF(F129&lt;&gt;"",E129,0)</f>
        <v>25</v>
      </c>
      <c r="H129" s="24" t="n">
        <f aca="false">IF(F129&lt;&gt;"",F129,0)</f>
        <v>0.832992727028975</v>
      </c>
      <c r="I129" s="23" t="n">
        <f aca="false">IF(E129&gt;0,1,0)</f>
        <v>1</v>
      </c>
      <c r="J129" s="20"/>
    </row>
    <row r="130" customFormat="false" ht="12.75" hidden="false" customHeight="false" outlineLevel="0" collapsed="false">
      <c r="B130" s="1" t="s">
        <v>26</v>
      </c>
      <c r="C130" s="54" t="n">
        <v>37186</v>
      </c>
      <c r="D130" s="20" t="n">
        <f aca="false">C130+90</f>
        <v>37276</v>
      </c>
      <c r="E130" s="21" t="n">
        <f aca="false">IF($A$9&gt;=D130,(IF($A$9-D130+1&gt;$A$10,$A$9-$A$8+1,$A$9-D130+1)),0)</f>
        <v>28</v>
      </c>
      <c r="F130" s="153" t="n">
        <v>0.858457538194424</v>
      </c>
      <c r="G130" s="23" t="n">
        <f aca="false">IF(F130&lt;&gt;"",E130,0)</f>
        <v>28</v>
      </c>
      <c r="H130" s="24" t="n">
        <f aca="false">IF(F130&lt;&gt;"",F130,0)</f>
        <v>0.858457538194424</v>
      </c>
      <c r="I130" s="23" t="n">
        <f aca="false">IF(E130&gt;0,1,0)</f>
        <v>1</v>
      </c>
      <c r="J130" s="20"/>
    </row>
    <row r="131" customFormat="false" ht="12.75" hidden="false" customHeight="false" outlineLevel="0" collapsed="false">
      <c r="B131" s="1" t="s">
        <v>27</v>
      </c>
      <c r="C131" s="54" t="n">
        <v>37186</v>
      </c>
      <c r="D131" s="20" t="n">
        <f aca="false">C131+90</f>
        <v>37276</v>
      </c>
      <c r="E131" s="21" t="n">
        <f aca="false">IF($A$9&gt;=D131,(IF($A$9-D131+1&gt;$A$10,$A$9-$A$8+1,$A$9-D131+1)),0)</f>
        <v>28</v>
      </c>
      <c r="F131" s="153" t="n">
        <v>0.98308514248212</v>
      </c>
      <c r="G131" s="23" t="n">
        <f aca="false">IF(F131&lt;&gt;"",E131,0)</f>
        <v>28</v>
      </c>
      <c r="H131" s="24" t="n">
        <f aca="false">IF(F131&lt;&gt;"",F131,0)</f>
        <v>0.98308514248212</v>
      </c>
      <c r="I131" s="23" t="n">
        <f aca="false">IF(E131&gt;0,1,0)</f>
        <v>1</v>
      </c>
      <c r="J131" s="20"/>
    </row>
    <row r="132" customFormat="false" ht="12.75" hidden="false" customHeight="false" outlineLevel="0" collapsed="false">
      <c r="B132" s="1" t="s">
        <v>28</v>
      </c>
      <c r="C132" s="54" t="n">
        <v>37183</v>
      </c>
      <c r="D132" s="20" t="n">
        <f aca="false">C132+90</f>
        <v>37273</v>
      </c>
      <c r="E132" s="21" t="n">
        <f aca="false">IF($A$9&gt;=D132,(IF($A$9-D132+1&gt;$A$10,$A$9-$A$8+1,$A$9-D132+1)),0)</f>
        <v>28</v>
      </c>
      <c r="F132" s="153" t="n">
        <v>0.796054575584761</v>
      </c>
      <c r="G132" s="23" t="n">
        <f aca="false">IF(F132&lt;&gt;"",E132,0)</f>
        <v>28</v>
      </c>
      <c r="H132" s="24" t="n">
        <f aca="false">IF(F132&lt;&gt;"",F132,0)</f>
        <v>0.796054575584761</v>
      </c>
      <c r="I132" s="23" t="n">
        <f aca="false">IF(E132&gt;0,1,0)</f>
        <v>1</v>
      </c>
      <c r="J132" s="20"/>
    </row>
    <row r="133" customFormat="false" ht="12.75" hidden="false" customHeight="false" outlineLevel="0" collapsed="false">
      <c r="B133" s="1" t="s">
        <v>29</v>
      </c>
      <c r="C133" s="54" t="n">
        <v>37183</v>
      </c>
      <c r="D133" s="20" t="n">
        <f aca="false">C133+90</f>
        <v>37273</v>
      </c>
      <c r="E133" s="21" t="n">
        <f aca="false">IF($A$9&gt;=D133,(IF($A$9-D133+1&gt;$A$10,$A$9-$A$8+1,$A$9-D133+1)),0)</f>
        <v>28</v>
      </c>
      <c r="F133" s="153" t="n">
        <v>0.927639329090347</v>
      </c>
      <c r="G133" s="23" t="n">
        <f aca="false">IF(F133&lt;&gt;"",E133,0)</f>
        <v>28</v>
      </c>
      <c r="H133" s="24" t="n">
        <f aca="false">IF(F133&lt;&gt;"",F133,0)</f>
        <v>0.927639329090347</v>
      </c>
      <c r="I133" s="23" t="n">
        <f aca="false">IF(E133&gt;0,1,0)</f>
        <v>1</v>
      </c>
      <c r="J133" s="20"/>
    </row>
    <row r="134" customFormat="false" ht="12.75" hidden="false" customHeight="false" outlineLevel="0" collapsed="false">
      <c r="C134" s="20"/>
      <c r="D134" s="20"/>
      <c r="E134" s="34" t="s">
        <v>17</v>
      </c>
      <c r="F134" s="35" t="n">
        <f aca="false">AVERAGE(F34:F133)</f>
        <v>0.859162389277476</v>
      </c>
      <c r="G134" s="23"/>
      <c r="H134" s="35"/>
      <c r="I134" s="36" t="n">
        <f aca="false">SUM(I34:I133)</f>
        <v>100</v>
      </c>
      <c r="J134" s="20"/>
    </row>
    <row r="135" customFormat="false" ht="12.75" hidden="false" customHeight="false" outlineLevel="0" collapsed="false">
      <c r="D135" s="8"/>
      <c r="E135" s="37" t="s">
        <v>18</v>
      </c>
      <c r="F135" s="38" t="n">
        <f aca="false">(G34*H34+G35*H35+G36*H36+G37*H37+G38*H38+G39*H39+G40*H40+G41*H41+G42*H42+G43*H43+G44*H44+G45*H45+G46*H46+G47*H47+G48*H48+G49*H49+G50*H50+G51*H51+G52*H52+G53*H53+G54*H54+G55*H55+G56*H56+G57*H57+G58*H58+G59*H59+G60*H60+G61*H61+G62*H62+G63*H63+G64*H64+G65*H65+G66*H66+G67*H67+G68*H68+G69*H69+G70*H70+G71*H71+G72*H72+G73*H73+G74*H74+G75*H75+G76*H76+G77*H77+G78*H78+G79*H79+G80*H80+G81*H81+G82*H82+G83*H83+G84*H84+G85*H85+G86*H86+G87*H87+G88*H88+G89*H89+G90*H90+G91*H91+G92*H92+G93*H93+G94*H94+G95*H95+G96*H96+G97*H97+G98*H98+G99*H99+G100*H100+G101*H101+G102*H102+G103*H103+G104*H104+G105*H105+G106*H106+G107*H107+G108*H108+G109*H109+G110*H110+G111*H111+G112*H112+G113*H113+G114*H114+G115*H115+G116*H116+G117*H117+G118*H118+G119*H119+G120*H120+G121*H121+G122*H122+G123*H123+G124*H124+G125*H125+G126*H126+G127*H127+G128*H128+G129*H129+G130*H130+G131*H131+G132*H132+G133*H133)/SUM(G34:G133)</f>
        <v>0.859227208036513</v>
      </c>
      <c r="G135" s="38"/>
      <c r="H135" s="38"/>
      <c r="I135" s="38"/>
      <c r="J135" s="8"/>
    </row>
    <row r="136" customFormat="false" ht="18" hidden="false" customHeight="false" outlineLevel="0" collapsed="false">
      <c r="A136" s="9"/>
      <c r="B136" s="39" t="s">
        <v>30</v>
      </c>
      <c r="C136" s="39"/>
      <c r="D136" s="12"/>
      <c r="E136" s="12"/>
      <c r="F136" s="12"/>
      <c r="G136" s="12"/>
      <c r="H136" s="12"/>
      <c r="I136" s="12"/>
      <c r="J136" s="12"/>
    </row>
    <row r="137" customFormat="false" ht="12.75" hidden="false" customHeight="false" outlineLevel="0" collapsed="false">
      <c r="B137" s="13"/>
      <c r="C137" s="13" t="s">
        <v>31</v>
      </c>
      <c r="D137" s="40"/>
      <c r="E137" s="40"/>
      <c r="F137" s="40"/>
      <c r="G137" s="40"/>
      <c r="H137" s="40"/>
      <c r="I137" s="40"/>
      <c r="J137" s="40"/>
    </row>
    <row r="138" customFormat="false" ht="38.25" hidden="false" customHeight="false" outlineLevel="0" collapsed="false">
      <c r="B138" s="13" t="str">
        <f aca="false">B7</f>
        <v>TURBINE NO.</v>
      </c>
      <c r="C138" s="13" t="str">
        <f aca="false">C7</f>
        <v>ACCEPTANCE</v>
      </c>
      <c r="D138" s="13" t="str">
        <f aca="false">D7</f>
        <v>90 Days </v>
      </c>
      <c r="E138" s="16" t="str">
        <f aca="false">E7</f>
        <v>Days in Mo. &gt; 90 Days from Commissioning</v>
      </c>
      <c r="F138" s="16" t="str">
        <f aca="false">F7</f>
        <v>MTD Avail for &gt; 90 days from Commissioning</v>
      </c>
      <c r="G138" s="16"/>
      <c r="H138" s="16"/>
      <c r="I138" s="16" t="s">
        <v>9</v>
      </c>
      <c r="J138" s="40"/>
      <c r="K138" s="17" t="s">
        <v>10</v>
      </c>
    </row>
    <row r="139" customFormat="false" ht="12.75" hidden="false" customHeight="false" outlineLevel="0" collapsed="false">
      <c r="B139" s="41" t="n">
        <v>1</v>
      </c>
      <c r="C139" s="52" t="n">
        <v>37197</v>
      </c>
      <c r="D139" s="20" t="n">
        <f aca="false">C139+90</f>
        <v>37287</v>
      </c>
      <c r="E139" s="21" t="n">
        <f aca="false">IF($A$9&gt;=D139,(IF($A$9-D139+1&gt;$A$10,$A$9-$A$8+1,$A$9-D139+1)),0)</f>
        <v>28</v>
      </c>
      <c r="F139" s="153" t="n">
        <v>0.968087193487558</v>
      </c>
      <c r="G139" s="23" t="n">
        <f aca="false">IF(F139&lt;&gt;"",E139,0)</f>
        <v>28</v>
      </c>
      <c r="H139" s="24" t="n">
        <f aca="false">IF(F139&lt;&gt;"",F139,0)</f>
        <v>0.968087193487558</v>
      </c>
      <c r="I139" s="23" t="n">
        <f aca="false">IF(E139&gt;0,1,0)</f>
        <v>1</v>
      </c>
      <c r="J139" s="56"/>
      <c r="K139" s="57"/>
      <c r="L139" s="57"/>
    </row>
    <row r="140" customFormat="false" ht="12.75" hidden="false" customHeight="false" outlineLevel="0" collapsed="false">
      <c r="B140" s="41" t="n">
        <v>2</v>
      </c>
      <c r="C140" s="52" t="n">
        <v>37197</v>
      </c>
      <c r="D140" s="20" t="n">
        <f aca="false">C140+90</f>
        <v>37287</v>
      </c>
      <c r="E140" s="21" t="n">
        <f aca="false">IF($A$9&gt;=D140,(IF($A$9-D140+1&gt;$A$10,$A$9-$A$8+1,$A$9-D140+1)),0)</f>
        <v>28</v>
      </c>
      <c r="F140" s="153" t="n">
        <v>0.944540918163673</v>
      </c>
      <c r="G140" s="23" t="n">
        <f aca="false">IF(F140&lt;&gt;"",E140,0)</f>
        <v>28</v>
      </c>
      <c r="H140" s="24" t="n">
        <f aca="false">IF(F140&lt;&gt;"",F140,0)</f>
        <v>0.944540918163673</v>
      </c>
      <c r="I140" s="23" t="n">
        <f aca="false">IF(E140&gt;0,1,0)</f>
        <v>1</v>
      </c>
      <c r="J140" s="56"/>
      <c r="K140" s="57"/>
      <c r="L140" s="57"/>
      <c r="P140" s="8"/>
    </row>
    <row r="141" customFormat="false" ht="13.5" hidden="false" customHeight="false" outlineLevel="0" collapsed="false">
      <c r="B141" s="41" t="n">
        <v>3</v>
      </c>
      <c r="C141" s="52" t="n">
        <v>37197</v>
      </c>
      <c r="D141" s="20" t="n">
        <f aca="false">C141+90</f>
        <v>37287</v>
      </c>
      <c r="E141" s="21" t="n">
        <f aca="false">IF($A$9&gt;=D141,(IF($A$9-D141+1&gt;$A$10,$A$9-$A$8+1,$A$9-D141+1)),0)</f>
        <v>28</v>
      </c>
      <c r="F141" s="153" t="n">
        <v>0.995648561507937</v>
      </c>
      <c r="G141" s="23" t="n">
        <f aca="false">IF(F141&lt;&gt;"",E141,0)</f>
        <v>28</v>
      </c>
      <c r="H141" s="24" t="n">
        <f aca="false">IF(F141&lt;&gt;"",F141,0)</f>
        <v>0.995648561507937</v>
      </c>
      <c r="I141" s="23" t="n">
        <f aca="false">IF(E141&gt;0,1,0)</f>
        <v>1</v>
      </c>
      <c r="J141" s="56"/>
      <c r="K141" s="47" t="s">
        <v>24</v>
      </c>
      <c r="L141" s="48" t="n">
        <v>10</v>
      </c>
      <c r="M141" s="29" t="s">
        <v>14</v>
      </c>
      <c r="P141" s="30" t="s">
        <v>15</v>
      </c>
      <c r="Q141" s="31"/>
      <c r="R141" s="31"/>
    </row>
    <row r="142" customFormat="false" ht="13.5" hidden="false" customHeight="false" outlineLevel="0" collapsed="false">
      <c r="B142" s="41" t="n">
        <v>4</v>
      </c>
      <c r="C142" s="52" t="n">
        <v>37197</v>
      </c>
      <c r="D142" s="20" t="n">
        <f aca="false">C142+90</f>
        <v>37287</v>
      </c>
      <c r="E142" s="21" t="n">
        <f aca="false">IF($A$9&gt;=D142,(IF($A$9-D142+1&gt;$A$10,$A$9-$A$8+1,$A$9-D142+1)),0)</f>
        <v>28</v>
      </c>
      <c r="F142" s="153" t="n">
        <v>0.980455474013246</v>
      </c>
      <c r="G142" s="23" t="n">
        <f aca="false">IF(F142&lt;&gt;"",E142,0)</f>
        <v>28</v>
      </c>
      <c r="H142" s="24" t="n">
        <f aca="false">IF(F142&lt;&gt;"",F142,0)</f>
        <v>0.980455474013246</v>
      </c>
      <c r="I142" s="23" t="n">
        <f aca="false">IF(E142&gt;0,1,0)</f>
        <v>1</v>
      </c>
      <c r="J142" s="56"/>
      <c r="L142" s="29" t="n">
        <f aca="false">L139+L140+L141</f>
        <v>10</v>
      </c>
      <c r="M142" s="29" t="s">
        <v>16</v>
      </c>
      <c r="P142" s="32"/>
    </row>
    <row r="143" customFormat="false" ht="12.75" hidden="false" customHeight="false" outlineLevel="0" collapsed="false">
      <c r="B143" s="41" t="n">
        <v>5</v>
      </c>
      <c r="C143" s="52" t="n">
        <v>37197</v>
      </c>
      <c r="D143" s="20" t="n">
        <f aca="false">C143+90</f>
        <v>37287</v>
      </c>
      <c r="E143" s="21" t="n">
        <f aca="false">IF($A$9&gt;=D143,(IF($A$9-D143+1&gt;$A$10,$A$9-$A$8+1,$A$9-D143+1)),0)</f>
        <v>28</v>
      </c>
      <c r="F143" s="153" t="n">
        <v>0.979066116399387</v>
      </c>
      <c r="G143" s="23" t="n">
        <f aca="false">IF(F143&lt;&gt;"",E143,0)</f>
        <v>28</v>
      </c>
      <c r="H143" s="24" t="n">
        <f aca="false">IF(F143&lt;&gt;"",F143,0)</f>
        <v>0.979066116399387</v>
      </c>
      <c r="I143" s="23" t="n">
        <f aca="false">IF(E143&gt;0,1,0)</f>
        <v>1</v>
      </c>
      <c r="J143" s="56"/>
      <c r="L143" s="0" t="n">
        <f aca="false">10-L142</f>
        <v>0</v>
      </c>
    </row>
    <row r="144" customFormat="false" ht="12.75" hidden="false" customHeight="false" outlineLevel="0" collapsed="false">
      <c r="B144" s="41" t="n">
        <v>6</v>
      </c>
      <c r="C144" s="52" t="n">
        <v>37197</v>
      </c>
      <c r="D144" s="20" t="n">
        <f aca="false">C144+90</f>
        <v>37287</v>
      </c>
      <c r="E144" s="21" t="n">
        <f aca="false">IF($A$9&gt;=D144,(IF($A$9-D144+1&gt;$A$10,$A$9-$A$8+1,$A$9-D144+1)),0)</f>
        <v>28</v>
      </c>
      <c r="F144" s="153" t="n">
        <v>0.898761436953118</v>
      </c>
      <c r="G144" s="23" t="n">
        <f aca="false">IF(F144&lt;&gt;"",E144,0)</f>
        <v>28</v>
      </c>
      <c r="H144" s="24" t="n">
        <f aca="false">IF(F144&lt;&gt;"",F144,0)</f>
        <v>0.898761436953118</v>
      </c>
      <c r="I144" s="23" t="n">
        <f aca="false">IF(E144&gt;0,1,0)</f>
        <v>1</v>
      </c>
      <c r="J144" s="56"/>
    </row>
    <row r="145" customFormat="false" ht="12.75" hidden="false" customHeight="false" outlineLevel="0" collapsed="false">
      <c r="B145" s="41" t="n">
        <v>7</v>
      </c>
      <c r="C145" s="52" t="n">
        <v>37197</v>
      </c>
      <c r="D145" s="20" t="n">
        <f aca="false">C145+90</f>
        <v>37287</v>
      </c>
      <c r="E145" s="21" t="n">
        <f aca="false">IF($A$9&gt;=D145,(IF($A$9-D145+1&gt;$A$10,$A$9-$A$8+1,$A$9-D145+1)),0)</f>
        <v>28</v>
      </c>
      <c r="F145" s="153" t="n">
        <v>0.921027078885328</v>
      </c>
      <c r="G145" s="23" t="n">
        <f aca="false">IF(F145&lt;&gt;"",E145,0)</f>
        <v>28</v>
      </c>
      <c r="H145" s="24" t="n">
        <f aca="false">IF(F145&lt;&gt;"",F145,0)</f>
        <v>0.921027078885328</v>
      </c>
      <c r="I145" s="23" t="n">
        <f aca="false">IF(E145&gt;0,1,0)</f>
        <v>1</v>
      </c>
      <c r="J145" s="56"/>
    </row>
    <row r="146" customFormat="false" ht="12.75" hidden="false" customHeight="false" outlineLevel="0" collapsed="false">
      <c r="B146" s="41" t="n">
        <v>8</v>
      </c>
      <c r="C146" s="52" t="n">
        <v>37197</v>
      </c>
      <c r="D146" s="20" t="n">
        <f aca="false">C146+90</f>
        <v>37287</v>
      </c>
      <c r="E146" s="21" t="n">
        <f aca="false">IF($A$9&gt;=D146,(IF($A$9-D146+1&gt;$A$10,$A$9-$A$8+1,$A$9-D146+1)),0)</f>
        <v>28</v>
      </c>
      <c r="F146" s="153" t="n">
        <v>0.957517236931639</v>
      </c>
      <c r="G146" s="23" t="n">
        <f aca="false">IF(F146&lt;&gt;"",E146,0)</f>
        <v>28</v>
      </c>
      <c r="H146" s="24" t="n">
        <f aca="false">IF(F146&lt;&gt;"",F146,0)</f>
        <v>0.957517236931639</v>
      </c>
      <c r="I146" s="23" t="n">
        <f aca="false">IF(E146&gt;0,1,0)</f>
        <v>1</v>
      </c>
      <c r="J146" s="56"/>
    </row>
    <row r="147" customFormat="false" ht="12.75" hidden="false" customHeight="false" outlineLevel="0" collapsed="false">
      <c r="B147" s="41" t="n">
        <v>9</v>
      </c>
      <c r="C147" s="52" t="n">
        <v>37197</v>
      </c>
      <c r="D147" s="20" t="n">
        <f aca="false">C147+90</f>
        <v>37287</v>
      </c>
      <c r="E147" s="21" t="n">
        <f aca="false">IF($A$9&gt;=D147,(IF($A$9-D147+1&gt;$A$10,$A$9-$A$8+1,$A$9-D147+1)),0)</f>
        <v>28</v>
      </c>
      <c r="F147" s="153" t="n">
        <v>0.981718223285941</v>
      </c>
      <c r="G147" s="23" t="n">
        <f aca="false">IF(F147&lt;&gt;"",E147,0)</f>
        <v>28</v>
      </c>
      <c r="H147" s="24" t="n">
        <f aca="false">IF(F147&lt;&gt;"",F147,0)</f>
        <v>0.981718223285941</v>
      </c>
      <c r="I147" s="23" t="n">
        <f aca="false">IF(E147&gt;0,1,0)</f>
        <v>1</v>
      </c>
      <c r="J147" s="56"/>
      <c r="M147" s="58"/>
      <c r="N147" s="58"/>
      <c r="O147" s="58"/>
      <c r="P147" s="58"/>
    </row>
    <row r="148" customFormat="false" ht="12.75" hidden="false" customHeight="false" outlineLevel="0" collapsed="false">
      <c r="B148" s="41" t="n">
        <v>10</v>
      </c>
      <c r="C148" s="52" t="n">
        <v>37197</v>
      </c>
      <c r="D148" s="20" t="n">
        <f aca="false">C148+90</f>
        <v>37287</v>
      </c>
      <c r="E148" s="21" t="n">
        <f aca="false">IF($A$9&gt;=D148,(IF($A$9-D148+1&gt;$A$10,$A$9-$A$8+1,$A$9-D148+1)),0)</f>
        <v>28</v>
      </c>
      <c r="F148" s="153" t="n">
        <v>0.973064236111111</v>
      </c>
      <c r="G148" s="23" t="n">
        <f aca="false">IF(F148&lt;&gt;"",E148,0)</f>
        <v>28</v>
      </c>
      <c r="H148" s="24" t="n">
        <f aca="false">IF(F148&lt;&gt;"",F148,0)</f>
        <v>0.973064236111111</v>
      </c>
      <c r="I148" s="23" t="n">
        <f aca="false">IF(E148&gt;0,1,0)</f>
        <v>1</v>
      </c>
      <c r="J148" s="56"/>
      <c r="K148" s="59" t="s">
        <v>32</v>
      </c>
      <c r="L148" s="58" t="s">
        <v>33</v>
      </c>
      <c r="M148" s="58"/>
      <c r="N148" s="58"/>
      <c r="O148" s="58"/>
      <c r="P148" s="58"/>
    </row>
    <row r="149" customFormat="false" ht="12.75" hidden="false" customHeight="false" outlineLevel="0" collapsed="false">
      <c r="D149" s="8"/>
      <c r="E149" s="34" t="s">
        <v>17</v>
      </c>
      <c r="F149" s="35" t="n">
        <f aca="false">AVERAGE(F139:F148)</f>
        <v>0.959988647573894</v>
      </c>
      <c r="G149" s="35"/>
      <c r="H149" s="35"/>
      <c r="I149" s="23" t="n">
        <f aca="false">SUM(I139:I148)</f>
        <v>10</v>
      </c>
      <c r="J149" s="8"/>
      <c r="L149" s="58" t="s">
        <v>34</v>
      </c>
    </row>
    <row r="150" customFormat="false" ht="12.75" hidden="false" customHeight="false" outlineLevel="0" collapsed="false">
      <c r="D150" s="8"/>
      <c r="E150" s="37" t="s">
        <v>18</v>
      </c>
      <c r="F150" s="38" t="n">
        <f aca="false">(G139*H139+G140*H140+G141*H141+G142*H142+G143*H143+G144*H144+G145*H145+G146*H146+G147*H147+G148*H148)/SUM(G139:G148)</f>
        <v>0.959988647573894</v>
      </c>
      <c r="G150" s="38"/>
      <c r="H150" s="38"/>
      <c r="I150" s="38"/>
      <c r="J150" s="8"/>
    </row>
    <row r="151" customFormat="false" ht="18" hidden="false" customHeight="false" outlineLevel="0" collapsed="false">
      <c r="A151" s="9"/>
      <c r="B151" s="39" t="s">
        <v>35</v>
      </c>
      <c r="C151" s="39"/>
      <c r="D151" s="12"/>
      <c r="E151" s="12"/>
      <c r="F151" s="12"/>
      <c r="G151" s="12"/>
      <c r="H151" s="12"/>
      <c r="I151" s="12"/>
      <c r="J151" s="12"/>
    </row>
    <row r="152" customFormat="false" ht="12.75" hidden="false" customHeight="false" outlineLevel="0" collapsed="false">
      <c r="B152" s="13"/>
      <c r="C152" s="13" t="s">
        <v>31</v>
      </c>
      <c r="D152" s="40"/>
      <c r="E152" s="40"/>
      <c r="F152" s="40"/>
      <c r="G152" s="40"/>
      <c r="H152" s="40"/>
      <c r="I152" s="40"/>
      <c r="J152" s="40"/>
    </row>
    <row r="153" customFormat="false" ht="38.25" hidden="false" customHeight="false" outlineLevel="0" collapsed="false">
      <c r="B153" s="13" t="str">
        <f aca="false">B7</f>
        <v>TURBINE NO.</v>
      </c>
      <c r="C153" s="13" t="str">
        <f aca="false">C7</f>
        <v>ACCEPTANCE</v>
      </c>
      <c r="D153" s="40" t="str">
        <f aca="false">D7</f>
        <v>90 Days </v>
      </c>
      <c r="E153" s="16" t="str">
        <f aca="false">E7</f>
        <v>Days in Mo. &gt; 90 Days from Commissioning</v>
      </c>
      <c r="F153" s="16" t="str">
        <f aca="false">F7</f>
        <v>MTD Avail for &gt; 90 days from Commissioning</v>
      </c>
      <c r="G153" s="16"/>
      <c r="H153" s="16"/>
      <c r="I153" s="16" t="s">
        <v>9</v>
      </c>
      <c r="J153" s="40"/>
      <c r="K153" s="17" t="s">
        <v>10</v>
      </c>
    </row>
    <row r="154" customFormat="false" ht="12.75" hidden="false" customHeight="false" outlineLevel="0" collapsed="false">
      <c r="B154" s="41" t="n">
        <v>1</v>
      </c>
      <c r="C154" s="60" t="n">
        <v>37236</v>
      </c>
      <c r="D154" s="20" t="n">
        <f aca="false">C154+90</f>
        <v>37326</v>
      </c>
      <c r="E154" s="21" t="n">
        <f aca="false">IF($A$9&gt;=D154,(IF($A$9-D154+1&gt;$A$10,$A$9-$A$8+1,$A$9-D154+1)),0)</f>
        <v>0</v>
      </c>
      <c r="F154" s="22"/>
      <c r="G154" s="23" t="n">
        <f aca="false">IF(F154&lt;&gt;"",E154,0)</f>
        <v>0</v>
      </c>
      <c r="H154" s="24" t="n">
        <f aca="false">IF(F154&lt;&gt;"",F154,0)</f>
        <v>0</v>
      </c>
      <c r="I154" s="23" t="n">
        <f aca="false">IF(E154&gt;0,1,0)</f>
        <v>0</v>
      </c>
      <c r="J154" s="56"/>
      <c r="K154" s="57"/>
      <c r="L154" s="57"/>
    </row>
    <row r="155" customFormat="false" ht="12.75" hidden="false" customHeight="false" outlineLevel="0" collapsed="false">
      <c r="B155" s="41" t="n">
        <v>2</v>
      </c>
      <c r="C155" s="60" t="n">
        <v>37236</v>
      </c>
      <c r="D155" s="20" t="n">
        <f aca="false">C155+90</f>
        <v>37326</v>
      </c>
      <c r="E155" s="21" t="n">
        <f aca="false">IF($A$9&gt;=D155,(IF($A$9-D155+1&gt;$A$10,$A$9-$A$8+1,$A$9-D155+1)),0)</f>
        <v>0</v>
      </c>
      <c r="F155" s="22"/>
      <c r="G155" s="23" t="n">
        <f aca="false">IF(F155&lt;&gt;"",E155,0)</f>
        <v>0</v>
      </c>
      <c r="H155" s="24" t="n">
        <f aca="false">IF(F155&lt;&gt;"",F155,0)</f>
        <v>0</v>
      </c>
      <c r="I155" s="23" t="n">
        <f aca="false">IF(E155&gt;0,1,0)</f>
        <v>0</v>
      </c>
      <c r="J155" s="56"/>
      <c r="K155" s="61" t="s">
        <v>24</v>
      </c>
      <c r="L155" s="61" t="n">
        <v>0</v>
      </c>
    </row>
    <row r="156" customFormat="false" ht="13.5" hidden="false" customHeight="false" outlineLevel="0" collapsed="false">
      <c r="B156" s="41" t="n">
        <v>3</v>
      </c>
      <c r="C156" s="60" t="n">
        <v>37236</v>
      </c>
      <c r="D156" s="20" t="n">
        <f aca="false">C156+90</f>
        <v>37326</v>
      </c>
      <c r="E156" s="21" t="n">
        <f aca="false">IF($A$9&gt;=D156,(IF($A$9-D156+1&gt;$A$10,$A$9-$A$8+1,$A$9-D156+1)),0)</f>
        <v>0</v>
      </c>
      <c r="F156" s="22"/>
      <c r="G156" s="23" t="n">
        <f aca="false">IF(F156&lt;&gt;"",E156,0)</f>
        <v>0</v>
      </c>
      <c r="H156" s="24" t="n">
        <f aca="false">IF(F156&lt;&gt;"",F156,0)</f>
        <v>0</v>
      </c>
      <c r="I156" s="23" t="n">
        <f aca="false">IF(E156&gt;0,1,0)</f>
        <v>0</v>
      </c>
      <c r="J156" s="56"/>
      <c r="K156" s="62" t="s">
        <v>36</v>
      </c>
      <c r="L156" s="62" t="n">
        <v>20</v>
      </c>
      <c r="M156" s="29" t="s">
        <v>14</v>
      </c>
      <c r="P156" s="49" t="s">
        <v>15</v>
      </c>
      <c r="Q156" s="63"/>
      <c r="R156" s="63"/>
    </row>
    <row r="157" customFormat="false" ht="13.5" hidden="false" customHeight="false" outlineLevel="0" collapsed="false">
      <c r="B157" s="41" t="n">
        <v>4</v>
      </c>
      <c r="C157" s="60" t="n">
        <v>37236</v>
      </c>
      <c r="D157" s="20" t="n">
        <f aca="false">C157+90</f>
        <v>37326</v>
      </c>
      <c r="E157" s="21" t="n">
        <f aca="false">IF($A$9&gt;=D157,(IF($A$9-D157+1&gt;$A$10,$A$9-$A$8+1,$A$9-D157+1)),0)</f>
        <v>0</v>
      </c>
      <c r="F157" s="22"/>
      <c r="G157" s="23" t="n">
        <f aca="false">IF(F157&lt;&gt;"",E157,0)</f>
        <v>0</v>
      </c>
      <c r="H157" s="24" t="n">
        <f aca="false">IF(F157&lt;&gt;"",F157,0)</f>
        <v>0</v>
      </c>
      <c r="I157" s="23" t="n">
        <f aca="false">IF(E157&gt;0,1,0)</f>
        <v>0</v>
      </c>
      <c r="J157" s="56"/>
      <c r="L157" s="29" t="n">
        <f aca="false">SUM(L155:L156)</f>
        <v>20</v>
      </c>
      <c r="M157" s="29" t="s">
        <v>16</v>
      </c>
      <c r="P157" s="64"/>
      <c r="Q157" s="8"/>
      <c r="R157" s="8"/>
    </row>
    <row r="158" customFormat="false" ht="12.75" hidden="false" customHeight="false" outlineLevel="0" collapsed="false">
      <c r="B158" s="41" t="n">
        <v>5</v>
      </c>
      <c r="C158" s="60" t="n">
        <v>37236</v>
      </c>
      <c r="D158" s="20" t="n">
        <f aca="false">C158+90</f>
        <v>37326</v>
      </c>
      <c r="E158" s="21" t="n">
        <f aca="false">IF($A$9&gt;=D158,(IF($A$9-D158+1&gt;$A$10,$A$9-$A$8+1,$A$9-D158+1)),0)</f>
        <v>0</v>
      </c>
      <c r="F158" s="22"/>
      <c r="G158" s="23" t="n">
        <f aca="false">IF(F158&lt;&gt;"",E158,0)</f>
        <v>0</v>
      </c>
      <c r="H158" s="24" t="n">
        <f aca="false">IF(F158&lt;&gt;"",F158,0)</f>
        <v>0</v>
      </c>
      <c r="I158" s="23" t="n">
        <f aca="false">IF(E158&gt;0,1,0)</f>
        <v>0</v>
      </c>
      <c r="J158" s="56"/>
      <c r="L158" s="0" t="n">
        <f aca="false">20-L157</f>
        <v>0</v>
      </c>
    </row>
    <row r="159" customFormat="false" ht="12.75" hidden="false" customHeight="false" outlineLevel="0" collapsed="false">
      <c r="B159" s="41" t="n">
        <v>6</v>
      </c>
      <c r="C159" s="60" t="n">
        <v>37236</v>
      </c>
      <c r="D159" s="20" t="n">
        <f aca="false">C159+90</f>
        <v>37326</v>
      </c>
      <c r="E159" s="21" t="n">
        <f aca="false">IF($A$9&gt;=D159,(IF($A$9-D159+1&gt;$A$10,$A$9-$A$8+1,$A$9-D159+1)),0)</f>
        <v>0</v>
      </c>
      <c r="F159" s="22"/>
      <c r="G159" s="23" t="n">
        <f aca="false">IF(F159&lt;&gt;"",E159,0)</f>
        <v>0</v>
      </c>
      <c r="H159" s="24" t="n">
        <f aca="false">IF(F159&lt;&gt;"",F159,0)</f>
        <v>0</v>
      </c>
      <c r="I159" s="23" t="n">
        <f aca="false">IF(E159&gt;0,1,0)</f>
        <v>0</v>
      </c>
      <c r="J159" s="56"/>
    </row>
    <row r="160" customFormat="false" ht="12.75" hidden="false" customHeight="false" outlineLevel="0" collapsed="false">
      <c r="B160" s="41" t="n">
        <v>7</v>
      </c>
      <c r="C160" s="60" t="n">
        <v>37236</v>
      </c>
      <c r="D160" s="20" t="n">
        <f aca="false">C160+90</f>
        <v>37326</v>
      </c>
      <c r="E160" s="21" t="n">
        <f aca="false">IF($A$9&gt;=D160,(IF($A$9-D160+1&gt;$A$10,$A$9-$A$8+1,$A$9-D160+1)),0)</f>
        <v>0</v>
      </c>
      <c r="F160" s="22"/>
      <c r="G160" s="23" t="n">
        <f aca="false">IF(F160&lt;&gt;"",E160,0)</f>
        <v>0</v>
      </c>
      <c r="H160" s="24" t="n">
        <f aca="false">IF(F160&lt;&gt;"",F160,0)</f>
        <v>0</v>
      </c>
      <c r="I160" s="23" t="n">
        <f aca="false">IF(E160&gt;0,1,0)</f>
        <v>0</v>
      </c>
      <c r="J160" s="56"/>
    </row>
    <row r="161" customFormat="false" ht="12.75" hidden="false" customHeight="false" outlineLevel="0" collapsed="false">
      <c r="B161" s="41" t="n">
        <v>8</v>
      </c>
      <c r="C161" s="60" t="n">
        <v>37236</v>
      </c>
      <c r="D161" s="20" t="n">
        <f aca="false">C161+90</f>
        <v>37326</v>
      </c>
      <c r="E161" s="21" t="n">
        <f aca="false">IF($A$9&gt;=D161,(IF($A$9-D161+1&gt;$A$10,$A$9-$A$8+1,$A$9-D161+1)),0)</f>
        <v>0</v>
      </c>
      <c r="F161" s="22"/>
      <c r="G161" s="23" t="n">
        <f aca="false">IF(F161&lt;&gt;"",E161,0)</f>
        <v>0</v>
      </c>
      <c r="H161" s="24" t="n">
        <f aca="false">IF(F161&lt;&gt;"",F161,0)</f>
        <v>0</v>
      </c>
      <c r="I161" s="23" t="n">
        <f aca="false">IF(E161&gt;0,1,0)</f>
        <v>0</v>
      </c>
      <c r="J161" s="56"/>
    </row>
    <row r="162" customFormat="false" ht="12.75" hidden="false" customHeight="false" outlineLevel="0" collapsed="false">
      <c r="B162" s="41" t="n">
        <v>9</v>
      </c>
      <c r="C162" s="60" t="n">
        <v>37236</v>
      </c>
      <c r="D162" s="20" t="n">
        <f aca="false">C162+90</f>
        <v>37326</v>
      </c>
      <c r="E162" s="21" t="n">
        <f aca="false">IF($A$9&gt;=D162,(IF($A$9-D162+1&gt;$A$10,$A$9-$A$8+1,$A$9-D162+1)),0)</f>
        <v>0</v>
      </c>
      <c r="F162" s="22"/>
      <c r="G162" s="23" t="n">
        <f aca="false">IF(F162&lt;&gt;"",E162,0)</f>
        <v>0</v>
      </c>
      <c r="H162" s="24" t="n">
        <f aca="false">IF(F162&lt;&gt;"",F162,0)</f>
        <v>0</v>
      </c>
      <c r="I162" s="23" t="n">
        <f aca="false">IF(E162&gt;0,1,0)</f>
        <v>0</v>
      </c>
      <c r="J162" s="56"/>
    </row>
    <row r="163" customFormat="false" ht="12.75" hidden="false" customHeight="false" outlineLevel="0" collapsed="false">
      <c r="B163" s="41" t="n">
        <v>10</v>
      </c>
      <c r="C163" s="60" t="n">
        <v>37236</v>
      </c>
      <c r="D163" s="20" t="n">
        <f aca="false">C163+90</f>
        <v>37326</v>
      </c>
      <c r="E163" s="21" t="n">
        <f aca="false">IF($A$9&gt;=D163,(IF($A$9-D163+1&gt;$A$10,$A$9-$A$8+1,$A$9-D163+1)),0)</f>
        <v>0</v>
      </c>
      <c r="F163" s="22"/>
      <c r="G163" s="23" t="n">
        <f aca="false">IF(F163&lt;&gt;"",E163,0)</f>
        <v>0</v>
      </c>
      <c r="H163" s="24" t="n">
        <f aca="false">IF(F163&lt;&gt;"",F163,0)</f>
        <v>0</v>
      </c>
      <c r="I163" s="23" t="n">
        <f aca="false">IF(E163&gt;0,1,0)</f>
        <v>0</v>
      </c>
      <c r="J163" s="56"/>
    </row>
    <row r="164" customFormat="false" ht="12.75" hidden="false" customHeight="false" outlineLevel="0" collapsed="false">
      <c r="B164" s="41" t="n">
        <v>11</v>
      </c>
      <c r="C164" s="65" t="n">
        <v>37243</v>
      </c>
      <c r="D164" s="20" t="n">
        <f aca="false">C164+90</f>
        <v>37333</v>
      </c>
      <c r="E164" s="21" t="n">
        <f aca="false">IF($A$9&gt;=D164,(IF($A$9-D164+1&gt;$A$10,$A$9-$A$8+1,$A$9-D164+1)),0)</f>
        <v>0</v>
      </c>
      <c r="F164" s="22"/>
      <c r="G164" s="23" t="n">
        <f aca="false">IF(F164&lt;&gt;"",E164,0)</f>
        <v>0</v>
      </c>
      <c r="H164" s="24" t="n">
        <f aca="false">IF(F164&lt;&gt;"",F164,0)</f>
        <v>0</v>
      </c>
      <c r="I164" s="23" t="n">
        <f aca="false">IF(E164&gt;0,1,0)</f>
        <v>0</v>
      </c>
      <c r="J164" s="56"/>
    </row>
    <row r="165" customFormat="false" ht="12.75" hidden="false" customHeight="false" outlineLevel="0" collapsed="false">
      <c r="B165" s="41" t="n">
        <v>12</v>
      </c>
      <c r="C165" s="60" t="n">
        <v>37236</v>
      </c>
      <c r="D165" s="20" t="n">
        <f aca="false">C165+90</f>
        <v>37326</v>
      </c>
      <c r="E165" s="21" t="n">
        <f aca="false">IF($A$9&gt;=D165,(IF($A$9-D165+1&gt;$A$10,$A$9-$A$8+1,$A$9-D165+1)),0)</f>
        <v>0</v>
      </c>
      <c r="F165" s="22"/>
      <c r="G165" s="23" t="n">
        <f aca="false">IF(F165&lt;&gt;"",E165,0)</f>
        <v>0</v>
      </c>
      <c r="H165" s="24" t="n">
        <f aca="false">IF(F165&lt;&gt;"",F165,0)</f>
        <v>0</v>
      </c>
      <c r="I165" s="23" t="n">
        <f aca="false">IF(E165&gt;0,1,0)</f>
        <v>0</v>
      </c>
      <c r="J165" s="56"/>
    </row>
    <row r="166" customFormat="false" ht="12.75" hidden="false" customHeight="false" outlineLevel="0" collapsed="false">
      <c r="B166" s="41" t="n">
        <v>13</v>
      </c>
      <c r="C166" s="60" t="n">
        <v>37236</v>
      </c>
      <c r="D166" s="20" t="n">
        <f aca="false">C166+90</f>
        <v>37326</v>
      </c>
      <c r="E166" s="21" t="n">
        <f aca="false">IF($A$9&gt;=D166,(IF($A$9-D166+1&gt;$A$10,$A$9-$A$8+1,$A$9-D166+1)),0)</f>
        <v>0</v>
      </c>
      <c r="F166" s="22"/>
      <c r="G166" s="23" t="n">
        <f aca="false">IF(F166&lt;&gt;"",E166,0)</f>
        <v>0</v>
      </c>
      <c r="H166" s="24" t="n">
        <f aca="false">IF(F166&lt;&gt;"",F166,0)</f>
        <v>0</v>
      </c>
      <c r="I166" s="23" t="n">
        <f aca="false">IF(E166&gt;0,1,0)</f>
        <v>0</v>
      </c>
      <c r="J166" s="56"/>
    </row>
    <row r="167" customFormat="false" ht="12.75" hidden="false" customHeight="false" outlineLevel="0" collapsed="false">
      <c r="B167" s="41" t="n">
        <v>14</v>
      </c>
      <c r="C167" s="60" t="n">
        <v>37236</v>
      </c>
      <c r="D167" s="20" t="n">
        <f aca="false">C167+90</f>
        <v>37326</v>
      </c>
      <c r="E167" s="21" t="n">
        <f aca="false">IF($A$9&gt;=D167,(IF($A$9-D167+1&gt;$A$10,$A$9-$A$8+1,$A$9-D167+1)),0)</f>
        <v>0</v>
      </c>
      <c r="F167" s="22"/>
      <c r="G167" s="23" t="n">
        <f aca="false">IF(F167&lt;&gt;"",E167,0)</f>
        <v>0</v>
      </c>
      <c r="H167" s="24" t="n">
        <f aca="false">IF(F167&lt;&gt;"",F167,0)</f>
        <v>0</v>
      </c>
      <c r="I167" s="23" t="n">
        <f aca="false">IF(E167&gt;0,1,0)</f>
        <v>0</v>
      </c>
      <c r="J167" s="56"/>
    </row>
    <row r="168" customFormat="false" ht="12.75" hidden="false" customHeight="false" outlineLevel="0" collapsed="false">
      <c r="B168" s="41" t="n">
        <v>15</v>
      </c>
      <c r="C168" s="60" t="n">
        <v>37236</v>
      </c>
      <c r="D168" s="20" t="n">
        <f aca="false">C168+90</f>
        <v>37326</v>
      </c>
      <c r="E168" s="21" t="n">
        <f aca="false">IF($A$9&gt;=D168,(IF($A$9-D168+1&gt;$A$10,$A$9-$A$8+1,$A$9-D168+1)),0)</f>
        <v>0</v>
      </c>
      <c r="F168" s="22"/>
      <c r="G168" s="23" t="n">
        <f aca="false">IF(F168&lt;&gt;"",E168,0)</f>
        <v>0</v>
      </c>
      <c r="H168" s="24" t="n">
        <f aca="false">IF(F168&lt;&gt;"",F168,0)</f>
        <v>0</v>
      </c>
      <c r="I168" s="23" t="n">
        <f aca="false">IF(E168&gt;0,1,0)</f>
        <v>0</v>
      </c>
      <c r="J168" s="56"/>
    </row>
    <row r="169" customFormat="false" ht="12.75" hidden="false" customHeight="false" outlineLevel="0" collapsed="false">
      <c r="B169" s="41" t="n">
        <v>16</v>
      </c>
      <c r="C169" s="60" t="n">
        <v>37243</v>
      </c>
      <c r="D169" s="20" t="n">
        <f aca="false">C169+90</f>
        <v>37333</v>
      </c>
      <c r="E169" s="21" t="n">
        <f aca="false">IF($A$9&gt;=D169,(IF($A$9-D169+1&gt;$A$10,$A$9-$A$8+1,$A$9-D169+1)),0)</f>
        <v>0</v>
      </c>
      <c r="F169" s="22"/>
      <c r="G169" s="23" t="n">
        <f aca="false">IF(F169&lt;&gt;"",E169,0)</f>
        <v>0</v>
      </c>
      <c r="H169" s="24" t="n">
        <f aca="false">IF(F169&lt;&gt;"",F169,0)</f>
        <v>0</v>
      </c>
      <c r="I169" s="23" t="n">
        <f aca="false">IF(E169&gt;0,1,0)</f>
        <v>0</v>
      </c>
      <c r="J169" s="56"/>
    </row>
    <row r="170" customFormat="false" ht="12.75" hidden="false" customHeight="false" outlineLevel="0" collapsed="false">
      <c r="B170" s="41" t="n">
        <v>17</v>
      </c>
      <c r="C170" s="60" t="n">
        <v>37236</v>
      </c>
      <c r="D170" s="20" t="n">
        <f aca="false">C170+90</f>
        <v>37326</v>
      </c>
      <c r="E170" s="21" t="n">
        <f aca="false">IF($A$9&gt;=D170,(IF($A$9-D170+1&gt;$A$10,$A$9-$A$8+1,$A$9-D170+1)),0)</f>
        <v>0</v>
      </c>
      <c r="F170" s="22"/>
      <c r="G170" s="23" t="n">
        <f aca="false">IF(F170&lt;&gt;"",E170,0)</f>
        <v>0</v>
      </c>
      <c r="H170" s="24" t="n">
        <f aca="false">IF(F170&lt;&gt;"",F170,0)</f>
        <v>0</v>
      </c>
      <c r="I170" s="23" t="n">
        <f aca="false">IF(E170&gt;0,1,0)</f>
        <v>0</v>
      </c>
      <c r="J170" s="56"/>
    </row>
    <row r="171" customFormat="false" ht="12.75" hidden="false" customHeight="false" outlineLevel="0" collapsed="false">
      <c r="B171" s="41" t="n">
        <v>18</v>
      </c>
      <c r="C171" s="60" t="n">
        <v>37236</v>
      </c>
      <c r="D171" s="20" t="n">
        <f aca="false">C171+90</f>
        <v>37326</v>
      </c>
      <c r="E171" s="21" t="n">
        <f aca="false">IF($A$9&gt;=D171,(IF($A$9-D171+1&gt;$A$10,$A$9-$A$8+1,$A$9-D171+1)),0)</f>
        <v>0</v>
      </c>
      <c r="F171" s="22"/>
      <c r="G171" s="23" t="n">
        <f aca="false">IF(F171&lt;&gt;"",E171,0)</f>
        <v>0</v>
      </c>
      <c r="H171" s="24" t="n">
        <f aca="false">IF(F171&lt;&gt;"",F171,0)</f>
        <v>0</v>
      </c>
      <c r="I171" s="23" t="n">
        <f aca="false">IF(E171&gt;0,1,0)</f>
        <v>0</v>
      </c>
      <c r="J171" s="56"/>
    </row>
    <row r="172" customFormat="false" ht="12.75" hidden="false" customHeight="false" outlineLevel="0" collapsed="false">
      <c r="B172" s="41" t="n">
        <v>19</v>
      </c>
      <c r="C172" s="60" t="n">
        <v>37236</v>
      </c>
      <c r="D172" s="20" t="n">
        <f aca="false">C172+90</f>
        <v>37326</v>
      </c>
      <c r="E172" s="21" t="n">
        <f aca="false">IF($A$9&gt;=D172,(IF($A$9-D172+1&gt;$A$10,$A$9-$A$8+1,$A$9-D172+1)),0)</f>
        <v>0</v>
      </c>
      <c r="F172" s="22"/>
      <c r="G172" s="23" t="n">
        <f aca="false">IF(F172&lt;&gt;"",E172,0)</f>
        <v>0</v>
      </c>
      <c r="H172" s="24" t="n">
        <f aca="false">IF(F172&lt;&gt;"",F172,0)</f>
        <v>0</v>
      </c>
      <c r="I172" s="23" t="n">
        <f aca="false">IF(E172&gt;0,1,0)</f>
        <v>0</v>
      </c>
      <c r="J172" s="56"/>
    </row>
    <row r="173" customFormat="false" ht="12.75" hidden="false" customHeight="false" outlineLevel="0" collapsed="false">
      <c r="B173" s="41" t="n">
        <v>20</v>
      </c>
      <c r="C173" s="60" t="n">
        <v>37236</v>
      </c>
      <c r="D173" s="20" t="n">
        <f aca="false">C173+90</f>
        <v>37326</v>
      </c>
      <c r="E173" s="21" t="n">
        <f aca="false">IF($A$9&gt;=D173,(IF($A$9-D173+1&gt;$A$10,$A$9-$A$8+1,$A$9-D173+1)),0)</f>
        <v>0</v>
      </c>
      <c r="F173" s="22"/>
      <c r="G173" s="23" t="n">
        <f aca="false">IF(F173&lt;&gt;"",E173,0)</f>
        <v>0</v>
      </c>
      <c r="H173" s="24" t="n">
        <f aca="false">IF(F173&lt;&gt;"",F173,0)</f>
        <v>0</v>
      </c>
      <c r="I173" s="23" t="n">
        <f aca="false">IF(E173&gt;0,1,0)</f>
        <v>0</v>
      </c>
      <c r="J173" s="56"/>
    </row>
    <row r="174" customFormat="false" ht="12.75" hidden="false" customHeight="false" outlineLevel="0" collapsed="false">
      <c r="D174" s="8"/>
      <c r="E174" s="34" t="s">
        <v>17</v>
      </c>
      <c r="F174" s="66" t="e">
        <f aca="false">AVERAGE(F154:F173)</f>
        <v>#DIV/0!</v>
      </c>
      <c r="G174" s="66"/>
      <c r="H174" s="66"/>
      <c r="I174" s="23" t="n">
        <f aca="false">SUM(I154:I173)</f>
        <v>0</v>
      </c>
      <c r="J174" s="8"/>
    </row>
    <row r="175" customFormat="false" ht="12.75" hidden="false" customHeight="false" outlineLevel="0" collapsed="false">
      <c r="D175" s="8"/>
      <c r="E175" s="37" t="s">
        <v>18</v>
      </c>
      <c r="F175" s="155" t="e">
        <f aca="false">(G154*H154+G155*H155+G156*H156+G157*H157+G158*H158+G159*H159+G160*H160+G161*H161+G162*H162+G163*H163+G164*H164+G165*H165+G166*H166+G167*H167+G168*H168+G169*H169+G170*H170+G171*H171+G172*H172+G173*H173)/SUM(G154:G173)</f>
        <v>#DIV/0!</v>
      </c>
      <c r="G175" s="8"/>
      <c r="H175" s="8"/>
      <c r="I175" s="8"/>
      <c r="J175" s="8"/>
    </row>
    <row r="176" customFormat="false" ht="18" hidden="false" customHeight="false" outlineLevel="0" collapsed="false">
      <c r="A176" s="9"/>
      <c r="B176" s="39" t="s">
        <v>37</v>
      </c>
      <c r="C176" s="39"/>
      <c r="D176" s="12"/>
      <c r="E176" s="12"/>
      <c r="F176" s="12"/>
      <c r="G176" s="12"/>
      <c r="H176" s="12"/>
      <c r="I176" s="12"/>
      <c r="J176" s="12"/>
    </row>
    <row r="177" customFormat="false" ht="12.75" hidden="false" customHeight="false" outlineLevel="0" collapsed="false">
      <c r="B177" s="13"/>
      <c r="C177" s="13" t="s">
        <v>31</v>
      </c>
      <c r="D177" s="40"/>
      <c r="E177" s="40"/>
      <c r="F177" s="40"/>
      <c r="G177" s="40"/>
      <c r="H177" s="40"/>
      <c r="I177" s="40"/>
      <c r="J177" s="40"/>
    </row>
    <row r="178" customFormat="false" ht="38.25" hidden="false" customHeight="false" outlineLevel="0" collapsed="false">
      <c r="B178" s="13" t="str">
        <f aca="false">B7</f>
        <v>TURBINE NO.</v>
      </c>
      <c r="C178" s="13" t="str">
        <f aca="false">C7</f>
        <v>ACCEPTANCE</v>
      </c>
      <c r="D178" s="40" t="str">
        <f aca="false">D7</f>
        <v>90 Days </v>
      </c>
      <c r="E178" s="16" t="str">
        <f aca="false">E7</f>
        <v>Days in Mo. &gt; 90 Days from Commissioning</v>
      </c>
      <c r="F178" s="16" t="str">
        <f aca="false">F7</f>
        <v>MTD Avail for &gt; 90 days from Commissioning</v>
      </c>
      <c r="G178" s="16"/>
      <c r="H178" s="16"/>
      <c r="I178" s="16" t="s">
        <v>9</v>
      </c>
      <c r="J178" s="40"/>
      <c r="K178" s="17" t="s">
        <v>10</v>
      </c>
    </row>
    <row r="179" customFormat="false" ht="12.75" hidden="false" customHeight="false" outlineLevel="0" collapsed="false">
      <c r="B179" s="41" t="n">
        <v>1</v>
      </c>
      <c r="C179" s="52" t="n">
        <v>37201</v>
      </c>
      <c r="D179" s="20" t="n">
        <f aca="false">C179+90</f>
        <v>37291</v>
      </c>
      <c r="E179" s="21" t="n">
        <f aca="false">IF($A$9&gt;=D179,(IF($A$9-D179+1&gt;$A$10,$A$9-$A$8+1,$A$9-D179+1)),0)</f>
        <v>25</v>
      </c>
      <c r="F179" s="156" t="n">
        <v>0.967526041666667</v>
      </c>
      <c r="G179" s="23" t="n">
        <f aca="false">IF(F179&lt;&gt;"",E179,0)</f>
        <v>25</v>
      </c>
      <c r="H179" s="24" t="n">
        <f aca="false">IF(F179&lt;&gt;"",F179,0)</f>
        <v>0.967526041666667</v>
      </c>
      <c r="I179" s="23" t="n">
        <f aca="false">IF(E179&gt;0,1,0)</f>
        <v>1</v>
      </c>
      <c r="J179" s="56"/>
      <c r="K179" s="57"/>
      <c r="L179" s="57"/>
    </row>
    <row r="180" customFormat="false" ht="12.75" hidden="false" customHeight="false" outlineLevel="0" collapsed="false">
      <c r="B180" s="41" t="n">
        <v>2</v>
      </c>
      <c r="C180" s="52" t="n">
        <v>37201</v>
      </c>
      <c r="D180" s="20" t="n">
        <f aca="false">C180+90</f>
        <v>37291</v>
      </c>
      <c r="E180" s="21" t="n">
        <f aca="false">IF($A$9&gt;=D180,(IF($A$9-D180+1&gt;$A$10,$A$9-$A$8+1,$A$9-D180+1)),0)</f>
        <v>25</v>
      </c>
      <c r="F180" s="156" t="n">
        <v>0.988881861772487</v>
      </c>
      <c r="G180" s="23" t="n">
        <f aca="false">IF(F180&lt;&gt;"",E180,0)</f>
        <v>25</v>
      </c>
      <c r="H180" s="24" t="n">
        <f aca="false">IF(F180&lt;&gt;"",F180,0)</f>
        <v>0.988881861772487</v>
      </c>
      <c r="I180" s="23" t="n">
        <f aca="false">IF(E180&gt;0,1,0)</f>
        <v>1</v>
      </c>
      <c r="J180" s="56"/>
      <c r="K180" s="57"/>
      <c r="L180" s="57"/>
    </row>
    <row r="181" customFormat="false" ht="13.5" hidden="false" customHeight="false" outlineLevel="0" collapsed="false">
      <c r="B181" s="41" t="n">
        <v>3</v>
      </c>
      <c r="C181" s="52" t="n">
        <v>37201</v>
      </c>
      <c r="D181" s="20" t="n">
        <f aca="false">C181+90</f>
        <v>37291</v>
      </c>
      <c r="E181" s="21" t="n">
        <f aca="false">IF($A$9&gt;=D181,(IF($A$9-D181+1&gt;$A$10,$A$9-$A$8+1,$A$9-D181+1)),0)</f>
        <v>25</v>
      </c>
      <c r="F181" s="156" t="n">
        <v>0.942668639884914</v>
      </c>
      <c r="G181" s="23" t="n">
        <f aca="false">IF(F181&lt;&gt;"",E181,0)</f>
        <v>25</v>
      </c>
      <c r="H181" s="24" t="n">
        <f aca="false">IF(F181&lt;&gt;"",F181,0)</f>
        <v>0.942668639884914</v>
      </c>
      <c r="I181" s="23" t="n">
        <f aca="false">IF(E181&gt;0,1,0)</f>
        <v>1</v>
      </c>
      <c r="J181" s="56"/>
      <c r="K181" s="47" t="s">
        <v>24</v>
      </c>
      <c r="L181" s="48" t="n">
        <v>6</v>
      </c>
      <c r="M181" s="29" t="s">
        <v>14</v>
      </c>
      <c r="P181" s="30" t="s">
        <v>15</v>
      </c>
      <c r="Q181" s="31"/>
      <c r="R181" s="31"/>
    </row>
    <row r="182" customFormat="false" ht="13.5" hidden="false" customHeight="false" outlineLevel="0" collapsed="false">
      <c r="B182" s="41" t="n">
        <v>4</v>
      </c>
      <c r="C182" s="52" t="n">
        <v>37201</v>
      </c>
      <c r="D182" s="20" t="n">
        <f aca="false">C182+90</f>
        <v>37291</v>
      </c>
      <c r="E182" s="21" t="n">
        <f aca="false">IF($A$9&gt;=D182,(IF($A$9-D182+1&gt;$A$10,$A$9-$A$8+1,$A$9-D182+1)),0)</f>
        <v>25</v>
      </c>
      <c r="F182" s="156" t="n">
        <v>0.970777116402117</v>
      </c>
      <c r="G182" s="23" t="n">
        <f aca="false">IF(F182&lt;&gt;"",E182,0)</f>
        <v>25</v>
      </c>
      <c r="H182" s="24" t="n">
        <f aca="false">IF(F182&lt;&gt;"",F182,0)</f>
        <v>0.970777116402117</v>
      </c>
      <c r="I182" s="23" t="n">
        <f aca="false">IF(E182&gt;0,1,0)</f>
        <v>1</v>
      </c>
      <c r="J182" s="56"/>
      <c r="L182" s="29" t="n">
        <f aca="false">L179+L180+L181</f>
        <v>6</v>
      </c>
      <c r="M182" s="29" t="s">
        <v>16</v>
      </c>
      <c r="P182" s="32"/>
    </row>
    <row r="183" customFormat="false" ht="12.75" hidden="false" customHeight="false" outlineLevel="0" collapsed="false">
      <c r="B183" s="41" t="n">
        <v>5</v>
      </c>
      <c r="C183" s="52" t="n">
        <v>37201</v>
      </c>
      <c r="D183" s="20" t="n">
        <f aca="false">C183+90</f>
        <v>37291</v>
      </c>
      <c r="E183" s="21" t="n">
        <f aca="false">IF($A$9&gt;=D183,(IF($A$9-D183+1&gt;$A$10,$A$9-$A$8+1,$A$9-D183+1)),0)</f>
        <v>25</v>
      </c>
      <c r="F183" s="156" t="n">
        <v>0.986813822751323</v>
      </c>
      <c r="G183" s="23" t="n">
        <f aca="false">IF(F183&lt;&gt;"",E183,0)</f>
        <v>25</v>
      </c>
      <c r="H183" s="24" t="n">
        <f aca="false">IF(F183&lt;&gt;"",F183,0)</f>
        <v>0.986813822751323</v>
      </c>
      <c r="I183" s="23" t="n">
        <f aca="false">IF(E183&gt;0,1,0)</f>
        <v>1</v>
      </c>
      <c r="J183" s="56"/>
      <c r="L183" s="0" t="n">
        <f aca="false">L182-6</f>
        <v>0</v>
      </c>
    </row>
    <row r="184" customFormat="false" ht="12.75" hidden="false" customHeight="false" outlineLevel="0" collapsed="false">
      <c r="B184" s="41" t="n">
        <v>6</v>
      </c>
      <c r="C184" s="52" t="n">
        <v>37201</v>
      </c>
      <c r="D184" s="20" t="n">
        <f aca="false">C184+90</f>
        <v>37291</v>
      </c>
      <c r="E184" s="21" t="n">
        <f aca="false">IF($A$9&gt;=D184,(IF($A$9-D184+1&gt;$A$10,$A$9-$A$8+1,$A$9-D184+1)),0)</f>
        <v>25</v>
      </c>
      <c r="F184" s="156" t="n">
        <v>0.987703373015873</v>
      </c>
      <c r="G184" s="23" t="n">
        <f aca="false">IF(F184&lt;&gt;"",E184,0)</f>
        <v>25</v>
      </c>
      <c r="H184" s="24" t="n">
        <f aca="false">IF(F184&lt;&gt;"",F184,0)</f>
        <v>0.987703373015873</v>
      </c>
      <c r="I184" s="23" t="n">
        <f aca="false">IF(E184&gt;0,1,0)</f>
        <v>1</v>
      </c>
      <c r="J184" s="56"/>
    </row>
    <row r="185" customFormat="false" ht="12.75" hidden="false" customHeight="false" outlineLevel="0" collapsed="false">
      <c r="D185" s="8"/>
      <c r="E185" s="34" t="s">
        <v>17</v>
      </c>
      <c r="F185" s="66" t="n">
        <f aca="false">AVERAGE(F179:F184)</f>
        <v>0.974061809248897</v>
      </c>
      <c r="G185" s="66"/>
      <c r="H185" s="66"/>
      <c r="I185" s="23" t="n">
        <f aca="false">SUM(I179:I184)</f>
        <v>6</v>
      </c>
      <c r="J185" s="8"/>
    </row>
    <row r="186" customFormat="false" ht="12.75" hidden="false" customHeight="false" outlineLevel="0" collapsed="false">
      <c r="D186" s="8"/>
      <c r="E186" s="37" t="s">
        <v>18</v>
      </c>
      <c r="F186" s="155" t="n">
        <f aca="false">(G179*H179+G180*H180+G181*H181+G182*H182+G183*H183+G184*H184)/SUM(G179:G184)</f>
        <v>0.974061809248897</v>
      </c>
      <c r="G186" s="8"/>
      <c r="H186" s="8"/>
      <c r="I186" s="8"/>
      <c r="J186" s="8"/>
    </row>
    <row r="187" customFormat="false" ht="18" hidden="false" customHeight="false" outlineLevel="0" collapsed="false">
      <c r="A187" s="9"/>
      <c r="B187" s="39" t="s">
        <v>38</v>
      </c>
      <c r="C187" s="39"/>
      <c r="D187" s="12"/>
      <c r="E187" s="12"/>
      <c r="F187" s="12"/>
      <c r="G187" s="12"/>
      <c r="H187" s="12"/>
      <c r="I187" s="12"/>
      <c r="J187" s="12"/>
    </row>
    <row r="188" customFormat="false" ht="12.75" hidden="false" customHeight="false" outlineLevel="0" collapsed="false">
      <c r="B188" s="13"/>
      <c r="C188" s="13" t="s">
        <v>39</v>
      </c>
      <c r="D188" s="40"/>
      <c r="E188" s="40"/>
      <c r="F188" s="40"/>
      <c r="G188" s="40"/>
      <c r="H188" s="40"/>
      <c r="I188" s="40"/>
      <c r="J188" s="40"/>
    </row>
    <row r="189" customFormat="false" ht="38.25" hidden="false" customHeight="false" outlineLevel="0" collapsed="false">
      <c r="B189" s="13" t="str">
        <f aca="false">B7</f>
        <v>TURBINE NO.</v>
      </c>
      <c r="C189" s="13" t="str">
        <f aca="false">C7</f>
        <v>ACCEPTANCE</v>
      </c>
      <c r="D189" s="40" t="str">
        <f aca="false">D7</f>
        <v>90 Days </v>
      </c>
      <c r="E189" s="16" t="str">
        <f aca="false">E7</f>
        <v>Days in Mo. &gt; 90 Days from Commissioning</v>
      </c>
      <c r="F189" s="16" t="str">
        <f aca="false">F7</f>
        <v>MTD Avail for &gt; 90 days from Commissioning</v>
      </c>
      <c r="G189" s="16"/>
      <c r="H189" s="16"/>
      <c r="I189" s="16" t="s">
        <v>9</v>
      </c>
      <c r="J189" s="40"/>
      <c r="K189" s="17" t="s">
        <v>10</v>
      </c>
    </row>
    <row r="190" customFormat="false" ht="12.75" hidden="false" customHeight="false" outlineLevel="0" collapsed="false">
      <c r="B190" s="41" t="n">
        <v>1</v>
      </c>
      <c r="C190" s="60" t="n">
        <v>37256</v>
      </c>
      <c r="D190" s="20" t="n">
        <f aca="false">C190+90</f>
        <v>37346</v>
      </c>
      <c r="E190" s="21" t="n">
        <f aca="false">IF($A$9&gt;=D190,(IF($A$9-D190+1&gt;$A$10,$A$9-$A$8+1,$A$9-D190+1)),0)</f>
        <v>0</v>
      </c>
      <c r="F190" s="22"/>
      <c r="G190" s="23" t="n">
        <f aca="false">IF(F190&lt;&gt;"",E190,0)</f>
        <v>0</v>
      </c>
      <c r="H190" s="24" t="n">
        <f aca="false">IF(F190&lt;&gt;"",F190,0)</f>
        <v>0</v>
      </c>
      <c r="I190" s="23" t="n">
        <f aca="false">IF(E190&gt;0,1,0)</f>
        <v>0</v>
      </c>
      <c r="J190" s="56"/>
      <c r="K190" s="57"/>
      <c r="L190" s="57"/>
    </row>
    <row r="191" customFormat="false" ht="12.75" hidden="false" customHeight="false" outlineLevel="0" collapsed="false">
      <c r="B191" s="41" t="n">
        <v>2</v>
      </c>
      <c r="C191" s="60" t="n">
        <v>37255</v>
      </c>
      <c r="D191" s="20" t="n">
        <f aca="false">C191+90</f>
        <v>37345</v>
      </c>
      <c r="E191" s="21" t="n">
        <f aca="false">IF($A$9&gt;=D191,(IF($A$9-D191+1&gt;$A$10,$A$9-$A$8+1,$A$9-D191+1)),0)</f>
        <v>0</v>
      </c>
      <c r="F191" s="22"/>
      <c r="G191" s="23" t="n">
        <f aca="false">IF(F191&lt;&gt;"",E191,0)</f>
        <v>0</v>
      </c>
      <c r="H191" s="24" t="n">
        <f aca="false">IF(F191&lt;&gt;"",F191,0)</f>
        <v>0</v>
      </c>
      <c r="I191" s="23" t="n">
        <f aca="false">IF(E191&gt;0,1,0)</f>
        <v>0</v>
      </c>
      <c r="J191" s="56"/>
      <c r="K191" s="61" t="s">
        <v>24</v>
      </c>
      <c r="L191" s="61" t="n">
        <v>0</v>
      </c>
    </row>
    <row r="192" customFormat="false" ht="13.5" hidden="false" customHeight="false" outlineLevel="0" collapsed="false">
      <c r="B192" s="41" t="n">
        <v>3</v>
      </c>
      <c r="C192" s="60" t="n">
        <v>37256</v>
      </c>
      <c r="D192" s="20" t="n">
        <f aca="false">C192+90</f>
        <v>37346</v>
      </c>
      <c r="E192" s="21" t="n">
        <f aca="false">IF($A$9&gt;=D192,(IF($A$9-D192+1&gt;$A$10,$A$9-$A$8+1,$A$9-D192+1)),0)</f>
        <v>0</v>
      </c>
      <c r="F192" s="22"/>
      <c r="G192" s="23" t="n">
        <f aca="false">IF(F192&lt;&gt;"",E192,0)</f>
        <v>0</v>
      </c>
      <c r="H192" s="24" t="n">
        <f aca="false">IF(F192&lt;&gt;"",F192,0)</f>
        <v>0</v>
      </c>
      <c r="I192" s="23" t="n">
        <f aca="false">IF(E192&gt;0,1,0)</f>
        <v>0</v>
      </c>
      <c r="J192" s="56"/>
      <c r="K192" s="62" t="s">
        <v>36</v>
      </c>
      <c r="L192" s="62" t="n">
        <f aca="false">COUNT(C190:C205)</f>
        <v>16</v>
      </c>
      <c r="M192" s="29" t="s">
        <v>14</v>
      </c>
      <c r="P192" s="49" t="s">
        <v>15</v>
      </c>
      <c r="Q192" s="31"/>
      <c r="R192" s="31"/>
    </row>
    <row r="193" customFormat="false" ht="13.5" hidden="false" customHeight="false" outlineLevel="0" collapsed="false">
      <c r="B193" s="41" t="n">
        <v>4</v>
      </c>
      <c r="C193" s="60" t="n">
        <v>37254</v>
      </c>
      <c r="D193" s="20" t="n">
        <f aca="false">C193+90</f>
        <v>37344</v>
      </c>
      <c r="E193" s="21" t="n">
        <f aca="false">IF($A$9&gt;=D193,(IF($A$9-D193+1&gt;$A$10,$A$9-$A$8+1,$A$9-D193+1)),0)</f>
        <v>0</v>
      </c>
      <c r="F193" s="22"/>
      <c r="G193" s="23" t="n">
        <f aca="false">IF(F193&lt;&gt;"",E193,0)</f>
        <v>0</v>
      </c>
      <c r="H193" s="24" t="n">
        <f aca="false">IF(F193&lt;&gt;"",F193,0)</f>
        <v>0</v>
      </c>
      <c r="I193" s="23" t="n">
        <f aca="false">IF(E193&gt;0,1,0)</f>
        <v>0</v>
      </c>
      <c r="J193" s="56"/>
      <c r="L193" s="29" t="n">
        <f aca="false">SUM(L191:L192)</f>
        <v>16</v>
      </c>
      <c r="M193" s="29" t="s">
        <v>16</v>
      </c>
      <c r="P193" s="67"/>
      <c r="Q193" s="68"/>
      <c r="R193" s="68"/>
    </row>
    <row r="194" customFormat="false" ht="12.75" hidden="false" customHeight="false" outlineLevel="0" collapsed="false">
      <c r="B194" s="41" t="n">
        <v>5</v>
      </c>
      <c r="C194" s="60" t="n">
        <v>37256</v>
      </c>
      <c r="D194" s="20" t="n">
        <f aca="false">C194+90</f>
        <v>37346</v>
      </c>
      <c r="E194" s="21" t="n">
        <f aca="false">IF($A$9&gt;=D194,(IF($A$9-D194+1&gt;$A$10,$A$9-$A$8+1,$A$9-D194+1)),0)</f>
        <v>0</v>
      </c>
      <c r="F194" s="22"/>
      <c r="G194" s="23" t="n">
        <f aca="false">IF(F194&lt;&gt;"",E194,0)</f>
        <v>0</v>
      </c>
      <c r="H194" s="24" t="n">
        <f aca="false">IF(F194&lt;&gt;"",F194,0)</f>
        <v>0</v>
      </c>
      <c r="I194" s="23" t="n">
        <f aca="false">IF(E194&gt;0,1,0)</f>
        <v>0</v>
      </c>
      <c r="J194" s="56"/>
      <c r="L194" s="0" t="n">
        <f aca="false">16-L193</f>
        <v>0</v>
      </c>
    </row>
    <row r="195" customFormat="false" ht="12.75" hidden="false" customHeight="false" outlineLevel="0" collapsed="false">
      <c r="B195" s="41" t="n">
        <v>6</v>
      </c>
      <c r="C195" s="60" t="n">
        <v>37255</v>
      </c>
      <c r="D195" s="20" t="n">
        <f aca="false">C195+90</f>
        <v>37345</v>
      </c>
      <c r="E195" s="21" t="n">
        <f aca="false">IF($A$9&gt;=D195,(IF($A$9-D195+1&gt;$A$10,$A$9-$A$8+1,$A$9-D195+1)),0)</f>
        <v>0</v>
      </c>
      <c r="F195" s="22"/>
      <c r="G195" s="23" t="n">
        <f aca="false">IF(F195&lt;&gt;"",E195,0)</f>
        <v>0</v>
      </c>
      <c r="H195" s="24" t="n">
        <f aca="false">IF(F195&lt;&gt;"",F195,0)</f>
        <v>0</v>
      </c>
      <c r="I195" s="23" t="n">
        <f aca="false">IF(E195&gt;0,1,0)</f>
        <v>0</v>
      </c>
      <c r="J195" s="56"/>
    </row>
    <row r="196" customFormat="false" ht="12.75" hidden="false" customHeight="false" outlineLevel="0" collapsed="false">
      <c r="B196" s="41" t="n">
        <v>7</v>
      </c>
      <c r="C196" s="60" t="n">
        <v>37255</v>
      </c>
      <c r="D196" s="20" t="n">
        <f aca="false">C196+90</f>
        <v>37345</v>
      </c>
      <c r="E196" s="21" t="n">
        <f aca="false">IF($A$9&gt;=D196,(IF($A$9-D196+1&gt;$A$10,$A$9-$A$8+1,$A$9-D196+1)),0)</f>
        <v>0</v>
      </c>
      <c r="F196" s="22"/>
      <c r="G196" s="23" t="n">
        <f aca="false">IF(F196&lt;&gt;"",E196,0)</f>
        <v>0</v>
      </c>
      <c r="H196" s="24" t="n">
        <f aca="false">IF(F196&lt;&gt;"",F196,0)</f>
        <v>0</v>
      </c>
      <c r="I196" s="23" t="n">
        <f aca="false">IF(E196&gt;0,1,0)</f>
        <v>0</v>
      </c>
      <c r="J196" s="56"/>
    </row>
    <row r="197" customFormat="false" ht="12.75" hidden="false" customHeight="false" outlineLevel="0" collapsed="false">
      <c r="B197" s="41" t="n">
        <v>8</v>
      </c>
      <c r="C197" s="60" t="n">
        <v>37254</v>
      </c>
      <c r="D197" s="20" t="n">
        <f aca="false">C197+90</f>
        <v>37344</v>
      </c>
      <c r="E197" s="21" t="n">
        <f aca="false">IF($A$9&gt;=D197,(IF($A$9-D197+1&gt;$A$10,$A$9-$A$8+1,$A$9-D197+1)),0)</f>
        <v>0</v>
      </c>
      <c r="F197" s="22"/>
      <c r="G197" s="23" t="n">
        <f aca="false">IF(F197&lt;&gt;"",E197,0)</f>
        <v>0</v>
      </c>
      <c r="H197" s="24" t="n">
        <f aca="false">IF(F197&lt;&gt;"",F197,0)</f>
        <v>0</v>
      </c>
      <c r="I197" s="23" t="n">
        <f aca="false">IF(E197&gt;0,1,0)</f>
        <v>0</v>
      </c>
      <c r="J197" s="56"/>
    </row>
    <row r="198" customFormat="false" ht="12.75" hidden="false" customHeight="false" outlineLevel="0" collapsed="false">
      <c r="B198" s="41" t="n">
        <v>9</v>
      </c>
      <c r="C198" s="60" t="n">
        <v>37254</v>
      </c>
      <c r="D198" s="20" t="n">
        <f aca="false">C198+90</f>
        <v>37344</v>
      </c>
      <c r="E198" s="21" t="n">
        <f aca="false">IF($A$9&gt;=D198,(IF($A$9-D198+1&gt;$A$10,$A$9-$A$8+1,$A$9-D198+1)),0)</f>
        <v>0</v>
      </c>
      <c r="F198" s="22"/>
      <c r="G198" s="23" t="n">
        <f aca="false">IF(F198&lt;&gt;"",E198,0)</f>
        <v>0</v>
      </c>
      <c r="H198" s="24" t="n">
        <f aca="false">IF(F198&lt;&gt;"",F198,0)</f>
        <v>0</v>
      </c>
      <c r="I198" s="23" t="n">
        <f aca="false">IF(E198&gt;0,1,0)</f>
        <v>0</v>
      </c>
      <c r="J198" s="56"/>
    </row>
    <row r="199" customFormat="false" ht="12.75" hidden="false" customHeight="false" outlineLevel="0" collapsed="false">
      <c r="B199" s="41" t="n">
        <v>10</v>
      </c>
      <c r="C199" s="60" t="n">
        <v>37254</v>
      </c>
      <c r="D199" s="20" t="n">
        <f aca="false">C199+90</f>
        <v>37344</v>
      </c>
      <c r="E199" s="21" t="n">
        <f aca="false">IF($A$9&gt;=D199,(IF($A$9-D199+1&gt;$A$10,$A$9-$A$8+1,$A$9-D199+1)),0)</f>
        <v>0</v>
      </c>
      <c r="F199" s="22"/>
      <c r="G199" s="23" t="n">
        <f aca="false">IF(F199&lt;&gt;"",E199,0)</f>
        <v>0</v>
      </c>
      <c r="H199" s="24" t="n">
        <f aca="false">IF(F199&lt;&gt;"",F199,0)</f>
        <v>0</v>
      </c>
      <c r="I199" s="23" t="n">
        <f aca="false">IF(E199&gt;0,1,0)</f>
        <v>0</v>
      </c>
      <c r="J199" s="56"/>
    </row>
    <row r="200" customFormat="false" ht="12.75" hidden="false" customHeight="false" outlineLevel="0" collapsed="false">
      <c r="B200" s="41" t="n">
        <v>11</v>
      </c>
      <c r="C200" s="60" t="n">
        <v>37256</v>
      </c>
      <c r="D200" s="20" t="n">
        <f aca="false">C200+90</f>
        <v>37346</v>
      </c>
      <c r="E200" s="21" t="n">
        <f aca="false">IF($A$9&gt;=D200,(IF($A$9-D200+1&gt;$A$10,$A$9-$A$8+1,$A$9-D200+1)),0)</f>
        <v>0</v>
      </c>
      <c r="F200" s="22"/>
      <c r="G200" s="23" t="n">
        <f aca="false">IF(F200&lt;&gt;"",E200,0)</f>
        <v>0</v>
      </c>
      <c r="H200" s="24" t="n">
        <f aca="false">IF(F200&lt;&gt;"",F200,0)</f>
        <v>0</v>
      </c>
      <c r="I200" s="23" t="n">
        <f aca="false">IF(E200&gt;0,1,0)</f>
        <v>0</v>
      </c>
      <c r="J200" s="56"/>
    </row>
    <row r="201" customFormat="false" ht="12.75" hidden="false" customHeight="false" outlineLevel="0" collapsed="false">
      <c r="B201" s="41" t="n">
        <v>12</v>
      </c>
      <c r="C201" s="60" t="n">
        <v>37254</v>
      </c>
      <c r="D201" s="20" t="n">
        <f aca="false">C201+90</f>
        <v>37344</v>
      </c>
      <c r="E201" s="21" t="n">
        <f aca="false">IF($A$9&gt;=D201,(IF($A$9-D201+1&gt;$A$10,$A$9-$A$8+1,$A$9-D201+1)),0)</f>
        <v>0</v>
      </c>
      <c r="F201" s="22"/>
      <c r="G201" s="23" t="n">
        <f aca="false">IF(F201&lt;&gt;"",E201,0)</f>
        <v>0</v>
      </c>
      <c r="H201" s="24" t="n">
        <f aca="false">IF(F201&lt;&gt;"",F201,0)</f>
        <v>0</v>
      </c>
      <c r="I201" s="23" t="n">
        <f aca="false">IF(E201&gt;0,1,0)</f>
        <v>0</v>
      </c>
      <c r="J201" s="56"/>
    </row>
    <row r="202" customFormat="false" ht="12.75" hidden="false" customHeight="false" outlineLevel="0" collapsed="false">
      <c r="B202" s="41" t="n">
        <v>13</v>
      </c>
      <c r="C202" s="60" t="n">
        <v>37253</v>
      </c>
      <c r="D202" s="20" t="n">
        <f aca="false">C202+90</f>
        <v>37343</v>
      </c>
      <c r="E202" s="21" t="n">
        <f aca="false">IF($A$9&gt;=D202,(IF($A$9-D202+1&gt;$A$10,$A$9-$A$8+1,$A$9-D202+1)),0)</f>
        <v>0</v>
      </c>
      <c r="F202" s="22"/>
      <c r="G202" s="23" t="n">
        <f aca="false">IF(F202&lt;&gt;"",E202,0)</f>
        <v>0</v>
      </c>
      <c r="H202" s="24" t="n">
        <f aca="false">IF(F202&lt;&gt;"",F202,0)</f>
        <v>0</v>
      </c>
      <c r="I202" s="23" t="n">
        <f aca="false">IF(E202&gt;0,1,0)</f>
        <v>0</v>
      </c>
      <c r="J202" s="56"/>
    </row>
    <row r="203" customFormat="false" ht="12.75" hidden="false" customHeight="false" outlineLevel="0" collapsed="false">
      <c r="B203" s="41" t="n">
        <v>14</v>
      </c>
      <c r="C203" s="60" t="n">
        <v>37253</v>
      </c>
      <c r="D203" s="20" t="n">
        <f aca="false">C203+90</f>
        <v>37343</v>
      </c>
      <c r="E203" s="21" t="n">
        <f aca="false">IF($A$9&gt;=D203,(IF($A$9-D203+1&gt;$A$10,$A$9-$A$8+1,$A$9-D203+1)),0)</f>
        <v>0</v>
      </c>
      <c r="F203" s="22"/>
      <c r="G203" s="23" t="n">
        <f aca="false">IF(F203&lt;&gt;"",E203,0)</f>
        <v>0</v>
      </c>
      <c r="H203" s="24" t="n">
        <f aca="false">IF(F203&lt;&gt;"",F203,0)</f>
        <v>0</v>
      </c>
      <c r="I203" s="23" t="n">
        <f aca="false">IF(E203&gt;0,1,0)</f>
        <v>0</v>
      </c>
      <c r="J203" s="56"/>
    </row>
    <row r="204" customFormat="false" ht="12.75" hidden="false" customHeight="false" outlineLevel="0" collapsed="false">
      <c r="B204" s="41" t="n">
        <v>15</v>
      </c>
      <c r="C204" s="60" t="n">
        <v>37253</v>
      </c>
      <c r="D204" s="20" t="n">
        <f aca="false">C204+90</f>
        <v>37343</v>
      </c>
      <c r="E204" s="21" t="n">
        <f aca="false">IF($A$9&gt;=D204,(IF($A$9-D204+1&gt;$A$10,$A$9-$A$8+1,$A$9-D204+1)),0)</f>
        <v>0</v>
      </c>
      <c r="F204" s="22"/>
      <c r="G204" s="23" t="n">
        <f aca="false">IF(F204&lt;&gt;"",E204,0)</f>
        <v>0</v>
      </c>
      <c r="H204" s="24" t="n">
        <f aca="false">IF(F204&lt;&gt;"",F204,0)</f>
        <v>0</v>
      </c>
      <c r="I204" s="23" t="n">
        <f aca="false">IF(E204&gt;0,1,0)</f>
        <v>0</v>
      </c>
      <c r="J204" s="56"/>
    </row>
    <row r="205" customFormat="false" ht="12.75" hidden="false" customHeight="false" outlineLevel="0" collapsed="false">
      <c r="B205" s="41" t="n">
        <v>16</v>
      </c>
      <c r="C205" s="60" t="n">
        <v>37252</v>
      </c>
      <c r="D205" s="20" t="n">
        <f aca="false">C205+90</f>
        <v>37342</v>
      </c>
      <c r="E205" s="21" t="n">
        <f aca="false">IF($A$9&gt;=D205,(IF($A$9-D205+1&gt;$A$10,$A$9-$A$8+1,$A$9-D205+1)),0)</f>
        <v>0</v>
      </c>
      <c r="F205" s="22"/>
      <c r="G205" s="23" t="n">
        <f aca="false">IF(F205&lt;&gt;"",E205,0)</f>
        <v>0</v>
      </c>
      <c r="H205" s="24" t="n">
        <f aca="false">IF(F205&lt;&gt;"",F205,0)</f>
        <v>0</v>
      </c>
      <c r="I205" s="23" t="n">
        <f aca="false">IF(E205&gt;0,1,0)</f>
        <v>0</v>
      </c>
      <c r="J205" s="56"/>
    </row>
    <row r="206" customFormat="false" ht="12.75" hidden="false" customHeight="false" outlineLevel="0" collapsed="false">
      <c r="D206" s="8"/>
      <c r="E206" s="34" t="s">
        <v>17</v>
      </c>
      <c r="F206" s="66" t="e">
        <f aca="false">AVERAGE(F190:F205)</f>
        <v>#DIV/0!</v>
      </c>
      <c r="G206" s="66"/>
      <c r="H206" s="66"/>
      <c r="I206" s="23" t="n">
        <f aca="false">SUM(I190:I205)</f>
        <v>0</v>
      </c>
      <c r="J206" s="8"/>
    </row>
    <row r="207" customFormat="false" ht="12.75" hidden="false" customHeight="false" outlineLevel="0" collapsed="false">
      <c r="D207" s="8"/>
      <c r="E207" s="37" t="s">
        <v>18</v>
      </c>
      <c r="F207" s="155" t="e">
        <f aca="false">(G190*H190+G191*H191+G192*H192+G193*H193+G194*H194+G195*H195+G196*H196+G197*H197+G198*H198+G199*H199+G200*H200+G201*H201+G202*H202+G203*H203+G204*H204+G205*H205)/SUM(G190:G205)</f>
        <v>#DIV/0!</v>
      </c>
      <c r="G207" s="8"/>
      <c r="H207" s="8"/>
      <c r="I207" s="8"/>
      <c r="J207" s="8"/>
    </row>
    <row r="208" customFormat="false" ht="18" hidden="false" customHeight="false" outlineLevel="0" collapsed="false">
      <c r="A208" s="9"/>
      <c r="B208" s="39" t="s">
        <v>40</v>
      </c>
      <c r="C208" s="39"/>
      <c r="D208" s="12"/>
      <c r="E208" s="12"/>
      <c r="F208" s="12"/>
      <c r="G208" s="12"/>
      <c r="H208" s="12"/>
      <c r="I208" s="12"/>
      <c r="J208" s="12"/>
    </row>
    <row r="209" customFormat="false" ht="12.75" hidden="false" customHeight="false" outlineLevel="0" collapsed="false">
      <c r="B209" s="13"/>
      <c r="C209" s="13" t="s">
        <v>41</v>
      </c>
      <c r="D209" s="40"/>
      <c r="E209" s="40"/>
      <c r="F209" s="40"/>
      <c r="G209" s="40"/>
      <c r="H209" s="40"/>
      <c r="I209" s="40"/>
      <c r="J209" s="40"/>
    </row>
    <row r="210" customFormat="false" ht="38.25" hidden="false" customHeight="false" outlineLevel="0" collapsed="false">
      <c r="B210" s="13" t="str">
        <f aca="false">B7</f>
        <v>TURBINE NO.</v>
      </c>
      <c r="C210" s="13" t="str">
        <f aca="false">C7</f>
        <v>ACCEPTANCE</v>
      </c>
      <c r="D210" s="40" t="str">
        <f aca="false">D7</f>
        <v>90 Days </v>
      </c>
      <c r="E210" s="16" t="str">
        <f aca="false">E7</f>
        <v>Days in Mo. &gt; 90 Days from Commissioning</v>
      </c>
      <c r="F210" s="16" t="str">
        <f aca="false">F7</f>
        <v>MTD Avail for &gt; 90 days from Commissioning</v>
      </c>
      <c r="G210" s="16"/>
      <c r="H210" s="16"/>
      <c r="I210" s="16" t="s">
        <v>9</v>
      </c>
      <c r="J210" s="40"/>
      <c r="K210" s="17" t="s">
        <v>10</v>
      </c>
    </row>
    <row r="211" customFormat="false" ht="12.75" hidden="false" customHeight="false" outlineLevel="0" collapsed="false">
      <c r="B211" s="41" t="n">
        <v>31</v>
      </c>
      <c r="C211" s="69" t="n">
        <v>37237</v>
      </c>
      <c r="D211" s="20" t="n">
        <f aca="false">C211+90</f>
        <v>37327</v>
      </c>
      <c r="E211" s="21" t="n">
        <f aca="false">IF($A$9&gt;=D211,(IF($A$9-D211+1&gt;$A$10,$A$9-$A$8+1,$A$9-D211+1)),0)</f>
        <v>0</v>
      </c>
      <c r="F211" s="22"/>
      <c r="G211" s="23" t="n">
        <f aca="false">IF(F211&lt;&gt;"",E211,0)</f>
        <v>0</v>
      </c>
      <c r="H211" s="24" t="n">
        <f aca="false">IF(F211&lt;&gt;"",F211,0)</f>
        <v>0</v>
      </c>
      <c r="I211" s="23" t="n">
        <f aca="false">IF(E211&gt;0,1,0)</f>
        <v>0</v>
      </c>
      <c r="J211" s="70"/>
      <c r="K211" s="57"/>
      <c r="L211" s="57"/>
    </row>
    <row r="212" customFormat="false" ht="12.75" hidden="false" customHeight="false" outlineLevel="0" collapsed="false">
      <c r="B212" s="41" t="n">
        <v>32</v>
      </c>
      <c r="C212" s="69" t="n">
        <v>37237</v>
      </c>
      <c r="D212" s="20" t="n">
        <f aca="false">C212+90</f>
        <v>37327</v>
      </c>
      <c r="E212" s="21" t="n">
        <f aca="false">IF($A$9&gt;=D212,(IF($A$9-D212+1&gt;$A$10,$A$9-$A$8+1,$A$9-D212+1)),0)</f>
        <v>0</v>
      </c>
      <c r="F212" s="22"/>
      <c r="G212" s="23" t="n">
        <f aca="false">IF(F212&lt;&gt;"",E212,0)</f>
        <v>0</v>
      </c>
      <c r="H212" s="24" t="n">
        <f aca="false">IF(F212&lt;&gt;"",F212,0)</f>
        <v>0</v>
      </c>
      <c r="I212" s="23" t="n">
        <f aca="false">IF(E212&gt;0,1,0)</f>
        <v>0</v>
      </c>
      <c r="J212" s="70"/>
      <c r="K212" s="61" t="s">
        <v>24</v>
      </c>
      <c r="L212" s="61" t="n">
        <v>0</v>
      </c>
    </row>
    <row r="213" customFormat="false" ht="13.5" hidden="false" customHeight="false" outlineLevel="0" collapsed="false">
      <c r="B213" s="41" t="n">
        <v>33</v>
      </c>
      <c r="C213" s="69" t="n">
        <v>37239</v>
      </c>
      <c r="D213" s="20" t="n">
        <f aca="false">C213+90</f>
        <v>37329</v>
      </c>
      <c r="E213" s="21" t="n">
        <f aca="false">IF($A$9&gt;=D213,(IF($A$9-D213+1&gt;$A$10,$A$9-$A$8+1,$A$9-D213+1)),0)</f>
        <v>0</v>
      </c>
      <c r="F213" s="22"/>
      <c r="G213" s="23" t="n">
        <f aca="false">IF(F213&lt;&gt;"",E213,0)</f>
        <v>0</v>
      </c>
      <c r="H213" s="24" t="n">
        <f aca="false">IF(F213&lt;&gt;"",F213,0)</f>
        <v>0</v>
      </c>
      <c r="I213" s="23" t="n">
        <f aca="false">IF(E213&gt;0,1,0)</f>
        <v>0</v>
      </c>
      <c r="J213" s="70"/>
      <c r="K213" s="62" t="s">
        <v>36</v>
      </c>
      <c r="L213" s="62" t="n">
        <f aca="false">COUNT(C211:C227)</f>
        <v>17</v>
      </c>
      <c r="M213" s="29" t="s">
        <v>14</v>
      </c>
      <c r="P213" s="49" t="s">
        <v>15</v>
      </c>
      <c r="Q213" s="31"/>
      <c r="R213" s="31"/>
    </row>
    <row r="214" customFormat="false" ht="13.5" hidden="false" customHeight="false" outlineLevel="0" collapsed="false">
      <c r="B214" s="41" t="n">
        <v>34</v>
      </c>
      <c r="C214" s="69" t="n">
        <v>37236</v>
      </c>
      <c r="D214" s="20" t="n">
        <f aca="false">C214+90</f>
        <v>37326</v>
      </c>
      <c r="E214" s="21" t="n">
        <f aca="false">IF($A$9&gt;=D214,(IF($A$9-D214+1&gt;$A$10,$A$9-$A$8+1,$A$9-D214+1)),0)</f>
        <v>0</v>
      </c>
      <c r="F214" s="22"/>
      <c r="G214" s="23" t="n">
        <f aca="false">IF(F214&lt;&gt;"",E214,0)</f>
        <v>0</v>
      </c>
      <c r="H214" s="24" t="n">
        <f aca="false">IF(F214&lt;&gt;"",F214,0)</f>
        <v>0</v>
      </c>
      <c r="I214" s="23" t="n">
        <f aca="false">IF(E214&gt;0,1,0)</f>
        <v>0</v>
      </c>
      <c r="J214" s="70"/>
      <c r="L214" s="29" t="n">
        <f aca="false">SUM(L212:L213)</f>
        <v>17</v>
      </c>
      <c r="M214" s="29" t="s">
        <v>16</v>
      </c>
      <c r="P214" s="64"/>
      <c r="Q214" s="8"/>
      <c r="R214" s="8"/>
    </row>
    <row r="215" customFormat="false" ht="12.75" hidden="false" customHeight="false" outlineLevel="0" collapsed="false">
      <c r="B215" s="41" t="n">
        <v>35</v>
      </c>
      <c r="C215" s="71" t="n">
        <v>37233</v>
      </c>
      <c r="D215" s="20" t="n">
        <f aca="false">C215+90</f>
        <v>37323</v>
      </c>
      <c r="E215" s="21" t="n">
        <f aca="false">IF($A$9&gt;=D215,(IF($A$9-D215+1&gt;$A$10,$A$9-$A$8+1,$A$9-D215+1)),0)</f>
        <v>0</v>
      </c>
      <c r="F215" s="22"/>
      <c r="G215" s="23" t="n">
        <f aca="false">IF(F215&lt;&gt;"",E215,0)</f>
        <v>0</v>
      </c>
      <c r="H215" s="24" t="n">
        <f aca="false">IF(F215&lt;&gt;"",F215,0)</f>
        <v>0</v>
      </c>
      <c r="I215" s="23" t="n">
        <f aca="false">IF(E215&gt;0,1,0)</f>
        <v>0</v>
      </c>
      <c r="J215" s="70"/>
      <c r="L215" s="0" t="n">
        <f aca="false">17-L214</f>
        <v>0</v>
      </c>
    </row>
    <row r="216" customFormat="false" ht="12.75" hidden="false" customHeight="false" outlineLevel="0" collapsed="false">
      <c r="B216" s="41" t="n">
        <v>36</v>
      </c>
      <c r="C216" s="71" t="n">
        <v>37234</v>
      </c>
      <c r="D216" s="20" t="n">
        <f aca="false">C216+90</f>
        <v>37324</v>
      </c>
      <c r="E216" s="21" t="n">
        <f aca="false">IF($A$9&gt;=D216,(IF($A$9-D216+1&gt;$A$10,$A$9-$A$8+1,$A$9-D216+1)),0)</f>
        <v>0</v>
      </c>
      <c r="F216" s="22"/>
      <c r="G216" s="23" t="n">
        <f aca="false">IF(F216&lt;&gt;"",E216,0)</f>
        <v>0</v>
      </c>
      <c r="H216" s="24" t="n">
        <f aca="false">IF(F216&lt;&gt;"",F216,0)</f>
        <v>0</v>
      </c>
      <c r="I216" s="23" t="n">
        <f aca="false">IF(E216&gt;0,1,0)</f>
        <v>0</v>
      </c>
      <c r="J216" s="70"/>
    </row>
    <row r="217" customFormat="false" ht="12.75" hidden="false" customHeight="false" outlineLevel="0" collapsed="false">
      <c r="B217" s="41" t="n">
        <v>37</v>
      </c>
      <c r="C217" s="71" t="n">
        <v>37233</v>
      </c>
      <c r="D217" s="20" t="n">
        <f aca="false">C217+90</f>
        <v>37323</v>
      </c>
      <c r="E217" s="21" t="n">
        <f aca="false">IF($A$9&gt;=D217,(IF($A$9-D217+1&gt;$A$10,$A$9-$A$8+1,$A$9-D217+1)),0)</f>
        <v>0</v>
      </c>
      <c r="F217" s="22"/>
      <c r="G217" s="23" t="n">
        <f aca="false">IF(F217&lt;&gt;"",E217,0)</f>
        <v>0</v>
      </c>
      <c r="H217" s="24" t="n">
        <f aca="false">IF(F217&lt;&gt;"",F217,0)</f>
        <v>0</v>
      </c>
      <c r="I217" s="23" t="n">
        <f aca="false">IF(E217&gt;0,1,0)</f>
        <v>0</v>
      </c>
      <c r="J217" s="70"/>
    </row>
    <row r="218" customFormat="false" ht="12.75" hidden="false" customHeight="false" outlineLevel="0" collapsed="false">
      <c r="B218" s="41" t="n">
        <v>38</v>
      </c>
      <c r="C218" s="71" t="n">
        <v>37233</v>
      </c>
      <c r="D218" s="20" t="n">
        <f aca="false">C218+90</f>
        <v>37323</v>
      </c>
      <c r="E218" s="21" t="n">
        <f aca="false">IF($A$9&gt;=D218,(IF($A$9-D218+1&gt;$A$10,$A$9-$A$8+1,$A$9-D218+1)),0)</f>
        <v>0</v>
      </c>
      <c r="F218" s="22"/>
      <c r="G218" s="23" t="n">
        <f aca="false">IF(F218&lt;&gt;"",E218,0)</f>
        <v>0</v>
      </c>
      <c r="H218" s="24" t="n">
        <f aca="false">IF(F218&lt;&gt;"",F218,0)</f>
        <v>0</v>
      </c>
      <c r="I218" s="23" t="n">
        <f aca="false">IF(E218&gt;0,1,0)</f>
        <v>0</v>
      </c>
      <c r="J218" s="70"/>
    </row>
    <row r="219" customFormat="false" ht="12.75" hidden="false" customHeight="false" outlineLevel="0" collapsed="false">
      <c r="B219" s="41" t="n">
        <v>39</v>
      </c>
      <c r="C219" s="71" t="n">
        <v>37236</v>
      </c>
      <c r="D219" s="20" t="n">
        <f aca="false">C219+90</f>
        <v>37326</v>
      </c>
      <c r="E219" s="21" t="n">
        <f aca="false">IF($A$9&gt;=D219,(IF($A$9-D219+1&gt;$A$10,$A$9-$A$8+1,$A$9-D219+1)),0)</f>
        <v>0</v>
      </c>
      <c r="F219" s="22"/>
      <c r="G219" s="23" t="n">
        <f aca="false">IF(F219&lt;&gt;"",E219,0)</f>
        <v>0</v>
      </c>
      <c r="H219" s="24" t="n">
        <f aca="false">IF(F219&lt;&gt;"",F219,0)</f>
        <v>0</v>
      </c>
      <c r="I219" s="23" t="n">
        <f aca="false">IF(E219&gt;0,1,0)</f>
        <v>0</v>
      </c>
      <c r="J219" s="70"/>
    </row>
    <row r="220" customFormat="false" ht="12.75" hidden="false" customHeight="false" outlineLevel="0" collapsed="false">
      <c r="B220" s="41" t="n">
        <v>40</v>
      </c>
      <c r="C220" s="71" t="n">
        <v>37232</v>
      </c>
      <c r="D220" s="20" t="n">
        <f aca="false">C220+90</f>
        <v>37322</v>
      </c>
      <c r="E220" s="21" t="n">
        <f aca="false">IF($A$9&gt;=D220,(IF($A$9-D220+1&gt;$A$10,$A$9-$A$8+1,$A$9-D220+1)),0)</f>
        <v>0</v>
      </c>
      <c r="F220" s="22"/>
      <c r="G220" s="23" t="n">
        <f aca="false">IF(F220&lt;&gt;"",E220,0)</f>
        <v>0</v>
      </c>
      <c r="H220" s="24" t="n">
        <f aca="false">IF(F220&lt;&gt;"",F220,0)</f>
        <v>0</v>
      </c>
      <c r="I220" s="23" t="n">
        <f aca="false">IF(E220&gt;0,1,0)</f>
        <v>0</v>
      </c>
      <c r="J220" s="70"/>
    </row>
    <row r="221" customFormat="false" ht="12.75" hidden="false" customHeight="false" outlineLevel="0" collapsed="false">
      <c r="B221" s="41" t="n">
        <v>41</v>
      </c>
      <c r="C221" s="71" t="n">
        <v>37233</v>
      </c>
      <c r="D221" s="20" t="n">
        <f aca="false">C221+90</f>
        <v>37323</v>
      </c>
      <c r="E221" s="21" t="n">
        <f aca="false">IF($A$9&gt;=D221,(IF($A$9-D221+1&gt;$A$10,$A$9-$A$8+1,$A$9-D221+1)),0)</f>
        <v>0</v>
      </c>
      <c r="F221" s="22"/>
      <c r="G221" s="23" t="n">
        <f aca="false">IF(F221&lt;&gt;"",E221,0)</f>
        <v>0</v>
      </c>
      <c r="H221" s="24" t="n">
        <f aca="false">IF(F221&lt;&gt;"",F221,0)</f>
        <v>0</v>
      </c>
      <c r="I221" s="23" t="n">
        <f aca="false">IF(E221&gt;0,1,0)</f>
        <v>0</v>
      </c>
      <c r="J221" s="70"/>
    </row>
    <row r="222" customFormat="false" ht="12.75" hidden="false" customHeight="false" outlineLevel="0" collapsed="false">
      <c r="B222" s="41" t="n">
        <v>42</v>
      </c>
      <c r="C222" s="71" t="n">
        <v>37233</v>
      </c>
      <c r="D222" s="20" t="n">
        <f aca="false">C222+90</f>
        <v>37323</v>
      </c>
      <c r="E222" s="21" t="n">
        <f aca="false">IF($A$9&gt;=D222,(IF($A$9-D222+1&gt;$A$10,$A$9-$A$8+1,$A$9-D222+1)),0)</f>
        <v>0</v>
      </c>
      <c r="F222" s="22"/>
      <c r="G222" s="23" t="n">
        <f aca="false">IF(F222&lt;&gt;"",E222,0)</f>
        <v>0</v>
      </c>
      <c r="H222" s="24" t="n">
        <f aca="false">IF(F222&lt;&gt;"",F222,0)</f>
        <v>0</v>
      </c>
      <c r="I222" s="23" t="n">
        <f aca="false">IF(E222&gt;0,1,0)</f>
        <v>0</v>
      </c>
      <c r="J222" s="70"/>
    </row>
    <row r="223" customFormat="false" ht="12.75" hidden="false" customHeight="false" outlineLevel="0" collapsed="false">
      <c r="B223" s="41" t="n">
        <v>43</v>
      </c>
      <c r="C223" s="71" t="n">
        <v>37235</v>
      </c>
      <c r="D223" s="20" t="n">
        <f aca="false">C223+90</f>
        <v>37325</v>
      </c>
      <c r="E223" s="21" t="n">
        <f aca="false">IF($A$9&gt;=D223,(IF($A$9-D223+1&gt;$A$10,$A$9-$A$8+1,$A$9-D223+1)),0)</f>
        <v>0</v>
      </c>
      <c r="F223" s="22"/>
      <c r="G223" s="23" t="n">
        <f aca="false">IF(F223&lt;&gt;"",E223,0)</f>
        <v>0</v>
      </c>
      <c r="H223" s="24" t="n">
        <f aca="false">IF(F223&lt;&gt;"",F223,0)</f>
        <v>0</v>
      </c>
      <c r="I223" s="23" t="n">
        <f aca="false">IF(E223&gt;0,1,0)</f>
        <v>0</v>
      </c>
      <c r="J223" s="70"/>
    </row>
    <row r="224" customFormat="false" ht="12.75" hidden="false" customHeight="false" outlineLevel="0" collapsed="false">
      <c r="B224" s="41" t="n">
        <v>44</v>
      </c>
      <c r="C224" s="71" t="n">
        <v>37234</v>
      </c>
      <c r="D224" s="20" t="n">
        <f aca="false">C224+90</f>
        <v>37324</v>
      </c>
      <c r="E224" s="21" t="n">
        <f aca="false">IF($A$9&gt;=D224,(IF($A$9-D224+1&gt;$A$10,$A$9-$A$8+1,$A$9-D224+1)),0)</f>
        <v>0</v>
      </c>
      <c r="F224" s="22"/>
      <c r="G224" s="23" t="n">
        <f aca="false">IF(F224&lt;&gt;"",E224,0)</f>
        <v>0</v>
      </c>
      <c r="H224" s="24" t="n">
        <f aca="false">IF(F224&lt;&gt;"",F224,0)</f>
        <v>0</v>
      </c>
      <c r="I224" s="23" t="n">
        <f aca="false">IF(E224&gt;0,1,0)</f>
        <v>0</v>
      </c>
      <c r="J224" s="70"/>
    </row>
    <row r="225" customFormat="false" ht="12.75" hidden="false" customHeight="false" outlineLevel="0" collapsed="false">
      <c r="B225" s="41" t="n">
        <v>45</v>
      </c>
      <c r="C225" s="71" t="n">
        <v>37233</v>
      </c>
      <c r="D225" s="20" t="n">
        <f aca="false">C225+90</f>
        <v>37323</v>
      </c>
      <c r="E225" s="21" t="n">
        <f aca="false">IF($A$9&gt;=D225,(IF($A$9-D225+1&gt;$A$10,$A$9-$A$8+1,$A$9-D225+1)),0)</f>
        <v>0</v>
      </c>
      <c r="F225" s="22"/>
      <c r="G225" s="23" t="n">
        <f aca="false">IF(F225&lt;&gt;"",E225,0)</f>
        <v>0</v>
      </c>
      <c r="H225" s="24" t="n">
        <f aca="false">IF(F225&lt;&gt;"",F225,0)</f>
        <v>0</v>
      </c>
      <c r="I225" s="23" t="n">
        <f aca="false">IF(E225&gt;0,1,0)</f>
        <v>0</v>
      </c>
      <c r="J225" s="70"/>
    </row>
    <row r="226" customFormat="false" ht="12.75" hidden="false" customHeight="false" outlineLevel="0" collapsed="false">
      <c r="B226" s="41" t="n">
        <v>46</v>
      </c>
      <c r="C226" s="71" t="n">
        <v>37236</v>
      </c>
      <c r="D226" s="20" t="n">
        <f aca="false">C226+90</f>
        <v>37326</v>
      </c>
      <c r="E226" s="21" t="n">
        <f aca="false">IF($A$9&gt;=D226,(IF($A$9-D226+1&gt;$A$10,$A$9-$A$8+1,$A$9-D226+1)),0)</f>
        <v>0</v>
      </c>
      <c r="F226" s="22"/>
      <c r="G226" s="23" t="n">
        <f aca="false">IF(F226&lt;&gt;"",E226,0)</f>
        <v>0</v>
      </c>
      <c r="H226" s="24" t="n">
        <f aca="false">IF(F226&lt;&gt;"",F226,0)</f>
        <v>0</v>
      </c>
      <c r="I226" s="23" t="n">
        <f aca="false">IF(E226&gt;0,1,0)</f>
        <v>0</v>
      </c>
      <c r="J226" s="70"/>
    </row>
    <row r="227" customFormat="false" ht="12.75" hidden="false" customHeight="false" outlineLevel="0" collapsed="false">
      <c r="B227" s="41" t="n">
        <v>47</v>
      </c>
      <c r="C227" s="71" t="n">
        <v>37233</v>
      </c>
      <c r="D227" s="20" t="n">
        <f aca="false">C227+90</f>
        <v>37323</v>
      </c>
      <c r="E227" s="21" t="n">
        <f aca="false">IF($A$9&gt;=D227,(IF($A$9-D227+1&gt;$A$10,$A$9-$A$8+1,$A$9-D227+1)),0)</f>
        <v>0</v>
      </c>
      <c r="F227" s="22"/>
      <c r="G227" s="23" t="n">
        <f aca="false">IF(F227&lt;&gt;"",E227,0)</f>
        <v>0</v>
      </c>
      <c r="H227" s="24" t="n">
        <f aca="false">IF(F227&lt;&gt;"",F227,0)</f>
        <v>0</v>
      </c>
      <c r="I227" s="23" t="n">
        <f aca="false">IF(E227&gt;0,1,0)</f>
        <v>0</v>
      </c>
      <c r="J227" s="70"/>
    </row>
    <row r="228" customFormat="false" ht="12.75" hidden="false" customHeight="false" outlineLevel="0" collapsed="false">
      <c r="D228" s="8"/>
      <c r="E228" s="34" t="s">
        <v>17</v>
      </c>
      <c r="F228" s="66" t="e">
        <f aca="false">AVERAGE(F211:F227)</f>
        <v>#DIV/0!</v>
      </c>
      <c r="G228" s="66"/>
      <c r="H228" s="66"/>
      <c r="I228" s="23" t="n">
        <f aca="false">SUM(I211:I227)</f>
        <v>0</v>
      </c>
      <c r="J228" s="8"/>
    </row>
    <row r="229" customFormat="false" ht="12.75" hidden="false" customHeight="false" outlineLevel="0" collapsed="false">
      <c r="D229" s="8"/>
      <c r="E229" s="37" t="s">
        <v>18</v>
      </c>
      <c r="F229" s="155" t="e">
        <f aca="false">(G211*H211+G212*H212+G213*H213+G214*H214+G215*H215+G216*H216+G217*H217+G218*H218+G219*H219+G220*H220+G221*H221+G222*H222+G223*H223+G224*H224+G225*H225+G226*H226+G227*H227)/SUM(G211:G227)</f>
        <v>#DIV/0!</v>
      </c>
      <c r="G229" s="8"/>
      <c r="H229" s="8"/>
      <c r="I229" s="8"/>
      <c r="J229" s="8"/>
    </row>
    <row r="230" customFormat="false" ht="18" hidden="false" customHeight="false" outlineLevel="0" collapsed="false">
      <c r="A230" s="9"/>
      <c r="B230" s="39" t="s">
        <v>42</v>
      </c>
      <c r="C230" s="39"/>
      <c r="D230" s="12"/>
      <c r="E230" s="12"/>
      <c r="F230" s="12"/>
      <c r="G230" s="12"/>
      <c r="H230" s="12"/>
      <c r="I230" s="12"/>
      <c r="J230" s="12"/>
    </row>
    <row r="231" customFormat="false" ht="12.75" hidden="false" customHeight="false" outlineLevel="0" collapsed="false">
      <c r="B231" s="13"/>
      <c r="C231" s="13" t="s">
        <v>41</v>
      </c>
      <c r="D231" s="40"/>
      <c r="E231" s="40"/>
      <c r="F231" s="40"/>
      <c r="G231" s="40"/>
      <c r="H231" s="40"/>
      <c r="I231" s="40"/>
      <c r="J231" s="40"/>
    </row>
    <row r="232" customFormat="false" ht="38.25" hidden="false" customHeight="false" outlineLevel="0" collapsed="false">
      <c r="B232" s="13" t="str">
        <f aca="false">B7</f>
        <v>TURBINE NO.</v>
      </c>
      <c r="C232" s="13" t="str">
        <f aca="false">C7</f>
        <v>ACCEPTANCE</v>
      </c>
      <c r="D232" s="40" t="str">
        <f aca="false">D7</f>
        <v>90 Days </v>
      </c>
      <c r="E232" s="16" t="str">
        <f aca="false">E7</f>
        <v>Days in Mo. &gt; 90 Days from Commissioning</v>
      </c>
      <c r="F232" s="16" t="str">
        <f aca="false">F7</f>
        <v>MTD Avail for &gt; 90 days from Commissioning</v>
      </c>
      <c r="G232" s="16"/>
      <c r="H232" s="16"/>
      <c r="I232" s="16" t="s">
        <v>9</v>
      </c>
      <c r="J232" s="40"/>
      <c r="K232" s="17" t="s">
        <v>10</v>
      </c>
    </row>
    <row r="233" customFormat="false" ht="12.75" hidden="false" customHeight="false" outlineLevel="0" collapsed="false">
      <c r="B233" s="41" t="n">
        <v>1</v>
      </c>
      <c r="C233" s="72" t="n">
        <v>37215</v>
      </c>
      <c r="D233" s="20" t="n">
        <f aca="false">C233+90</f>
        <v>37305</v>
      </c>
      <c r="E233" s="21" t="n">
        <f aca="false">IF($A$9&gt;=D233,(IF($A$9-D233+1&gt;$A$10,$A$9-$A$8+1,$A$9-D233+1)),0)</f>
        <v>11</v>
      </c>
      <c r="F233" s="157" t="n">
        <v>0.945919840047404</v>
      </c>
      <c r="G233" s="23" t="n">
        <f aca="false">IF(F233&lt;&gt;"",E233,0)</f>
        <v>11</v>
      </c>
      <c r="H233" s="24" t="n">
        <f aca="false">IF(F233&lt;&gt;"",F233,0)</f>
        <v>0.945919840047404</v>
      </c>
      <c r="I233" s="23" t="n">
        <f aca="false">IF(E233&gt;0,1,0)</f>
        <v>1</v>
      </c>
      <c r="J233" s="70"/>
      <c r="K233" s="57"/>
      <c r="L233" s="57"/>
    </row>
    <row r="234" customFormat="false" ht="12.75" hidden="false" customHeight="false" outlineLevel="0" collapsed="false">
      <c r="B234" s="41" t="n">
        <v>2</v>
      </c>
      <c r="C234" s="72" t="n">
        <v>37216</v>
      </c>
      <c r="D234" s="20" t="n">
        <f aca="false">C234+90</f>
        <v>37306</v>
      </c>
      <c r="E234" s="21" t="n">
        <f aca="false">IF($A$9&gt;=D234,(IF($A$9-D234+1&gt;$A$10,$A$9-$A$8+1,$A$9-D234+1)),0)</f>
        <v>10</v>
      </c>
      <c r="F234" s="157" t="n">
        <v>0.995943833640625</v>
      </c>
      <c r="G234" s="23" t="n">
        <f aca="false">IF(F234&lt;&gt;"",E234,0)</f>
        <v>10</v>
      </c>
      <c r="H234" s="24" t="n">
        <f aca="false">IF(F234&lt;&gt;"",F234,0)</f>
        <v>0.995943833640625</v>
      </c>
      <c r="I234" s="23" t="n">
        <f aca="false">IF(E234&gt;0,1,0)</f>
        <v>1</v>
      </c>
      <c r="J234" s="70"/>
      <c r="K234" s="61" t="s">
        <v>24</v>
      </c>
      <c r="L234" s="61" t="n">
        <v>62</v>
      </c>
    </row>
    <row r="235" customFormat="false" ht="13.5" hidden="false" customHeight="false" outlineLevel="0" collapsed="false">
      <c r="B235" s="41" t="n">
        <v>3</v>
      </c>
      <c r="C235" s="72" t="n">
        <v>37215</v>
      </c>
      <c r="D235" s="20" t="n">
        <f aca="false">C235+90</f>
        <v>37305</v>
      </c>
      <c r="E235" s="21" t="n">
        <f aca="false">IF($A$9&gt;=D235,(IF($A$9-D235+1&gt;$A$10,$A$9-$A$8+1,$A$9-D235+1)),0)</f>
        <v>11</v>
      </c>
      <c r="F235" s="157" t="n">
        <v>0.997596394676918</v>
      </c>
      <c r="G235" s="23" t="n">
        <f aca="false">IF(F235&lt;&gt;"",E235,0)</f>
        <v>11</v>
      </c>
      <c r="H235" s="24" t="n">
        <f aca="false">IF(F235&lt;&gt;"",F235,0)</f>
        <v>0.997596394676918</v>
      </c>
      <c r="I235" s="23" t="n">
        <f aca="false">IF(E235&gt;0,1,0)</f>
        <v>1</v>
      </c>
      <c r="J235" s="70"/>
      <c r="K235" s="62" t="s">
        <v>36</v>
      </c>
      <c r="L235" s="62" t="n">
        <v>28</v>
      </c>
      <c r="M235" s="29" t="s">
        <v>14</v>
      </c>
      <c r="P235" s="49" t="s">
        <v>15</v>
      </c>
      <c r="Q235" s="31"/>
      <c r="R235" s="31"/>
    </row>
    <row r="236" customFormat="false" ht="13.5" hidden="false" customHeight="false" outlineLevel="0" collapsed="false">
      <c r="B236" s="41" t="n">
        <v>4</v>
      </c>
      <c r="C236" s="72" t="n">
        <v>37215</v>
      </c>
      <c r="D236" s="20" t="n">
        <f aca="false">C236+90</f>
        <v>37305</v>
      </c>
      <c r="E236" s="21" t="n">
        <f aca="false">IF($A$9&gt;=D236,(IF($A$9-D236+1&gt;$A$10,$A$9-$A$8+1,$A$9-D236+1)),0)</f>
        <v>11</v>
      </c>
      <c r="F236" s="157" t="n">
        <v>0.947958121412213</v>
      </c>
      <c r="G236" s="23" t="n">
        <f aca="false">IF(F236&lt;&gt;"",E236,0)</f>
        <v>11</v>
      </c>
      <c r="H236" s="24" t="n">
        <f aca="false">IF(F236&lt;&gt;"",F236,0)</f>
        <v>0.947958121412213</v>
      </c>
      <c r="I236" s="23" t="n">
        <f aca="false">IF(E236&gt;0,1,0)</f>
        <v>1</v>
      </c>
      <c r="J236" s="70"/>
      <c r="L236" s="29" t="n">
        <f aca="false">SUM(L234:L235)</f>
        <v>90</v>
      </c>
      <c r="M236" s="29" t="s">
        <v>16</v>
      </c>
      <c r="P236" s="64"/>
      <c r="Q236" s="8"/>
      <c r="R236" s="8"/>
    </row>
    <row r="237" customFormat="false" ht="12.75" hidden="false" customHeight="false" outlineLevel="0" collapsed="false">
      <c r="B237" s="41" t="n">
        <v>5</v>
      </c>
      <c r="C237" s="72" t="n">
        <v>37215</v>
      </c>
      <c r="D237" s="20" t="n">
        <f aca="false">C237+90</f>
        <v>37305</v>
      </c>
      <c r="E237" s="21" t="n">
        <f aca="false">IF($A$9&gt;=D237,(IF($A$9-D237+1&gt;$A$10,$A$9-$A$8+1,$A$9-D237+1)),0)</f>
        <v>11</v>
      </c>
      <c r="F237" s="157" t="n">
        <v>0.867123371347135</v>
      </c>
      <c r="G237" s="23" t="n">
        <f aca="false">IF(F237&lt;&gt;"",E237,0)</f>
        <v>11</v>
      </c>
      <c r="H237" s="24" t="n">
        <f aca="false">IF(F237&lt;&gt;"",F237,0)</f>
        <v>0.867123371347135</v>
      </c>
      <c r="I237" s="23" t="n">
        <f aca="false">IF(E237&gt;0,1,0)</f>
        <v>1</v>
      </c>
      <c r="J237" s="70"/>
      <c r="L237" s="0" t="n">
        <f aca="false">90-L236</f>
        <v>0</v>
      </c>
    </row>
    <row r="238" customFormat="false" ht="12.75" hidden="false" customHeight="false" outlineLevel="0" collapsed="false">
      <c r="B238" s="41" t="n">
        <v>7</v>
      </c>
      <c r="C238" s="73" t="n">
        <v>37218</v>
      </c>
      <c r="D238" s="20" t="n">
        <f aca="false">C238+90</f>
        <v>37308</v>
      </c>
      <c r="E238" s="21" t="n">
        <f aca="false">IF($A$9&gt;=D238,(IF($A$9-D238+1&gt;$A$10,$A$9-$A$8+1,$A$9-D238+1)),0)</f>
        <v>8</v>
      </c>
      <c r="F238" s="157" t="n">
        <v>0.961603582030047</v>
      </c>
      <c r="G238" s="23" t="n">
        <f aca="false">IF(F238&lt;&gt;"",E238,0)</f>
        <v>8</v>
      </c>
      <c r="H238" s="24" t="n">
        <f aca="false">IF(F238&lt;&gt;"",F238,0)</f>
        <v>0.961603582030047</v>
      </c>
      <c r="I238" s="23" t="n">
        <f aca="false">IF(E238&gt;0,1,0)</f>
        <v>1</v>
      </c>
      <c r="J238" s="70"/>
    </row>
    <row r="239" customFormat="false" ht="12.75" hidden="false" customHeight="false" outlineLevel="0" collapsed="false">
      <c r="B239" s="41" t="n">
        <v>8</v>
      </c>
      <c r="C239" s="73" t="n">
        <v>37218</v>
      </c>
      <c r="D239" s="20" t="n">
        <f aca="false">C239+90</f>
        <v>37308</v>
      </c>
      <c r="E239" s="21" t="n">
        <f aca="false">IF($A$9&gt;=D239,(IF($A$9-D239+1&gt;$A$10,$A$9-$A$8+1,$A$9-D239+1)),0)</f>
        <v>8</v>
      </c>
      <c r="F239" s="157" t="n">
        <v>0.882945390862681</v>
      </c>
      <c r="G239" s="23" t="n">
        <f aca="false">IF(F239&lt;&gt;"",E239,0)</f>
        <v>8</v>
      </c>
      <c r="H239" s="24" t="n">
        <f aca="false">IF(F239&lt;&gt;"",F239,0)</f>
        <v>0.882945390862681</v>
      </c>
      <c r="I239" s="23" t="n">
        <f aca="false">IF(E239&gt;0,1,0)</f>
        <v>1</v>
      </c>
      <c r="J239" s="70"/>
    </row>
    <row r="240" customFormat="false" ht="12.75" hidden="false" customHeight="false" outlineLevel="0" collapsed="false">
      <c r="B240" s="41" t="n">
        <v>9</v>
      </c>
      <c r="C240" s="72" t="n">
        <v>37216</v>
      </c>
      <c r="D240" s="20" t="n">
        <f aca="false">C240+90</f>
        <v>37306</v>
      </c>
      <c r="E240" s="21" t="n">
        <f aca="false">IF($A$9&gt;=D240,(IF($A$9-D240+1&gt;$A$10,$A$9-$A$8+1,$A$9-D240+1)),0)</f>
        <v>10</v>
      </c>
      <c r="F240" s="157" t="n">
        <v>0.945876706471028</v>
      </c>
      <c r="G240" s="23" t="n">
        <f aca="false">IF(F240&lt;&gt;"",E240,0)</f>
        <v>10</v>
      </c>
      <c r="H240" s="24" t="n">
        <f aca="false">IF(F240&lt;&gt;"",F240,0)</f>
        <v>0.945876706471028</v>
      </c>
      <c r="I240" s="23" t="n">
        <f aca="false">IF(E240&gt;0,1,0)</f>
        <v>1</v>
      </c>
      <c r="J240" s="70"/>
    </row>
    <row r="241" customFormat="false" ht="12.75" hidden="false" customHeight="false" outlineLevel="0" collapsed="false">
      <c r="B241" s="41" t="n">
        <v>13</v>
      </c>
      <c r="C241" s="72" t="n">
        <v>37215</v>
      </c>
      <c r="D241" s="20" t="n">
        <f aca="false">C241+90</f>
        <v>37305</v>
      </c>
      <c r="E241" s="21" t="n">
        <f aca="false">IF($A$9&gt;=D241,(IF($A$9-D241+1&gt;$A$10,$A$9-$A$8+1,$A$9-D241+1)),0)</f>
        <v>11</v>
      </c>
      <c r="F241" s="157" t="n">
        <v>0.923637263542703</v>
      </c>
      <c r="G241" s="23" t="n">
        <f aca="false">IF(F241&lt;&gt;"",E241,0)</f>
        <v>11</v>
      </c>
      <c r="H241" s="24" t="n">
        <f aca="false">IF(F241&lt;&gt;"",F241,0)</f>
        <v>0.923637263542703</v>
      </c>
      <c r="I241" s="23" t="n">
        <f aca="false">IF(E241&gt;0,1,0)</f>
        <v>1</v>
      </c>
      <c r="J241" s="70"/>
    </row>
    <row r="242" customFormat="false" ht="12.75" hidden="false" customHeight="false" outlineLevel="0" collapsed="false">
      <c r="B242" s="41" t="n">
        <v>14</v>
      </c>
      <c r="C242" s="72" t="n">
        <v>37216</v>
      </c>
      <c r="D242" s="20" t="n">
        <f aca="false">C242+90</f>
        <v>37306</v>
      </c>
      <c r="E242" s="21" t="n">
        <f aca="false">IF($A$9&gt;=D242,(IF($A$9-D242+1&gt;$A$10,$A$9-$A$8+1,$A$9-D242+1)),0)</f>
        <v>10</v>
      </c>
      <c r="F242" s="157" t="n">
        <v>0.994684979966195</v>
      </c>
      <c r="G242" s="23" t="n">
        <f aca="false">IF(F242&lt;&gt;"",E242,0)</f>
        <v>10</v>
      </c>
      <c r="H242" s="24" t="n">
        <f aca="false">IF(F242&lt;&gt;"",F242,0)</f>
        <v>0.994684979966195</v>
      </c>
      <c r="I242" s="23" t="n">
        <f aca="false">IF(E242&gt;0,1,0)</f>
        <v>1</v>
      </c>
      <c r="J242" s="70"/>
    </row>
    <row r="243" customFormat="false" ht="12.75" hidden="false" customHeight="false" outlineLevel="0" collapsed="false">
      <c r="B243" s="41" t="n">
        <v>15</v>
      </c>
      <c r="C243" s="73" t="n">
        <v>37219</v>
      </c>
      <c r="D243" s="20" t="n">
        <f aca="false">C243+90</f>
        <v>37309</v>
      </c>
      <c r="E243" s="21" t="n">
        <f aca="false">IF($A$9&gt;=D243,(IF($A$9-D243+1&gt;$A$10,$A$9-$A$8+1,$A$9-D243+1)),0)</f>
        <v>7</v>
      </c>
      <c r="F243" s="157" t="n">
        <v>0.851136596617119</v>
      </c>
      <c r="G243" s="23" t="n">
        <f aca="false">IF(F243&lt;&gt;"",E243,0)</f>
        <v>7</v>
      </c>
      <c r="H243" s="24" t="n">
        <f aca="false">IF(F243&lt;&gt;"",F243,0)</f>
        <v>0.851136596617119</v>
      </c>
      <c r="I243" s="23" t="n">
        <f aca="false">IF(E243&gt;0,1,0)</f>
        <v>1</v>
      </c>
      <c r="J243" s="70"/>
    </row>
    <row r="244" customFormat="false" ht="12.75" hidden="false" customHeight="false" outlineLevel="0" collapsed="false">
      <c r="B244" s="41" t="n">
        <v>17</v>
      </c>
      <c r="C244" s="73" t="n">
        <v>37212</v>
      </c>
      <c r="D244" s="20" t="n">
        <f aca="false">C244+90</f>
        <v>37302</v>
      </c>
      <c r="E244" s="21" t="n">
        <f aca="false">IF($A$9&gt;=D244,(IF($A$9-D244+1&gt;$A$10,$A$9-$A$8+1,$A$9-D244+1)),0)</f>
        <v>14</v>
      </c>
      <c r="F244" s="157" t="n">
        <v>0.986724565756824</v>
      </c>
      <c r="G244" s="23" t="n">
        <f aca="false">IF(F244&lt;&gt;"",E244,0)</f>
        <v>14</v>
      </c>
      <c r="H244" s="24" t="n">
        <f aca="false">IF(F244&lt;&gt;"",F244,0)</f>
        <v>0.986724565756824</v>
      </c>
      <c r="I244" s="23" t="n">
        <f aca="false">IF(E244&gt;0,1,0)</f>
        <v>1</v>
      </c>
      <c r="J244" s="70"/>
    </row>
    <row r="245" customFormat="false" ht="12.75" hidden="false" customHeight="false" outlineLevel="0" collapsed="false">
      <c r="B245" s="41" t="n">
        <v>18</v>
      </c>
      <c r="C245" s="72" t="n">
        <v>37216</v>
      </c>
      <c r="D245" s="20" t="n">
        <f aca="false">C245+90</f>
        <v>37306</v>
      </c>
      <c r="E245" s="21" t="n">
        <f aca="false">IF($A$9&gt;=D245,(IF($A$9-D245+1&gt;$A$10,$A$9-$A$8+1,$A$9-D245+1)),0)</f>
        <v>10</v>
      </c>
      <c r="F245" s="157" t="n">
        <v>0.922740087841638</v>
      </c>
      <c r="G245" s="23" t="n">
        <f aca="false">IF(F245&lt;&gt;"",E245,0)</f>
        <v>10</v>
      </c>
      <c r="H245" s="24" t="n">
        <f aca="false">IF(F245&lt;&gt;"",F245,0)</f>
        <v>0.922740087841638</v>
      </c>
      <c r="I245" s="23" t="n">
        <f aca="false">IF(E245&gt;0,1,0)</f>
        <v>1</v>
      </c>
      <c r="J245" s="70"/>
    </row>
    <row r="246" customFormat="false" ht="12.75" hidden="false" customHeight="false" outlineLevel="0" collapsed="false">
      <c r="B246" s="41" t="n">
        <v>19</v>
      </c>
      <c r="C246" s="72" t="n">
        <v>37216</v>
      </c>
      <c r="D246" s="20" t="n">
        <f aca="false">C246+90</f>
        <v>37306</v>
      </c>
      <c r="E246" s="21" t="n">
        <f aca="false">IF($A$9&gt;=D246,(IF($A$9-D246+1&gt;$A$10,$A$9-$A$8+1,$A$9-D246+1)),0)</f>
        <v>10</v>
      </c>
      <c r="F246" s="157" t="n">
        <v>0.950031202530445</v>
      </c>
      <c r="G246" s="23" t="n">
        <f aca="false">IF(F246&lt;&gt;"",E246,0)</f>
        <v>10</v>
      </c>
      <c r="H246" s="24" t="n">
        <f aca="false">IF(F246&lt;&gt;"",F246,0)</f>
        <v>0.950031202530445</v>
      </c>
      <c r="I246" s="23" t="n">
        <f aca="false">IF(E246&gt;0,1,0)</f>
        <v>1</v>
      </c>
      <c r="J246" s="70"/>
    </row>
    <row r="247" customFormat="false" ht="12.75" hidden="false" customHeight="false" outlineLevel="0" collapsed="false">
      <c r="B247" s="41" t="n">
        <v>20</v>
      </c>
      <c r="C247" s="72" t="n">
        <v>37216</v>
      </c>
      <c r="D247" s="20" t="n">
        <f aca="false">C247+90</f>
        <v>37306</v>
      </c>
      <c r="E247" s="21" t="n">
        <f aca="false">IF($A$9&gt;=D247,(IF($A$9-D247+1&gt;$A$10,$A$9-$A$8+1,$A$9-D247+1)),0)</f>
        <v>10</v>
      </c>
      <c r="F247" s="157" t="n">
        <v>0.958043232011313</v>
      </c>
      <c r="G247" s="23" t="n">
        <f aca="false">IF(F247&lt;&gt;"",E247,0)</f>
        <v>10</v>
      </c>
      <c r="H247" s="24" t="n">
        <f aca="false">IF(F247&lt;&gt;"",F247,0)</f>
        <v>0.958043232011313</v>
      </c>
      <c r="I247" s="23" t="n">
        <f aca="false">IF(E247&gt;0,1,0)</f>
        <v>1</v>
      </c>
      <c r="J247" s="70"/>
    </row>
    <row r="248" customFormat="false" ht="12.75" hidden="false" customHeight="false" outlineLevel="0" collapsed="false">
      <c r="B248" s="41" t="n">
        <v>21</v>
      </c>
      <c r="C248" s="73" t="n">
        <v>37212</v>
      </c>
      <c r="D248" s="20" t="n">
        <f aca="false">C248+90</f>
        <v>37302</v>
      </c>
      <c r="E248" s="21" t="n">
        <f aca="false">IF($A$9&gt;=D248,(IF($A$9-D248+1&gt;$A$10,$A$9-$A$8+1,$A$9-D248+1)),0)</f>
        <v>14</v>
      </c>
      <c r="F248" s="157" t="n">
        <v>0.92465066992116</v>
      </c>
      <c r="G248" s="23" t="n">
        <f aca="false">IF(F248&lt;&gt;"",E248,0)</f>
        <v>14</v>
      </c>
      <c r="H248" s="24" t="n">
        <f aca="false">IF(F248&lt;&gt;"",F248,0)</f>
        <v>0.92465066992116</v>
      </c>
      <c r="I248" s="23" t="n">
        <f aca="false">IF(E248&gt;0,1,0)</f>
        <v>1</v>
      </c>
      <c r="J248" s="70"/>
    </row>
    <row r="249" customFormat="false" ht="12.75" hidden="false" customHeight="false" outlineLevel="0" collapsed="false">
      <c r="B249" s="41" t="n">
        <v>22</v>
      </c>
      <c r="C249" s="73" t="n">
        <v>37213</v>
      </c>
      <c r="D249" s="20" t="n">
        <f aca="false">C249+90</f>
        <v>37303</v>
      </c>
      <c r="E249" s="21" t="n">
        <f aca="false">IF($A$9&gt;=D249,(IF($A$9-D249+1&gt;$A$10,$A$9-$A$8+1,$A$9-D249+1)),0)</f>
        <v>13</v>
      </c>
      <c r="F249" s="157" t="n">
        <v>0.981607399386779</v>
      </c>
      <c r="G249" s="23" t="n">
        <f aca="false">IF(F249&lt;&gt;"",E249,0)</f>
        <v>13</v>
      </c>
      <c r="H249" s="24" t="n">
        <f aca="false">IF(F249&lt;&gt;"",F249,0)</f>
        <v>0.981607399386779</v>
      </c>
      <c r="I249" s="23" t="n">
        <f aca="false">IF(E249&gt;0,1,0)</f>
        <v>1</v>
      </c>
      <c r="J249" s="70"/>
    </row>
    <row r="250" customFormat="false" ht="12.75" hidden="false" customHeight="false" outlineLevel="0" collapsed="false">
      <c r="B250" s="41" t="n">
        <v>23</v>
      </c>
      <c r="C250" s="73" t="n">
        <v>37214</v>
      </c>
      <c r="D250" s="20" t="n">
        <f aca="false">C250+90</f>
        <v>37304</v>
      </c>
      <c r="E250" s="21" t="n">
        <f aca="false">IF($A$9&gt;=D250,(IF($A$9-D250+1&gt;$A$10,$A$9-$A$8+1,$A$9-D250+1)),0)</f>
        <v>12</v>
      </c>
      <c r="F250" s="157" t="n">
        <v>0.991466296488428</v>
      </c>
      <c r="G250" s="23" t="n">
        <f aca="false">IF(F250&lt;&gt;"",E250,0)</f>
        <v>12</v>
      </c>
      <c r="H250" s="24" t="n">
        <f aca="false">IF(F250&lt;&gt;"",F250,0)</f>
        <v>0.991466296488428</v>
      </c>
      <c r="I250" s="23" t="n">
        <f aca="false">IF(E250&gt;0,1,0)</f>
        <v>1</v>
      </c>
      <c r="J250" s="70"/>
    </row>
    <row r="251" customFormat="false" ht="12.75" hidden="false" customHeight="false" outlineLevel="0" collapsed="false">
      <c r="B251" s="41" t="n">
        <v>24</v>
      </c>
      <c r="C251" s="73" t="n">
        <v>37213</v>
      </c>
      <c r="D251" s="20" t="n">
        <f aca="false">C251+90</f>
        <v>37303</v>
      </c>
      <c r="E251" s="21" t="n">
        <f aca="false">IF($A$9&gt;=D251,(IF($A$9-D251+1&gt;$A$10,$A$9-$A$8+1,$A$9-D251+1)),0)</f>
        <v>13</v>
      </c>
      <c r="F251" s="157" t="n">
        <v>0.704074319422652</v>
      </c>
      <c r="G251" s="23" t="n">
        <f aca="false">IF(F251&lt;&gt;"",E251,0)</f>
        <v>13</v>
      </c>
      <c r="H251" s="24" t="n">
        <f aca="false">IF(F251&lt;&gt;"",F251,0)</f>
        <v>0.704074319422652</v>
      </c>
      <c r="I251" s="23" t="n">
        <f aca="false">IF(E251&gt;0,1,0)</f>
        <v>1</v>
      </c>
      <c r="J251" s="70"/>
    </row>
    <row r="252" customFormat="false" ht="12.75" hidden="false" customHeight="false" outlineLevel="0" collapsed="false">
      <c r="B252" s="41" t="n">
        <v>25</v>
      </c>
      <c r="C252" s="73" t="n">
        <v>37213</v>
      </c>
      <c r="D252" s="20" t="n">
        <f aca="false">C252+90</f>
        <v>37303</v>
      </c>
      <c r="E252" s="21" t="n">
        <f aca="false">IF($A$9&gt;=D252,(IF($A$9-D252+1&gt;$A$10,$A$9-$A$8+1,$A$9-D252+1)),0)</f>
        <v>13</v>
      </c>
      <c r="F252" s="157" t="n">
        <v>0.936371538961105</v>
      </c>
      <c r="G252" s="23" t="n">
        <f aca="false">IF(F252&lt;&gt;"",E252,0)</f>
        <v>13</v>
      </c>
      <c r="H252" s="24" t="n">
        <f aca="false">IF(F252&lt;&gt;"",F252,0)</f>
        <v>0.936371538961105</v>
      </c>
      <c r="I252" s="23" t="n">
        <f aca="false">IF(E252&gt;0,1,0)</f>
        <v>1</v>
      </c>
      <c r="J252" s="70"/>
    </row>
    <row r="253" customFormat="false" ht="12.75" hidden="false" customHeight="false" outlineLevel="0" collapsed="false">
      <c r="B253" s="41" t="n">
        <v>26</v>
      </c>
      <c r="C253" s="71" t="n">
        <v>37226</v>
      </c>
      <c r="D253" s="20" t="n">
        <f aca="false">C253+90</f>
        <v>37316</v>
      </c>
      <c r="E253" s="21" t="n">
        <f aca="false">IF($A$9&gt;=D253,(IF($A$9-D253+1&gt;$A$10,$A$9-$A$8+1,$A$9-D253+1)),0)</f>
        <v>0</v>
      </c>
      <c r="F253" s="157" t="n">
        <v>0.974479077317504</v>
      </c>
      <c r="G253" s="23" t="n">
        <f aca="false">IF(F253&lt;&gt;"",E253,0)</f>
        <v>0</v>
      </c>
      <c r="H253" s="24" t="n">
        <f aca="false">IF(F253&lt;&gt;"",F253,0)</f>
        <v>0.974479077317504</v>
      </c>
      <c r="I253" s="23" t="n">
        <f aca="false">IF(E253&gt;0,1,0)</f>
        <v>0</v>
      </c>
      <c r="J253" s="70"/>
    </row>
    <row r="254" customFormat="false" ht="12.75" hidden="false" customHeight="false" outlineLevel="0" collapsed="false">
      <c r="B254" s="41" t="n">
        <v>27</v>
      </c>
      <c r="C254" s="73" t="n">
        <v>37225</v>
      </c>
      <c r="D254" s="20" t="n">
        <f aca="false">C254+90</f>
        <v>37315</v>
      </c>
      <c r="E254" s="21" t="n">
        <f aca="false">IF($A$9&gt;=D254,(IF($A$9-D254+1&gt;$A$10,$A$9-$A$8+1,$A$9-D254+1)),0)</f>
        <v>1</v>
      </c>
      <c r="F254" s="157" t="n">
        <v>0.990772304660309</v>
      </c>
      <c r="G254" s="23" t="n">
        <f aca="false">IF(F254&lt;&gt;"",E254,0)</f>
        <v>1</v>
      </c>
      <c r="H254" s="24" t="n">
        <f aca="false">IF(F254&lt;&gt;"",F254,0)</f>
        <v>0.990772304660309</v>
      </c>
      <c r="I254" s="23" t="n">
        <f aca="false">IF(E254&gt;0,1,0)</f>
        <v>1</v>
      </c>
      <c r="J254" s="70"/>
    </row>
    <row r="255" customFormat="false" ht="12.75" hidden="false" customHeight="false" outlineLevel="0" collapsed="false">
      <c r="B255" s="41" t="n">
        <v>28</v>
      </c>
      <c r="C255" s="73" t="n">
        <v>37214</v>
      </c>
      <c r="D255" s="20" t="n">
        <f aca="false">C255+90</f>
        <v>37304</v>
      </c>
      <c r="E255" s="21" t="n">
        <f aca="false">IF($A$9&gt;=D255,(IF($A$9-D255+1&gt;$A$10,$A$9-$A$8+1,$A$9-D255+1)),0)</f>
        <v>12</v>
      </c>
      <c r="F255" s="157" t="n">
        <v>0.993103477618958</v>
      </c>
      <c r="G255" s="23" t="n">
        <f aca="false">IF(F255&lt;&gt;"",E255,0)</f>
        <v>12</v>
      </c>
      <c r="H255" s="24" t="n">
        <f aca="false">IF(F255&lt;&gt;"",F255,0)</f>
        <v>0.993103477618958</v>
      </c>
      <c r="I255" s="23" t="n">
        <f aca="false">IF(E255&gt;0,1,0)</f>
        <v>1</v>
      </c>
      <c r="J255" s="70"/>
    </row>
    <row r="256" customFormat="false" ht="12.75" hidden="false" customHeight="false" outlineLevel="0" collapsed="false">
      <c r="B256" s="41" t="n">
        <v>29</v>
      </c>
      <c r="C256" s="72" t="n">
        <v>37215</v>
      </c>
      <c r="D256" s="20" t="n">
        <f aca="false">C256+90</f>
        <v>37305</v>
      </c>
      <c r="E256" s="21" t="n">
        <f aca="false">IF($A$9&gt;=D256,(IF($A$9-D256+1&gt;$A$10,$A$9-$A$8+1,$A$9-D256+1)),0)</f>
        <v>11</v>
      </c>
      <c r="F256" s="157" t="n">
        <v>0.985125835669154</v>
      </c>
      <c r="G256" s="23" t="n">
        <f aca="false">IF(F256&lt;&gt;"",E256,0)</f>
        <v>11</v>
      </c>
      <c r="H256" s="24" t="n">
        <f aca="false">IF(F256&lt;&gt;"",F256,0)</f>
        <v>0.985125835669154</v>
      </c>
      <c r="I256" s="23" t="n">
        <f aca="false">IF(E256&gt;0,1,0)</f>
        <v>1</v>
      </c>
      <c r="J256" s="70"/>
    </row>
    <row r="257" customFormat="false" ht="12.75" hidden="false" customHeight="false" outlineLevel="0" collapsed="false">
      <c r="B257" s="41" t="n">
        <v>30</v>
      </c>
      <c r="C257" s="73" t="n">
        <v>37214</v>
      </c>
      <c r="D257" s="20" t="n">
        <f aca="false">C257+90</f>
        <v>37304</v>
      </c>
      <c r="E257" s="21" t="n">
        <f aca="false">IF($A$9&gt;=D257,(IF($A$9-D257+1&gt;$A$10,$A$9-$A$8+1,$A$9-D257+1)),0)</f>
        <v>12</v>
      </c>
      <c r="F257" s="157" t="n">
        <v>0.971490421115857</v>
      </c>
      <c r="G257" s="23" t="n">
        <f aca="false">IF(F257&lt;&gt;"",E257,0)</f>
        <v>12</v>
      </c>
      <c r="H257" s="24" t="n">
        <f aca="false">IF(F257&lt;&gt;"",F257,0)</f>
        <v>0.971490421115857</v>
      </c>
      <c r="I257" s="23" t="n">
        <f aca="false">IF(E257&gt;0,1,0)</f>
        <v>1</v>
      </c>
      <c r="J257" s="70"/>
    </row>
    <row r="258" customFormat="false" ht="12.75" hidden="false" customHeight="false" outlineLevel="0" collapsed="false">
      <c r="B258" s="41" t="n">
        <v>49</v>
      </c>
      <c r="C258" s="73" t="n">
        <v>37222</v>
      </c>
      <c r="D258" s="20" t="n">
        <f aca="false">C258+90</f>
        <v>37312</v>
      </c>
      <c r="E258" s="21" t="n">
        <f aca="false">IF($A$9&gt;=D258,(IF($A$9-D258+1&gt;$A$10,$A$9-$A$8+1,$A$9-D258+1)),0)</f>
        <v>4</v>
      </c>
      <c r="F258" s="157" t="n">
        <v>0.974473507730322</v>
      </c>
      <c r="G258" s="23" t="n">
        <f aca="false">IF(F258&lt;&gt;"",E258,0)</f>
        <v>4</v>
      </c>
      <c r="H258" s="24" t="n">
        <f aca="false">IF(F258&lt;&gt;"",F258,0)</f>
        <v>0.974473507730322</v>
      </c>
      <c r="I258" s="23" t="n">
        <f aca="false">IF(E258&gt;0,1,0)</f>
        <v>1</v>
      </c>
      <c r="J258" s="70"/>
    </row>
    <row r="259" customFormat="false" ht="12.75" hidden="false" customHeight="false" outlineLevel="0" collapsed="false">
      <c r="B259" s="41" t="n">
        <v>50</v>
      </c>
      <c r="C259" s="73" t="n">
        <v>37217</v>
      </c>
      <c r="D259" s="20" t="n">
        <f aca="false">C259+90</f>
        <v>37307</v>
      </c>
      <c r="E259" s="21" t="n">
        <f aca="false">IF($A$9&gt;=D259,(IF($A$9-D259+1&gt;$A$10,$A$9-$A$8+1,$A$9-D259+1)),0)</f>
        <v>9</v>
      </c>
      <c r="F259" s="157" t="n">
        <v>0.888260446333358</v>
      </c>
      <c r="G259" s="23" t="n">
        <f aca="false">IF(F259&lt;&gt;"",E259,0)</f>
        <v>9</v>
      </c>
      <c r="H259" s="24" t="n">
        <f aca="false">IF(F259&lt;&gt;"",F259,0)</f>
        <v>0.888260446333358</v>
      </c>
      <c r="I259" s="23" t="n">
        <f aca="false">IF(E259&gt;0,1,0)</f>
        <v>1</v>
      </c>
      <c r="J259" s="70"/>
    </row>
    <row r="260" customFormat="false" ht="12.75" hidden="false" customHeight="false" outlineLevel="0" collapsed="false">
      <c r="B260" s="41" t="n">
        <v>51</v>
      </c>
      <c r="C260" s="73" t="n">
        <v>37217</v>
      </c>
      <c r="D260" s="20" t="n">
        <f aca="false">C260+90</f>
        <v>37307</v>
      </c>
      <c r="E260" s="21" t="n">
        <f aca="false">IF($A$9&gt;=D260,(IF($A$9-D260+1&gt;$A$10,$A$9-$A$8+1,$A$9-D260+1)),0)</f>
        <v>9</v>
      </c>
      <c r="F260" s="157" t="n">
        <v>0.95384097985592</v>
      </c>
      <c r="G260" s="23" t="n">
        <f aca="false">IF(F260&lt;&gt;"",E260,0)</f>
        <v>9</v>
      </c>
      <c r="H260" s="24" t="n">
        <f aca="false">IF(F260&lt;&gt;"",F260,0)</f>
        <v>0.95384097985592</v>
      </c>
      <c r="I260" s="23" t="n">
        <f aca="false">IF(E260&gt;0,1,0)</f>
        <v>1</v>
      </c>
      <c r="J260" s="70"/>
    </row>
    <row r="261" customFormat="false" ht="12.75" hidden="false" customHeight="false" outlineLevel="0" collapsed="false">
      <c r="B261" s="41" t="n">
        <v>52</v>
      </c>
      <c r="C261" s="73" t="n">
        <v>37217</v>
      </c>
      <c r="D261" s="20" t="n">
        <f aca="false">C261+90</f>
        <v>37307</v>
      </c>
      <c r="E261" s="21" t="n">
        <f aca="false">IF($A$9&gt;=D261,(IF($A$9-D261+1&gt;$A$10,$A$9-$A$8+1,$A$9-D261+1)),0)</f>
        <v>9</v>
      </c>
      <c r="F261" s="157" t="n">
        <v>0.771054154018162</v>
      </c>
      <c r="G261" s="23" t="n">
        <f aca="false">IF(F261&lt;&gt;"",E261,0)</f>
        <v>9</v>
      </c>
      <c r="H261" s="24" t="n">
        <f aca="false">IF(F261&lt;&gt;"",F261,0)</f>
        <v>0.771054154018162</v>
      </c>
      <c r="I261" s="23" t="n">
        <f aca="false">IF(E261&gt;0,1,0)</f>
        <v>1</v>
      </c>
      <c r="J261" s="70"/>
    </row>
    <row r="262" customFormat="false" ht="12.75" hidden="false" customHeight="false" outlineLevel="0" collapsed="false">
      <c r="B262" s="41" t="n">
        <v>53</v>
      </c>
      <c r="C262" s="73" t="n">
        <v>37220</v>
      </c>
      <c r="D262" s="20" t="n">
        <f aca="false">C262+90</f>
        <v>37310</v>
      </c>
      <c r="E262" s="21" t="n">
        <f aca="false">IF($A$9&gt;=D262,(IF($A$9-D262+1&gt;$A$10,$A$9-$A$8+1,$A$9-D262+1)),0)</f>
        <v>6</v>
      </c>
      <c r="F262" s="157" t="n">
        <v>0.942851196885791</v>
      </c>
      <c r="G262" s="23" t="n">
        <f aca="false">IF(F262&lt;&gt;"",E262,0)</f>
        <v>6</v>
      </c>
      <c r="H262" s="24" t="n">
        <f aca="false">IF(F262&lt;&gt;"",F262,0)</f>
        <v>0.942851196885791</v>
      </c>
      <c r="I262" s="23" t="n">
        <f aca="false">IF(E262&gt;0,1,0)</f>
        <v>1</v>
      </c>
      <c r="J262" s="70"/>
    </row>
    <row r="263" customFormat="false" ht="12.75" hidden="false" customHeight="false" outlineLevel="0" collapsed="false">
      <c r="B263" s="41" t="n">
        <v>54</v>
      </c>
      <c r="C263" s="73" t="n">
        <v>37220</v>
      </c>
      <c r="D263" s="20" t="n">
        <f aca="false">C263+90</f>
        <v>37310</v>
      </c>
      <c r="E263" s="21" t="n">
        <f aca="false">IF($A$9&gt;=D263,(IF($A$9-D263+1&gt;$A$10,$A$9-$A$8+1,$A$9-D263+1)),0)</f>
        <v>6</v>
      </c>
      <c r="F263" s="157" t="n">
        <v>0.713545601633468</v>
      </c>
      <c r="G263" s="23" t="n">
        <f aca="false">IF(F263&lt;&gt;"",E263,0)</f>
        <v>6</v>
      </c>
      <c r="H263" s="24" t="n">
        <f aca="false">IF(F263&lt;&gt;"",F263,0)</f>
        <v>0.713545601633468</v>
      </c>
      <c r="I263" s="23" t="n">
        <f aca="false">IF(E263&gt;0,1,0)</f>
        <v>1</v>
      </c>
      <c r="J263" s="70"/>
    </row>
    <row r="264" customFormat="false" ht="12.75" hidden="false" customHeight="false" outlineLevel="0" collapsed="false">
      <c r="B264" s="41" t="n">
        <v>55</v>
      </c>
      <c r="C264" s="73" t="n">
        <v>37222</v>
      </c>
      <c r="D264" s="20" t="n">
        <f aca="false">C264+90</f>
        <v>37312</v>
      </c>
      <c r="E264" s="21" t="n">
        <f aca="false">IF($A$9&gt;=D264,(IF($A$9-D264+1&gt;$A$10,$A$9-$A$8+1,$A$9-D264+1)),0)</f>
        <v>4</v>
      </c>
      <c r="F264" s="157" t="n">
        <v>0.680077361060877</v>
      </c>
      <c r="G264" s="23" t="n">
        <f aca="false">IF(F264&lt;&gt;"",E264,0)</f>
        <v>4</v>
      </c>
      <c r="H264" s="24" t="n">
        <f aca="false">IF(F264&lt;&gt;"",F264,0)</f>
        <v>0.680077361060877</v>
      </c>
      <c r="I264" s="23" t="n">
        <f aca="false">IF(E264&gt;0,1,0)</f>
        <v>1</v>
      </c>
      <c r="J264" s="70"/>
    </row>
    <row r="265" customFormat="false" ht="12.75" hidden="false" customHeight="false" outlineLevel="0" collapsed="false">
      <c r="B265" s="41" t="n">
        <v>56</v>
      </c>
      <c r="C265" s="73" t="n">
        <v>37221</v>
      </c>
      <c r="D265" s="20" t="n">
        <f aca="false">C265+90</f>
        <v>37311</v>
      </c>
      <c r="E265" s="21" t="n">
        <f aca="false">IF($A$9&gt;=D265,(IF($A$9-D265+1&gt;$A$10,$A$9-$A$8+1,$A$9-D265+1)),0)</f>
        <v>5</v>
      </c>
      <c r="F265" s="157" t="n">
        <v>0.932795398389922</v>
      </c>
      <c r="G265" s="23" t="n">
        <f aca="false">IF(F265&lt;&gt;"",E265,0)</f>
        <v>5</v>
      </c>
      <c r="H265" s="24" t="n">
        <f aca="false">IF(F265&lt;&gt;"",F265,0)</f>
        <v>0.932795398389922</v>
      </c>
      <c r="I265" s="23" t="n">
        <f aca="false">IF(E265&gt;0,1,0)</f>
        <v>1</v>
      </c>
      <c r="J265" s="70"/>
    </row>
    <row r="266" customFormat="false" ht="12.75" hidden="false" customHeight="false" outlineLevel="0" collapsed="false">
      <c r="B266" s="41" t="n">
        <v>57</v>
      </c>
      <c r="C266" s="73" t="n">
        <v>37222</v>
      </c>
      <c r="D266" s="20" t="n">
        <f aca="false">C266+90</f>
        <v>37312</v>
      </c>
      <c r="E266" s="21" t="n">
        <f aca="false">IF($A$9&gt;=D266,(IF($A$9-D266+1&gt;$A$10,$A$9-$A$8+1,$A$9-D266+1)),0)</f>
        <v>4</v>
      </c>
      <c r="F266" s="157" t="n">
        <v>0.901453710248595</v>
      </c>
      <c r="G266" s="23" t="n">
        <f aca="false">IF(F266&lt;&gt;"",E266,0)</f>
        <v>4</v>
      </c>
      <c r="H266" s="24" t="n">
        <f aca="false">IF(F266&lt;&gt;"",F266,0)</f>
        <v>0.901453710248595</v>
      </c>
      <c r="I266" s="23" t="n">
        <f aca="false">IF(E266&gt;0,1,0)</f>
        <v>1</v>
      </c>
      <c r="J266" s="70"/>
    </row>
    <row r="267" customFormat="false" ht="12.75" hidden="false" customHeight="false" outlineLevel="0" collapsed="false">
      <c r="B267" s="41" t="n">
        <v>58</v>
      </c>
      <c r="C267" s="73" t="n">
        <v>37220</v>
      </c>
      <c r="D267" s="20" t="n">
        <f aca="false">C267+90</f>
        <v>37310</v>
      </c>
      <c r="E267" s="21" t="n">
        <f aca="false">IF($A$9&gt;=D267,(IF($A$9-D267+1&gt;$A$10,$A$9-$A$8+1,$A$9-D267+1)),0)</f>
        <v>6</v>
      </c>
      <c r="F267" s="157" t="n">
        <v>0.950482904888485</v>
      </c>
      <c r="G267" s="23" t="n">
        <f aca="false">IF(F267&lt;&gt;"",E267,0)</f>
        <v>6</v>
      </c>
      <c r="H267" s="24" t="n">
        <f aca="false">IF(F267&lt;&gt;"",F267,0)</f>
        <v>0.950482904888485</v>
      </c>
      <c r="I267" s="23" t="n">
        <f aca="false">IF(E267&gt;0,1,0)</f>
        <v>1</v>
      </c>
      <c r="J267" s="70"/>
    </row>
    <row r="268" customFormat="false" ht="12.75" hidden="false" customHeight="false" outlineLevel="0" collapsed="false">
      <c r="B268" s="41" t="n">
        <v>59</v>
      </c>
      <c r="C268" s="73" t="n">
        <v>37221</v>
      </c>
      <c r="D268" s="20" t="n">
        <f aca="false">C268+90</f>
        <v>37311</v>
      </c>
      <c r="E268" s="21" t="n">
        <f aca="false">IF($A$9&gt;=D268,(IF($A$9-D268+1&gt;$A$10,$A$9-$A$8+1,$A$9-D268+1)),0)</f>
        <v>5</v>
      </c>
      <c r="F268" s="157" t="n">
        <v>0.489129305963484</v>
      </c>
      <c r="G268" s="23" t="n">
        <f aca="false">IF(F268&lt;&gt;"",E268,0)</f>
        <v>5</v>
      </c>
      <c r="H268" s="24" t="n">
        <f aca="false">IF(F268&lt;&gt;"",F268,0)</f>
        <v>0.489129305963484</v>
      </c>
      <c r="I268" s="23" t="n">
        <f aca="false">IF(E268&gt;0,1,0)</f>
        <v>1</v>
      </c>
      <c r="J268" s="70"/>
    </row>
    <row r="269" customFormat="false" ht="12.75" hidden="false" customHeight="false" outlineLevel="0" collapsed="false">
      <c r="B269" s="41" t="n">
        <v>60</v>
      </c>
      <c r="C269" s="73" t="n">
        <v>37218</v>
      </c>
      <c r="D269" s="20" t="n">
        <f aca="false">C269+90</f>
        <v>37308</v>
      </c>
      <c r="E269" s="21" t="n">
        <f aca="false">IF($A$9&gt;=D269,(IF($A$9-D269+1&gt;$A$10,$A$9-$A$8+1,$A$9-D269+1)),0)</f>
        <v>8</v>
      </c>
      <c r="F269" s="157" t="n">
        <v>0.694117975838566</v>
      </c>
      <c r="G269" s="23" t="n">
        <f aca="false">IF(F269&lt;&gt;"",E269,0)</f>
        <v>8</v>
      </c>
      <c r="H269" s="24" t="n">
        <f aca="false">IF(F269&lt;&gt;"",F269,0)</f>
        <v>0.694117975838566</v>
      </c>
      <c r="I269" s="23" t="n">
        <f aca="false">IF(E269&gt;0,1,0)</f>
        <v>1</v>
      </c>
      <c r="J269" s="70"/>
    </row>
    <row r="270" customFormat="false" ht="12.75" hidden="false" customHeight="false" outlineLevel="0" collapsed="false">
      <c r="B270" s="41" t="n">
        <v>61</v>
      </c>
      <c r="C270" s="73" t="n">
        <v>37218</v>
      </c>
      <c r="D270" s="20" t="n">
        <f aca="false">C270+90</f>
        <v>37308</v>
      </c>
      <c r="E270" s="21" t="n">
        <f aca="false">IF($A$9&gt;=D270,(IF($A$9-D270+1&gt;$A$10,$A$9-$A$8+1,$A$9-D270+1)),0)</f>
        <v>8</v>
      </c>
      <c r="F270" s="157" t="n">
        <v>0.767095149018116</v>
      </c>
      <c r="G270" s="23" t="n">
        <f aca="false">IF(F270&lt;&gt;"",E270,0)</f>
        <v>8</v>
      </c>
      <c r="H270" s="24" t="n">
        <f aca="false">IF(F270&lt;&gt;"",F270,0)</f>
        <v>0.767095149018116</v>
      </c>
      <c r="I270" s="23" t="n">
        <f aca="false">IF(E270&gt;0,1,0)</f>
        <v>1</v>
      </c>
      <c r="J270" s="70"/>
    </row>
    <row r="271" customFormat="false" ht="12.75" hidden="false" customHeight="false" outlineLevel="0" collapsed="false">
      <c r="B271" s="41" t="n">
        <v>62</v>
      </c>
      <c r="C271" s="73" t="n">
        <v>37219</v>
      </c>
      <c r="D271" s="20" t="n">
        <f aca="false">C271+90</f>
        <v>37309</v>
      </c>
      <c r="E271" s="21" t="n">
        <f aca="false">IF($A$9&gt;=D271,(IF($A$9-D271+1&gt;$A$10,$A$9-$A$8+1,$A$9-D271+1)),0)</f>
        <v>7</v>
      </c>
      <c r="F271" s="157" t="n">
        <v>0.985631017669959</v>
      </c>
      <c r="G271" s="23" t="n">
        <f aca="false">IF(F271&lt;&gt;"",E271,0)</f>
        <v>7</v>
      </c>
      <c r="H271" s="24" t="n">
        <f aca="false">IF(F271&lt;&gt;"",F271,0)</f>
        <v>0.985631017669959</v>
      </c>
      <c r="I271" s="23" t="n">
        <f aca="false">IF(E271&gt;0,1,0)</f>
        <v>1</v>
      </c>
      <c r="J271" s="70"/>
    </row>
    <row r="272" customFormat="false" ht="12.75" hidden="false" customHeight="false" outlineLevel="0" collapsed="false">
      <c r="B272" s="41" t="n">
        <v>63</v>
      </c>
      <c r="C272" s="73" t="n">
        <v>37219</v>
      </c>
      <c r="D272" s="20" t="n">
        <f aca="false">C272+90</f>
        <v>37309</v>
      </c>
      <c r="E272" s="21" t="n">
        <f aca="false">IF($A$9&gt;=D272,(IF($A$9-D272+1&gt;$A$10,$A$9-$A$8+1,$A$9-D272+1)),0)</f>
        <v>7</v>
      </c>
      <c r="F272" s="157" t="n">
        <v>0.917796104454098</v>
      </c>
      <c r="G272" s="23" t="n">
        <f aca="false">IF(F272&lt;&gt;"",E272,0)</f>
        <v>7</v>
      </c>
      <c r="H272" s="24" t="n">
        <f aca="false">IF(F272&lt;&gt;"",F272,0)</f>
        <v>0.917796104454098</v>
      </c>
      <c r="I272" s="23" t="n">
        <f aca="false">IF(E272&gt;0,1,0)</f>
        <v>1</v>
      </c>
      <c r="J272" s="70"/>
    </row>
    <row r="273" customFormat="false" ht="12.75" hidden="false" customHeight="false" outlineLevel="0" collapsed="false">
      <c r="B273" s="41" t="n">
        <v>64</v>
      </c>
      <c r="C273" s="73" t="n">
        <v>37223</v>
      </c>
      <c r="D273" s="20" t="n">
        <f aca="false">C273+90</f>
        <v>37313</v>
      </c>
      <c r="E273" s="21" t="n">
        <f aca="false">IF($A$9&gt;=D273,(IF($A$9-D273+1&gt;$A$10,$A$9-$A$8+1,$A$9-D273+1)),0)</f>
        <v>3</v>
      </c>
      <c r="F273" s="157" t="n">
        <v>0.897301623783263</v>
      </c>
      <c r="G273" s="23" t="n">
        <f aca="false">IF(F273&lt;&gt;"",E273,0)</f>
        <v>3</v>
      </c>
      <c r="H273" s="24" t="n">
        <f aca="false">IF(F273&lt;&gt;"",F273,0)</f>
        <v>0.897301623783263</v>
      </c>
      <c r="I273" s="23" t="n">
        <f aca="false">IF(E273&gt;0,1,0)</f>
        <v>1</v>
      </c>
      <c r="J273" s="70"/>
    </row>
    <row r="274" customFormat="false" ht="12.75" hidden="false" customHeight="false" outlineLevel="0" collapsed="false">
      <c r="B274" s="41" t="n">
        <v>65</v>
      </c>
      <c r="C274" s="73" t="n">
        <v>37224</v>
      </c>
      <c r="D274" s="20" t="n">
        <f aca="false">C274+90</f>
        <v>37314</v>
      </c>
      <c r="E274" s="21" t="n">
        <f aca="false">IF($A$9&gt;=D274,(IF($A$9-D274+1&gt;$A$10,$A$9-$A$8+1,$A$9-D274+1)),0)</f>
        <v>2</v>
      </c>
      <c r="F274" s="157" t="n">
        <v>0.891760814604072</v>
      </c>
      <c r="G274" s="23" t="n">
        <f aca="false">IF(F274&lt;&gt;"",E274,0)</f>
        <v>2</v>
      </c>
      <c r="H274" s="24" t="n">
        <f aca="false">IF(F274&lt;&gt;"",F274,0)</f>
        <v>0.891760814604072</v>
      </c>
      <c r="I274" s="23" t="n">
        <f aca="false">IF(E274&gt;0,1,0)</f>
        <v>1</v>
      </c>
      <c r="J274" s="70"/>
    </row>
    <row r="275" customFormat="false" ht="12.75" hidden="false" customHeight="false" outlineLevel="0" collapsed="false">
      <c r="B275" s="41" t="n">
        <v>66</v>
      </c>
      <c r="C275" s="73" t="n">
        <v>37225</v>
      </c>
      <c r="D275" s="20" t="n">
        <f aca="false">C275+90</f>
        <v>37315</v>
      </c>
      <c r="E275" s="21" t="n">
        <f aca="false">IF($A$9&gt;=D275,(IF($A$9-D275+1&gt;$A$10,$A$9-$A$8+1,$A$9-D275+1)),0)</f>
        <v>1</v>
      </c>
      <c r="F275" s="157" t="n">
        <v>0.902455902899984</v>
      </c>
      <c r="G275" s="23" t="n">
        <f aca="false">IF(F275&lt;&gt;"",E275,0)</f>
        <v>1</v>
      </c>
      <c r="H275" s="24" t="n">
        <f aca="false">IF(F275&lt;&gt;"",F275,0)</f>
        <v>0.902455902899984</v>
      </c>
      <c r="I275" s="23" t="n">
        <f aca="false">IF(E275&gt;0,1,0)</f>
        <v>1</v>
      </c>
      <c r="J275" s="70"/>
    </row>
    <row r="276" customFormat="false" ht="12.75" hidden="false" customHeight="false" outlineLevel="0" collapsed="false">
      <c r="B276" s="41" t="n">
        <v>67</v>
      </c>
      <c r="C276" s="73" t="n">
        <v>37224</v>
      </c>
      <c r="D276" s="20" t="n">
        <f aca="false">C276+90</f>
        <v>37314</v>
      </c>
      <c r="E276" s="21" t="n">
        <f aca="false">IF($A$9&gt;=D276,(IF($A$9-D276+1&gt;$A$10,$A$9-$A$8+1,$A$9-D276+1)),0)</f>
        <v>2</v>
      </c>
      <c r="F276" s="157" t="n">
        <v>0.902372636324873</v>
      </c>
      <c r="G276" s="23" t="n">
        <f aca="false">IF(F276&lt;&gt;"",E276,0)</f>
        <v>2</v>
      </c>
      <c r="H276" s="24" t="n">
        <f aca="false">IF(F276&lt;&gt;"",F276,0)</f>
        <v>0.902372636324873</v>
      </c>
      <c r="I276" s="23" t="n">
        <f aca="false">IF(E276&gt;0,1,0)</f>
        <v>1</v>
      </c>
      <c r="J276" s="70"/>
    </row>
    <row r="277" customFormat="false" ht="12.75" hidden="false" customHeight="false" outlineLevel="0" collapsed="false">
      <c r="B277" s="41" t="n">
        <v>68</v>
      </c>
      <c r="C277" s="73" t="n">
        <v>37223</v>
      </c>
      <c r="D277" s="20" t="n">
        <f aca="false">C277+90</f>
        <v>37313</v>
      </c>
      <c r="E277" s="21" t="n">
        <f aca="false">IF($A$9&gt;=D277,(IF($A$9-D277+1&gt;$A$10,$A$9-$A$8+1,$A$9-D277+1)),0)</f>
        <v>3</v>
      </c>
      <c r="F277" s="157" t="n">
        <v>0.798127240473346</v>
      </c>
      <c r="G277" s="23" t="n">
        <f aca="false">IF(F277&lt;&gt;"",E277,0)</f>
        <v>3</v>
      </c>
      <c r="H277" s="24" t="n">
        <f aca="false">IF(F277&lt;&gt;"",F277,0)</f>
        <v>0.798127240473346</v>
      </c>
      <c r="I277" s="23" t="n">
        <f aca="false">IF(E277&gt;0,1,0)</f>
        <v>1</v>
      </c>
      <c r="J277" s="70"/>
    </row>
    <row r="278" customFormat="false" ht="12.75" hidden="false" customHeight="false" outlineLevel="0" collapsed="false">
      <c r="B278" s="41" t="n">
        <v>69</v>
      </c>
      <c r="C278" s="73" t="n">
        <v>37225</v>
      </c>
      <c r="D278" s="20" t="n">
        <f aca="false">C278+90</f>
        <v>37315</v>
      </c>
      <c r="E278" s="21" t="n">
        <f aca="false">IF($A$9&gt;=D278,(IF($A$9-D278+1&gt;$A$10,$A$9-$A$8+1,$A$9-D278+1)),0)</f>
        <v>1</v>
      </c>
      <c r="F278" s="157" t="n">
        <v>0.917474859090987</v>
      </c>
      <c r="G278" s="23" t="n">
        <f aca="false">IF(F278&lt;&gt;"",E278,0)</f>
        <v>1</v>
      </c>
      <c r="H278" s="24" t="n">
        <f aca="false">IF(F278&lt;&gt;"",F278,0)</f>
        <v>0.917474859090987</v>
      </c>
      <c r="I278" s="23" t="n">
        <f aca="false">IF(E278&gt;0,1,0)</f>
        <v>1</v>
      </c>
      <c r="J278" s="70"/>
    </row>
    <row r="279" customFormat="false" ht="12.75" hidden="false" customHeight="false" outlineLevel="0" collapsed="false">
      <c r="B279" s="41" t="n">
        <v>70</v>
      </c>
      <c r="C279" s="71" t="n">
        <v>37227</v>
      </c>
      <c r="D279" s="20" t="n">
        <f aca="false">C279+90</f>
        <v>37317</v>
      </c>
      <c r="E279" s="21" t="n">
        <f aca="false">IF($A$9&gt;=D279,(IF($A$9-D279+1&gt;$A$10,$A$9-$A$8+1,$A$9-D279+1)),0)</f>
        <v>0</v>
      </c>
      <c r="F279" s="157" t="n">
        <v>0.896367813947967</v>
      </c>
      <c r="G279" s="23" t="n">
        <f aca="false">IF(F279&lt;&gt;"",E279,0)</f>
        <v>0</v>
      </c>
      <c r="H279" s="24" t="n">
        <f aca="false">IF(F279&lt;&gt;"",F279,0)</f>
        <v>0.896367813947967</v>
      </c>
      <c r="I279" s="23" t="n">
        <f aca="false">IF(E279&gt;0,1,0)</f>
        <v>0</v>
      </c>
      <c r="J279" s="70"/>
    </row>
    <row r="280" customFormat="false" ht="12.75" hidden="false" customHeight="false" outlineLevel="0" collapsed="false">
      <c r="B280" s="41" t="n">
        <v>71</v>
      </c>
      <c r="C280" s="71" t="n">
        <v>37227</v>
      </c>
      <c r="D280" s="20" t="n">
        <f aca="false">C280+90</f>
        <v>37317</v>
      </c>
      <c r="E280" s="21" t="n">
        <f aca="false">IF($A$9&gt;=D280,(IF($A$9-D280+1&gt;$A$10,$A$9-$A$8+1,$A$9-D280+1)),0)</f>
        <v>0</v>
      </c>
      <c r="F280" s="157" t="n">
        <v>0.922507167145888</v>
      </c>
      <c r="G280" s="23" t="n">
        <f aca="false">IF(F280&lt;&gt;"",E280,0)</f>
        <v>0</v>
      </c>
      <c r="H280" s="24" t="n">
        <f aca="false">IF(F280&lt;&gt;"",F280,0)</f>
        <v>0.922507167145888</v>
      </c>
      <c r="I280" s="23" t="n">
        <f aca="false">IF(E280&gt;0,1,0)</f>
        <v>0</v>
      </c>
      <c r="J280" s="70"/>
    </row>
    <row r="281" customFormat="false" ht="12.75" hidden="false" customHeight="false" outlineLevel="0" collapsed="false">
      <c r="B281" s="41" t="n">
        <v>72</v>
      </c>
      <c r="C281" s="73" t="n">
        <v>37218</v>
      </c>
      <c r="D281" s="20" t="n">
        <f aca="false">C281+90</f>
        <v>37308</v>
      </c>
      <c r="E281" s="21" t="n">
        <f aca="false">IF($A$9&gt;=D281,(IF($A$9-D281+1&gt;$A$10,$A$9-$A$8+1,$A$9-D281+1)),0)</f>
        <v>8</v>
      </c>
      <c r="F281" s="157" t="n">
        <v>0.905569857292707</v>
      </c>
      <c r="G281" s="23" t="n">
        <f aca="false">IF(F281&lt;&gt;"",E281,0)</f>
        <v>8</v>
      </c>
      <c r="H281" s="24" t="n">
        <f aca="false">IF(F281&lt;&gt;"",F281,0)</f>
        <v>0.905569857292707</v>
      </c>
      <c r="I281" s="23" t="n">
        <f aca="false">IF(E281&gt;0,1,0)</f>
        <v>1</v>
      </c>
      <c r="J281" s="70"/>
    </row>
    <row r="282" customFormat="false" ht="12.75" hidden="false" customHeight="false" outlineLevel="0" collapsed="false">
      <c r="B282" s="41" t="n">
        <v>73</v>
      </c>
      <c r="C282" s="73" t="n">
        <v>37220</v>
      </c>
      <c r="D282" s="20" t="n">
        <f aca="false">C282+90</f>
        <v>37310</v>
      </c>
      <c r="E282" s="21" t="n">
        <f aca="false">IF($A$9&gt;=D282,(IF($A$9-D282+1&gt;$A$10,$A$9-$A$8+1,$A$9-D282+1)),0)</f>
        <v>6</v>
      </c>
      <c r="F282" s="157" t="n">
        <v>0.82637011121681</v>
      </c>
      <c r="G282" s="23" t="n">
        <f aca="false">IF(F282&lt;&gt;"",E282,0)</f>
        <v>6</v>
      </c>
      <c r="H282" s="24" t="n">
        <f aca="false">IF(F282&lt;&gt;"",F282,0)</f>
        <v>0.82637011121681</v>
      </c>
      <c r="I282" s="23" t="n">
        <f aca="false">IF(E282&gt;0,1,0)</f>
        <v>1</v>
      </c>
      <c r="J282" s="70"/>
    </row>
    <row r="283" customFormat="false" ht="12.75" hidden="false" customHeight="false" outlineLevel="0" collapsed="false">
      <c r="B283" s="41" t="n">
        <v>74</v>
      </c>
      <c r="C283" s="73" t="n">
        <v>37219</v>
      </c>
      <c r="D283" s="20" t="n">
        <f aca="false">C283+90</f>
        <v>37309</v>
      </c>
      <c r="E283" s="21" t="n">
        <f aca="false">IF($A$9&gt;=D283,(IF($A$9-D283+1&gt;$A$10,$A$9-$A$8+1,$A$9-D283+1)),0)</f>
        <v>7</v>
      </c>
      <c r="F283" s="157" t="n">
        <v>0.75572764887984</v>
      </c>
      <c r="G283" s="23" t="n">
        <f aca="false">IF(F283&lt;&gt;"",E283,0)</f>
        <v>7</v>
      </c>
      <c r="H283" s="24" t="n">
        <f aca="false">IF(F283&lt;&gt;"",F283,0)</f>
        <v>0.75572764887984</v>
      </c>
      <c r="I283" s="23" t="n">
        <f aca="false">IF(E283&gt;0,1,0)</f>
        <v>1</v>
      </c>
      <c r="J283" s="70"/>
    </row>
    <row r="284" customFormat="false" ht="12.75" hidden="false" customHeight="false" outlineLevel="0" collapsed="false">
      <c r="B284" s="41" t="n">
        <v>75</v>
      </c>
      <c r="C284" s="73" t="n">
        <v>37220</v>
      </c>
      <c r="D284" s="20" t="n">
        <f aca="false">C284+90</f>
        <v>37310</v>
      </c>
      <c r="E284" s="21" t="n">
        <f aca="false">IF($A$9&gt;=D284,(IF($A$9-D284+1&gt;$A$10,$A$9-$A$8+1,$A$9-D284+1)),0)</f>
        <v>6</v>
      </c>
      <c r="F284" s="157" t="n">
        <v>0.800658066639746</v>
      </c>
      <c r="G284" s="23" t="n">
        <f aca="false">IF(F284&lt;&gt;"",E284,0)</f>
        <v>6</v>
      </c>
      <c r="H284" s="24" t="n">
        <f aca="false">IF(F284&lt;&gt;"",F284,0)</f>
        <v>0.800658066639746</v>
      </c>
      <c r="I284" s="23" t="n">
        <f aca="false">IF(E284&gt;0,1,0)</f>
        <v>1</v>
      </c>
      <c r="J284" s="70"/>
    </row>
    <row r="285" customFormat="false" ht="12.75" hidden="false" customHeight="false" outlineLevel="0" collapsed="false">
      <c r="B285" s="41" t="n">
        <v>76</v>
      </c>
      <c r="C285" s="73" t="n">
        <v>37220</v>
      </c>
      <c r="D285" s="20" t="n">
        <f aca="false">C285+90</f>
        <v>37310</v>
      </c>
      <c r="E285" s="21" t="n">
        <f aca="false">IF($A$9&gt;=D285,(IF($A$9-D285+1&gt;$A$10,$A$9-$A$8+1,$A$9-D285+1)),0)</f>
        <v>6</v>
      </c>
      <c r="F285" s="157" t="n">
        <v>0.835100484938619</v>
      </c>
      <c r="G285" s="23" t="n">
        <f aca="false">IF(F285&lt;&gt;"",E285,0)</f>
        <v>6</v>
      </c>
      <c r="H285" s="24" t="n">
        <f aca="false">IF(F285&lt;&gt;"",F285,0)</f>
        <v>0.835100484938619</v>
      </c>
      <c r="I285" s="23" t="n">
        <f aca="false">IF(E285&gt;0,1,0)</f>
        <v>1</v>
      </c>
      <c r="J285" s="70"/>
    </row>
    <row r="286" customFormat="false" ht="12.75" hidden="false" customHeight="false" outlineLevel="0" collapsed="false">
      <c r="B286" s="41" t="n">
        <v>77</v>
      </c>
      <c r="C286" s="73" t="n">
        <v>37219</v>
      </c>
      <c r="D286" s="20" t="n">
        <f aca="false">C286+90</f>
        <v>37309</v>
      </c>
      <c r="E286" s="21" t="n">
        <f aca="false">IF($A$9&gt;=D286,(IF($A$9-D286+1&gt;$A$10,$A$9-$A$8+1,$A$9-D286+1)),0)</f>
        <v>7</v>
      </c>
      <c r="F286" s="157" t="n">
        <v>0.767524899977535</v>
      </c>
      <c r="G286" s="23" t="n">
        <f aca="false">IF(F286&lt;&gt;"",E286,0)</f>
        <v>7</v>
      </c>
      <c r="H286" s="24" t="n">
        <f aca="false">IF(F286&lt;&gt;"",F286,0)</f>
        <v>0.767524899977535</v>
      </c>
      <c r="I286" s="23" t="n">
        <f aca="false">IF(E286&gt;0,1,0)</f>
        <v>1</v>
      </c>
      <c r="J286" s="70"/>
    </row>
    <row r="287" customFormat="false" ht="12.75" hidden="false" customHeight="false" outlineLevel="0" collapsed="false">
      <c r="B287" s="41" t="n">
        <v>78</v>
      </c>
      <c r="C287" s="71" t="n">
        <v>37230</v>
      </c>
      <c r="D287" s="20" t="n">
        <f aca="false">C287+90</f>
        <v>37320</v>
      </c>
      <c r="E287" s="21" t="n">
        <f aca="false">IF($A$9&gt;=D287,(IF($A$9-D287+1&gt;$A$10,$A$9-$A$8+1,$A$9-D287+1)),0)</f>
        <v>0</v>
      </c>
      <c r="F287" s="157" t="n">
        <v>0.84874669868253</v>
      </c>
      <c r="G287" s="23" t="n">
        <f aca="false">IF(F287&lt;&gt;"",E287,0)</f>
        <v>0</v>
      </c>
      <c r="H287" s="24" t="n">
        <f aca="false">IF(F287&lt;&gt;"",F287,0)</f>
        <v>0.84874669868253</v>
      </c>
      <c r="I287" s="23" t="n">
        <f aca="false">IF(E287&gt;0,1,0)</f>
        <v>0</v>
      </c>
      <c r="J287" s="70"/>
    </row>
    <row r="288" customFormat="false" ht="12.75" hidden="false" customHeight="false" outlineLevel="0" collapsed="false">
      <c r="B288" s="41" t="n">
        <v>79</v>
      </c>
      <c r="C288" s="73" t="n">
        <v>37224</v>
      </c>
      <c r="D288" s="20" t="n">
        <f aca="false">C288+90</f>
        <v>37314</v>
      </c>
      <c r="E288" s="21" t="n">
        <f aca="false">IF($A$9&gt;=D288,(IF($A$9-D288+1&gt;$A$10,$A$9-$A$8+1,$A$9-D288+1)),0)</f>
        <v>2</v>
      </c>
      <c r="F288" s="157" t="n">
        <v>0.872846648027435</v>
      </c>
      <c r="G288" s="23" t="n">
        <f aca="false">IF(F288&lt;&gt;"",E288,0)</f>
        <v>2</v>
      </c>
      <c r="H288" s="24" t="n">
        <f aca="false">IF(F288&lt;&gt;"",F288,0)</f>
        <v>0.872846648027435</v>
      </c>
      <c r="I288" s="23" t="n">
        <f aca="false">IF(E288&gt;0,1,0)</f>
        <v>1</v>
      </c>
      <c r="J288" s="70"/>
    </row>
    <row r="289" customFormat="false" ht="12.75" hidden="false" customHeight="false" outlineLevel="0" collapsed="false">
      <c r="B289" s="41" t="n">
        <v>80</v>
      </c>
      <c r="C289" s="73" t="n">
        <v>37224</v>
      </c>
      <c r="D289" s="20" t="n">
        <f aca="false">C289+90</f>
        <v>37314</v>
      </c>
      <c r="E289" s="21" t="n">
        <f aca="false">IF($A$9&gt;=D289,(IF($A$9-D289+1&gt;$A$10,$A$9-$A$8+1,$A$9-D289+1)),0)</f>
        <v>2</v>
      </c>
      <c r="F289" s="157" t="n">
        <v>0.720011368529112</v>
      </c>
      <c r="G289" s="23" t="n">
        <f aca="false">IF(F289&lt;&gt;"",E289,0)</f>
        <v>2</v>
      </c>
      <c r="H289" s="24" t="n">
        <f aca="false">IF(F289&lt;&gt;"",F289,0)</f>
        <v>0.720011368529112</v>
      </c>
      <c r="I289" s="23" t="n">
        <f aca="false">IF(E289&gt;0,1,0)</f>
        <v>1</v>
      </c>
      <c r="J289" s="70"/>
    </row>
    <row r="290" customFormat="false" ht="12.75" hidden="false" customHeight="false" outlineLevel="0" collapsed="false">
      <c r="B290" s="41" t="n">
        <v>81</v>
      </c>
      <c r="C290" s="71" t="n">
        <v>37230</v>
      </c>
      <c r="D290" s="20" t="n">
        <f aca="false">C290+90</f>
        <v>37320</v>
      </c>
      <c r="E290" s="21" t="n">
        <f aca="false">IF($A$9&gt;=D290,(IF($A$9-D290+1&gt;$A$10,$A$9-$A$8+1,$A$9-D290+1)),0)</f>
        <v>0</v>
      </c>
      <c r="F290" s="157" t="n">
        <v>0.813445490092598</v>
      </c>
      <c r="G290" s="23" t="n">
        <f aca="false">IF(F290&lt;&gt;"",E290,0)</f>
        <v>0</v>
      </c>
      <c r="H290" s="24" t="n">
        <f aca="false">IF(F290&lt;&gt;"",F290,0)</f>
        <v>0.813445490092598</v>
      </c>
      <c r="I290" s="23" t="n">
        <f aca="false">IF(E290&gt;0,1,0)</f>
        <v>0</v>
      </c>
      <c r="J290" s="70"/>
    </row>
    <row r="291" customFormat="false" ht="12.75" hidden="false" customHeight="false" outlineLevel="0" collapsed="false">
      <c r="B291" s="41" t="n">
        <v>82</v>
      </c>
      <c r="C291" s="73" t="n">
        <v>37224</v>
      </c>
      <c r="D291" s="20" t="n">
        <f aca="false">C291+90</f>
        <v>37314</v>
      </c>
      <c r="E291" s="21" t="n">
        <f aca="false">IF($A$9&gt;=D291,(IF($A$9-D291+1&gt;$A$10,$A$9-$A$8+1,$A$9-D291+1)),0)</f>
        <v>2</v>
      </c>
      <c r="F291" s="157" t="n">
        <v>0.834622589644302</v>
      </c>
      <c r="G291" s="23" t="n">
        <f aca="false">IF(F291&lt;&gt;"",E291,0)</f>
        <v>2</v>
      </c>
      <c r="H291" s="24" t="n">
        <f aca="false">IF(F291&lt;&gt;"",F291,0)</f>
        <v>0.834622589644302</v>
      </c>
      <c r="I291" s="23" t="n">
        <f aca="false">IF(E291&gt;0,1,0)</f>
        <v>1</v>
      </c>
      <c r="J291" s="70"/>
    </row>
    <row r="292" customFormat="false" ht="12.75" hidden="false" customHeight="false" outlineLevel="0" collapsed="false">
      <c r="B292" s="41" t="n">
        <v>83</v>
      </c>
      <c r="C292" s="71" t="n">
        <v>37227</v>
      </c>
      <c r="D292" s="20" t="n">
        <f aca="false">C292+90</f>
        <v>37317</v>
      </c>
      <c r="E292" s="21" t="n">
        <f aca="false">IF($A$9&gt;=D292,(IF($A$9-D292+1&gt;$A$10,$A$9-$A$8+1,$A$9-D292+1)),0)</f>
        <v>0</v>
      </c>
      <c r="F292" s="157" t="n">
        <v>0.856428701731248</v>
      </c>
      <c r="G292" s="23" t="n">
        <f aca="false">IF(F292&lt;&gt;"",E292,0)</f>
        <v>0</v>
      </c>
      <c r="H292" s="24" t="n">
        <f aca="false">IF(F292&lt;&gt;"",F292,0)</f>
        <v>0.856428701731248</v>
      </c>
      <c r="I292" s="23" t="n">
        <f aca="false">IF(E292&gt;0,1,0)</f>
        <v>0</v>
      </c>
      <c r="J292" s="70"/>
    </row>
    <row r="293" customFormat="false" ht="12.75" hidden="false" customHeight="false" outlineLevel="0" collapsed="false">
      <c r="B293" s="41" t="n">
        <v>84</v>
      </c>
      <c r="C293" s="71" t="n">
        <v>37228</v>
      </c>
      <c r="D293" s="20" t="n">
        <f aca="false">C293+90</f>
        <v>37318</v>
      </c>
      <c r="E293" s="21" t="n">
        <f aca="false">IF($A$9&gt;=D293,(IF($A$9-D293+1&gt;$A$10,$A$9-$A$8+1,$A$9-D293+1)),0)</f>
        <v>0</v>
      </c>
      <c r="F293" s="157" t="n">
        <v>0.735011366680959</v>
      </c>
      <c r="G293" s="23" t="n">
        <f aca="false">IF(F293&lt;&gt;"",E293,0)</f>
        <v>0</v>
      </c>
      <c r="H293" s="24" t="n">
        <f aca="false">IF(F293&lt;&gt;"",F293,0)</f>
        <v>0.735011366680959</v>
      </c>
      <c r="I293" s="23" t="n">
        <f aca="false">IF(E293&gt;0,1,0)</f>
        <v>0</v>
      </c>
      <c r="J293" s="70"/>
    </row>
    <row r="294" customFormat="false" ht="12.75" hidden="false" customHeight="false" outlineLevel="0" collapsed="false">
      <c r="B294" s="41" t="n">
        <v>85</v>
      </c>
      <c r="C294" s="71" t="n">
        <v>37231</v>
      </c>
      <c r="D294" s="20" t="n">
        <f aca="false">C294+90</f>
        <v>37321</v>
      </c>
      <c r="E294" s="21" t="n">
        <f aca="false">IF($A$9&gt;=D294,(IF($A$9-D294+1&gt;$A$10,$A$9-$A$8+1,$A$9-D294+1)),0)</f>
        <v>0</v>
      </c>
      <c r="F294" s="157" t="n">
        <v>0.851286077685272</v>
      </c>
      <c r="G294" s="23" t="n">
        <f aca="false">IF(F294&lt;&gt;"",E294,0)</f>
        <v>0</v>
      </c>
      <c r="H294" s="24" t="n">
        <f aca="false">IF(F294&lt;&gt;"",F294,0)</f>
        <v>0.851286077685272</v>
      </c>
      <c r="I294" s="23" t="n">
        <f aca="false">IF(E294&gt;0,1,0)</f>
        <v>0</v>
      </c>
      <c r="J294" s="70"/>
    </row>
    <row r="295" customFormat="false" ht="12.75" hidden="false" customHeight="false" outlineLevel="0" collapsed="false">
      <c r="B295" s="41" t="n">
        <v>86</v>
      </c>
      <c r="C295" s="71" t="n">
        <v>37229</v>
      </c>
      <c r="D295" s="20" t="n">
        <f aca="false">C295+90</f>
        <v>37319</v>
      </c>
      <c r="E295" s="21" t="n">
        <f aca="false">IF($A$9&gt;=D295,(IF($A$9-D295+1&gt;$A$10,$A$9-$A$8+1,$A$9-D295+1)),0)</f>
        <v>0</v>
      </c>
      <c r="F295" s="157" t="n">
        <v>0.550531543280315</v>
      </c>
      <c r="G295" s="23" t="n">
        <f aca="false">IF(F295&lt;&gt;"",E295,0)</f>
        <v>0</v>
      </c>
      <c r="H295" s="24" t="n">
        <f aca="false">IF(F295&lt;&gt;"",F295,0)</f>
        <v>0.550531543280315</v>
      </c>
      <c r="I295" s="23" t="n">
        <f aca="false">IF(E295&gt;0,1,0)</f>
        <v>0</v>
      </c>
      <c r="J295" s="70"/>
    </row>
    <row r="296" customFormat="false" ht="12.75" hidden="false" customHeight="false" outlineLevel="0" collapsed="false">
      <c r="B296" s="41" t="n">
        <v>87</v>
      </c>
      <c r="C296" s="71" t="n">
        <v>37228</v>
      </c>
      <c r="D296" s="20" t="n">
        <f aca="false">C296+90</f>
        <v>37318</v>
      </c>
      <c r="E296" s="21" t="n">
        <f aca="false">IF($A$9&gt;=D296,(IF($A$9-D296+1&gt;$A$10,$A$9-$A$8+1,$A$9-D296+1)),0)</f>
        <v>0</v>
      </c>
      <c r="F296" s="157" t="n">
        <v>0.82024701753552</v>
      </c>
      <c r="G296" s="23" t="n">
        <f aca="false">IF(F296&lt;&gt;"",E296,0)</f>
        <v>0</v>
      </c>
      <c r="H296" s="24" t="n">
        <f aca="false">IF(F296&lt;&gt;"",F296,0)</f>
        <v>0.82024701753552</v>
      </c>
      <c r="I296" s="23" t="n">
        <f aca="false">IF(E296&gt;0,1,0)</f>
        <v>0</v>
      </c>
      <c r="J296" s="70"/>
    </row>
    <row r="297" customFormat="false" ht="12.75" hidden="false" customHeight="false" outlineLevel="0" collapsed="false">
      <c r="B297" s="41" t="n">
        <v>88</v>
      </c>
      <c r="C297" s="71" t="n">
        <v>37229</v>
      </c>
      <c r="D297" s="20" t="n">
        <f aca="false">C297+90</f>
        <v>37319</v>
      </c>
      <c r="E297" s="21" t="n">
        <f aca="false">IF($A$9&gt;=D297,(IF($A$9-D297+1&gt;$A$10,$A$9-$A$8+1,$A$9-D297+1)),0)</f>
        <v>0</v>
      </c>
      <c r="F297" s="157" t="n">
        <v>0.867491821137439</v>
      </c>
      <c r="G297" s="23" t="n">
        <f aca="false">IF(F297&lt;&gt;"",E297,0)</f>
        <v>0</v>
      </c>
      <c r="H297" s="24" t="n">
        <f aca="false">IF(F297&lt;&gt;"",F297,0)</f>
        <v>0.867491821137439</v>
      </c>
      <c r="I297" s="23" t="n">
        <f aca="false">IF(E297&gt;0,1,0)</f>
        <v>0</v>
      </c>
      <c r="J297" s="70"/>
      <c r="M297" s="8"/>
    </row>
    <row r="298" customFormat="false" ht="12.75" hidden="false" customHeight="false" outlineLevel="0" collapsed="false">
      <c r="B298" s="41" t="n">
        <v>89</v>
      </c>
      <c r="C298" s="71" t="n">
        <v>37229</v>
      </c>
      <c r="D298" s="20" t="n">
        <f aca="false">C298+90</f>
        <v>37319</v>
      </c>
      <c r="E298" s="21" t="n">
        <f aca="false">IF($A$9&gt;=D298,(IF($A$9-D298+1&gt;$A$10,$A$9-$A$8+1,$A$9-D298+1)),0)</f>
        <v>0</v>
      </c>
      <c r="F298" s="157" t="n">
        <v>0.937576972536587</v>
      </c>
      <c r="G298" s="23" t="n">
        <f aca="false">IF(F298&lt;&gt;"",E298,0)</f>
        <v>0</v>
      </c>
      <c r="H298" s="24" t="n">
        <f aca="false">IF(F298&lt;&gt;"",F298,0)</f>
        <v>0.937576972536587</v>
      </c>
      <c r="I298" s="23" t="n">
        <f aca="false">IF(E298&gt;0,1,0)</f>
        <v>0</v>
      </c>
      <c r="J298" s="70"/>
    </row>
    <row r="299" customFormat="false" ht="12.75" hidden="false" customHeight="false" outlineLevel="0" collapsed="false">
      <c r="B299" s="41" t="n">
        <v>90</v>
      </c>
      <c r="C299" s="71" t="n">
        <v>37227</v>
      </c>
      <c r="D299" s="20" t="n">
        <f aca="false">C299+90</f>
        <v>37317</v>
      </c>
      <c r="E299" s="21" t="n">
        <f aca="false">IF($A$9&gt;=D299,(IF($A$9-D299+1&gt;$A$10,$A$9-$A$8+1,$A$9-D299+1)),0)</f>
        <v>0</v>
      </c>
      <c r="F299" s="157" t="n">
        <v>0.565654004694628</v>
      </c>
      <c r="G299" s="23" t="n">
        <f aca="false">IF(F299&lt;&gt;"",E299,0)</f>
        <v>0</v>
      </c>
      <c r="H299" s="24" t="n">
        <f aca="false">IF(F299&lt;&gt;"",F299,0)</f>
        <v>0.565654004694628</v>
      </c>
      <c r="I299" s="23" t="n">
        <f aca="false">IF(E299&gt;0,1,0)</f>
        <v>0</v>
      </c>
      <c r="J299" s="70"/>
    </row>
    <row r="300" customFormat="false" ht="12.75" hidden="false" customHeight="false" outlineLevel="0" collapsed="false">
      <c r="B300" s="41" t="n">
        <v>91</v>
      </c>
      <c r="C300" s="73" t="n">
        <v>37224</v>
      </c>
      <c r="D300" s="20" t="n">
        <f aca="false">C300+90</f>
        <v>37314</v>
      </c>
      <c r="E300" s="21" t="n">
        <f aca="false">IF($A$9&gt;=D300,(IF($A$9-D300+1&gt;$A$10,$A$9-$A$8+1,$A$9-D300+1)),0)</f>
        <v>2</v>
      </c>
      <c r="F300" s="157" t="n">
        <v>0.606227261297066</v>
      </c>
      <c r="G300" s="23" t="n">
        <f aca="false">IF(F300&lt;&gt;"",E300,0)</f>
        <v>2</v>
      </c>
      <c r="H300" s="24" t="n">
        <f aca="false">IF(F300&lt;&gt;"",F300,0)</f>
        <v>0.606227261297066</v>
      </c>
      <c r="I300" s="23" t="n">
        <f aca="false">IF(E300&gt;0,1,0)</f>
        <v>1</v>
      </c>
      <c r="J300" s="70"/>
    </row>
    <row r="301" customFormat="false" ht="12.75" hidden="false" customHeight="false" outlineLevel="0" collapsed="false">
      <c r="B301" s="41" t="n">
        <v>92</v>
      </c>
      <c r="C301" s="71" t="n">
        <v>37233</v>
      </c>
      <c r="D301" s="20" t="n">
        <f aca="false">C301+90</f>
        <v>37323</v>
      </c>
      <c r="E301" s="21" t="n">
        <f aca="false">IF($A$9&gt;=D301,(IF($A$9-D301+1&gt;$A$10,$A$9-$A$8+1,$A$9-D301+1)),0)</f>
        <v>0</v>
      </c>
      <c r="F301" s="157" t="n">
        <v>0.848467956198417</v>
      </c>
      <c r="G301" s="23" t="n">
        <f aca="false">IF(F301&lt;&gt;"",E301,0)</f>
        <v>0</v>
      </c>
      <c r="H301" s="24" t="n">
        <f aca="false">IF(F301&lt;&gt;"",F301,0)</f>
        <v>0.848467956198417</v>
      </c>
      <c r="I301" s="23" t="n">
        <f aca="false">IF(E301&gt;0,1,0)</f>
        <v>0</v>
      </c>
      <c r="J301" s="70"/>
    </row>
    <row r="302" customFormat="false" ht="12.75" hidden="false" customHeight="false" outlineLevel="0" collapsed="false">
      <c r="B302" s="41" t="n">
        <v>93</v>
      </c>
      <c r="C302" s="71" t="n">
        <v>37229</v>
      </c>
      <c r="D302" s="20" t="n">
        <f aca="false">C302+90</f>
        <v>37319</v>
      </c>
      <c r="E302" s="21" t="n">
        <f aca="false">IF($A$9&gt;=D302,(IF($A$9-D302+1&gt;$A$10,$A$9-$A$8+1,$A$9-D302+1)),0)</f>
        <v>0</v>
      </c>
      <c r="F302" s="157" t="n">
        <v>0.822624057768147</v>
      </c>
      <c r="G302" s="23" t="n">
        <f aca="false">IF(F302&lt;&gt;"",E302,0)</f>
        <v>0</v>
      </c>
      <c r="H302" s="24" t="n">
        <f aca="false">IF(F302&lt;&gt;"",F302,0)</f>
        <v>0.822624057768147</v>
      </c>
      <c r="I302" s="23" t="n">
        <f aca="false">IF(E302&gt;0,1,0)</f>
        <v>0</v>
      </c>
      <c r="J302" s="70"/>
    </row>
    <row r="303" customFormat="false" ht="12.75" hidden="false" customHeight="false" outlineLevel="0" collapsed="false">
      <c r="B303" s="1" t="n">
        <v>96</v>
      </c>
      <c r="C303" s="71" t="n">
        <v>37226</v>
      </c>
      <c r="D303" s="20" t="n">
        <f aca="false">C303+90</f>
        <v>37316</v>
      </c>
      <c r="E303" s="21" t="n">
        <f aca="false">IF($A$9&gt;=D303,(IF($A$9-D303+1&gt;$A$10,$A$9-$A$8+1,$A$9-D303+1)),0)</f>
        <v>0</v>
      </c>
      <c r="F303" s="157" t="n">
        <v>0.967930690657935</v>
      </c>
      <c r="G303" s="23" t="n">
        <f aca="false">IF(F303&lt;&gt;"",E303,0)</f>
        <v>0</v>
      </c>
      <c r="H303" s="24" t="n">
        <f aca="false">IF(F303&lt;&gt;"",F303,0)</f>
        <v>0.967930690657935</v>
      </c>
      <c r="I303" s="23" t="n">
        <f aca="false">IF(E303&gt;0,1,0)</f>
        <v>0</v>
      </c>
      <c r="J303" s="70"/>
    </row>
    <row r="304" customFormat="false" ht="12.75" hidden="false" customHeight="false" outlineLevel="0" collapsed="false">
      <c r="B304" s="1" t="n">
        <v>100</v>
      </c>
      <c r="C304" s="71" t="n">
        <v>37226</v>
      </c>
      <c r="D304" s="20" t="n">
        <f aca="false">C304+90</f>
        <v>37316</v>
      </c>
      <c r="E304" s="21" t="n">
        <f aca="false">IF($A$9&gt;=D304,(IF($A$9-D304+1&gt;$A$10,$A$9-$A$8+1,$A$9-D304+1)),0)</f>
        <v>0</v>
      </c>
      <c r="F304" s="157" t="n">
        <v>0.758021398887645</v>
      </c>
      <c r="G304" s="23" t="n">
        <f aca="false">IF(F304&lt;&gt;"",E304,0)</f>
        <v>0</v>
      </c>
      <c r="H304" s="24" t="n">
        <f aca="false">IF(F304&lt;&gt;"",F304,0)</f>
        <v>0.758021398887645</v>
      </c>
      <c r="I304" s="23" t="n">
        <f aca="false">IF(E304&gt;0,1,0)</f>
        <v>0</v>
      </c>
      <c r="J304" s="70"/>
    </row>
    <row r="305" customFormat="false" ht="12.75" hidden="false" customHeight="false" outlineLevel="0" collapsed="false">
      <c r="B305" s="1" t="n">
        <v>102</v>
      </c>
      <c r="C305" s="71" t="n">
        <v>37227</v>
      </c>
      <c r="D305" s="20" t="n">
        <f aca="false">C305+90</f>
        <v>37317</v>
      </c>
      <c r="E305" s="21" t="n">
        <f aca="false">IF($A$9&gt;=D305,(IF($A$9-D305+1&gt;$A$10,$A$9-$A$8+1,$A$9-D305+1)),0)</f>
        <v>0</v>
      </c>
      <c r="F305" s="157" t="n">
        <v>0.801922558103904</v>
      </c>
      <c r="G305" s="23" t="n">
        <f aca="false">IF(F305&lt;&gt;"",E305,0)</f>
        <v>0</v>
      </c>
      <c r="H305" s="24" t="n">
        <f aca="false">IF(F305&lt;&gt;"",F305,0)</f>
        <v>0.801922558103904</v>
      </c>
      <c r="I305" s="23" t="n">
        <f aca="false">IF(E305&gt;0,1,0)</f>
        <v>0</v>
      </c>
      <c r="J305" s="70"/>
    </row>
    <row r="306" customFormat="false" ht="12.75" hidden="false" customHeight="false" outlineLevel="0" collapsed="false">
      <c r="B306" s="1" t="n">
        <v>103</v>
      </c>
      <c r="C306" s="73" t="n">
        <v>37224</v>
      </c>
      <c r="D306" s="20" t="n">
        <f aca="false">C306+90</f>
        <v>37314</v>
      </c>
      <c r="E306" s="21" t="n">
        <f aca="false">IF($A$9&gt;=D306,(IF($A$9-D306+1&gt;$A$10,$A$9-$A$8+1,$A$9-D306+1)),0)</f>
        <v>2</v>
      </c>
      <c r="F306" s="157" t="n">
        <v>0.837111997829435</v>
      </c>
      <c r="G306" s="23" t="n">
        <f aca="false">IF(F306&lt;&gt;"",E306,0)</f>
        <v>2</v>
      </c>
      <c r="H306" s="24" t="n">
        <f aca="false">IF(F306&lt;&gt;"",F306,0)</f>
        <v>0.837111997829435</v>
      </c>
      <c r="I306" s="23" t="n">
        <f aca="false">IF(E306&gt;0,1,0)</f>
        <v>1</v>
      </c>
      <c r="J306" s="70"/>
    </row>
    <row r="307" customFormat="false" ht="12.75" hidden="false" customHeight="false" outlineLevel="0" collapsed="false">
      <c r="B307" s="1" t="n">
        <v>104</v>
      </c>
      <c r="C307" s="71" t="n">
        <v>37228</v>
      </c>
      <c r="D307" s="20" t="n">
        <f aca="false">C307+90</f>
        <v>37318</v>
      </c>
      <c r="E307" s="21" t="n">
        <f aca="false">IF($A$9&gt;=D307,(IF($A$9-D307+1&gt;$A$10,$A$9-$A$8+1,$A$9-D307+1)),0)</f>
        <v>0</v>
      </c>
      <c r="F307" s="157" t="n">
        <v>0.766208063304894</v>
      </c>
      <c r="G307" s="23" t="n">
        <f aca="false">IF(F307&lt;&gt;"",E307,0)</f>
        <v>0</v>
      </c>
      <c r="H307" s="24" t="n">
        <f aca="false">IF(F307&lt;&gt;"",F307,0)</f>
        <v>0.766208063304894</v>
      </c>
      <c r="I307" s="23" t="n">
        <f aca="false">IF(E307&gt;0,1,0)</f>
        <v>0</v>
      </c>
      <c r="J307" s="70"/>
    </row>
    <row r="308" customFormat="false" ht="12.75" hidden="false" customHeight="false" outlineLevel="0" collapsed="false">
      <c r="B308" s="1" t="n">
        <v>105</v>
      </c>
      <c r="C308" s="73" t="n">
        <v>37223</v>
      </c>
      <c r="D308" s="20" t="n">
        <f aca="false">C308+90</f>
        <v>37313</v>
      </c>
      <c r="E308" s="21" t="n">
        <f aca="false">IF($A$9&gt;=D308,(IF($A$9-D308+1&gt;$A$10,$A$9-$A$8+1,$A$9-D308+1)),0)</f>
        <v>3</v>
      </c>
      <c r="F308" s="157" t="n">
        <v>0.761628972327321</v>
      </c>
      <c r="G308" s="23" t="n">
        <f aca="false">IF(F308&lt;&gt;"",E308,0)</f>
        <v>3</v>
      </c>
      <c r="H308" s="24" t="n">
        <f aca="false">IF(F308&lt;&gt;"",F308,0)</f>
        <v>0.761628972327321</v>
      </c>
      <c r="I308" s="23" t="n">
        <f aca="false">IF(E308&gt;0,1,0)</f>
        <v>1</v>
      </c>
      <c r="J308" s="70"/>
    </row>
    <row r="309" customFormat="false" ht="12.75" hidden="false" customHeight="false" outlineLevel="0" collapsed="false">
      <c r="B309" s="1" t="n">
        <v>106</v>
      </c>
      <c r="C309" s="73" t="n">
        <v>37224</v>
      </c>
      <c r="D309" s="20" t="n">
        <f aca="false">C309+90</f>
        <v>37314</v>
      </c>
      <c r="E309" s="21" t="n">
        <f aca="false">IF($A$9&gt;=D309,(IF($A$9-D309+1&gt;$A$10,$A$9-$A$8+1,$A$9-D309+1)),0)</f>
        <v>2</v>
      </c>
      <c r="F309" s="157" t="n">
        <v>0.649821091484023</v>
      </c>
      <c r="G309" s="23" t="n">
        <f aca="false">IF(F309&lt;&gt;"",E309,0)</f>
        <v>2</v>
      </c>
      <c r="H309" s="24" t="n">
        <f aca="false">IF(F309&lt;&gt;"",F309,0)</f>
        <v>0.649821091484023</v>
      </c>
      <c r="I309" s="23" t="n">
        <f aca="false">IF(E309&gt;0,1,0)</f>
        <v>1</v>
      </c>
      <c r="J309" s="70"/>
    </row>
    <row r="310" customFormat="false" ht="12.75" hidden="false" customHeight="false" outlineLevel="0" collapsed="false">
      <c r="B310" s="1" t="n">
        <v>107</v>
      </c>
      <c r="C310" s="73" t="n">
        <v>37224</v>
      </c>
      <c r="D310" s="20" t="n">
        <f aca="false">C310+90</f>
        <v>37314</v>
      </c>
      <c r="E310" s="21" t="n">
        <f aca="false">IF($A$9&gt;=D310,(IF($A$9-D310+1&gt;$A$10,$A$9-$A$8+1,$A$9-D310+1)),0)</f>
        <v>2</v>
      </c>
      <c r="F310" s="157" t="n">
        <v>0.675861685180221</v>
      </c>
      <c r="G310" s="23" t="n">
        <f aca="false">IF(F310&lt;&gt;"",E310,0)</f>
        <v>2</v>
      </c>
      <c r="H310" s="24" t="n">
        <f aca="false">IF(F310&lt;&gt;"",F310,0)</f>
        <v>0.675861685180221</v>
      </c>
      <c r="I310" s="23" t="n">
        <f aca="false">IF(E310&gt;0,1,0)</f>
        <v>1</v>
      </c>
      <c r="J310" s="70"/>
    </row>
    <row r="311" customFormat="false" ht="12.75" hidden="false" customHeight="false" outlineLevel="0" collapsed="false">
      <c r="B311" s="1" t="n">
        <v>108</v>
      </c>
      <c r="C311" s="71" t="n">
        <v>37227</v>
      </c>
      <c r="D311" s="20" t="n">
        <f aca="false">C311+90</f>
        <v>37317</v>
      </c>
      <c r="E311" s="21" t="n">
        <f aca="false">IF($A$9&gt;=D311,(IF($A$9-D311+1&gt;$A$10,$A$9-$A$8+1,$A$9-D311+1)),0)</f>
        <v>0</v>
      </c>
      <c r="F311" s="157" t="n">
        <v>0.536842959145308</v>
      </c>
      <c r="G311" s="23" t="n">
        <f aca="false">IF(F311&lt;&gt;"",E311,0)</f>
        <v>0</v>
      </c>
      <c r="H311" s="24" t="n">
        <f aca="false">IF(F311&lt;&gt;"",F311,0)</f>
        <v>0.536842959145308</v>
      </c>
      <c r="I311" s="23" t="n">
        <f aca="false">IF(E311&gt;0,1,0)</f>
        <v>0</v>
      </c>
      <c r="J311" s="70"/>
    </row>
    <row r="312" customFormat="false" ht="12.75" hidden="false" customHeight="false" outlineLevel="0" collapsed="false">
      <c r="B312" s="1" t="n">
        <v>109</v>
      </c>
      <c r="C312" s="71" t="n">
        <v>37228</v>
      </c>
      <c r="D312" s="20" t="n">
        <f aca="false">C312+90</f>
        <v>37318</v>
      </c>
      <c r="E312" s="21" t="n">
        <f aca="false">IF($A$9&gt;=D312,(IF($A$9-D312+1&gt;$A$10,$A$9-$A$8+1,$A$9-D312+1)),0)</f>
        <v>0</v>
      </c>
      <c r="F312" s="157" t="n">
        <v>0.965789586476478</v>
      </c>
      <c r="G312" s="23" t="n">
        <f aca="false">IF(F312&lt;&gt;"",E312,0)</f>
        <v>0</v>
      </c>
      <c r="H312" s="24" t="n">
        <f aca="false">IF(F312&lt;&gt;"",F312,0)</f>
        <v>0.965789586476478</v>
      </c>
      <c r="I312" s="23" t="n">
        <f aca="false">IF(E312&gt;0,1,0)</f>
        <v>0</v>
      </c>
      <c r="J312" s="70"/>
    </row>
    <row r="313" customFormat="false" ht="12.75" hidden="false" customHeight="false" outlineLevel="0" collapsed="false">
      <c r="B313" s="1" t="n">
        <v>113</v>
      </c>
      <c r="C313" s="71" t="n">
        <v>37227</v>
      </c>
      <c r="D313" s="20" t="n">
        <f aca="false">C313+90</f>
        <v>37317</v>
      </c>
      <c r="E313" s="21" t="n">
        <f aca="false">IF($A$9&gt;=D313,(IF($A$9-D313+1&gt;$A$10,$A$9-$A$8+1,$A$9-D313+1)),0)</f>
        <v>0</v>
      </c>
      <c r="F313" s="157" t="n">
        <v>0.709706439826494</v>
      </c>
      <c r="G313" s="23" t="n">
        <f aca="false">IF(F313&lt;&gt;"",E313,0)</f>
        <v>0</v>
      </c>
      <c r="H313" s="24" t="n">
        <f aca="false">IF(F313&lt;&gt;"",F313,0)</f>
        <v>0.709706439826494</v>
      </c>
      <c r="I313" s="23" t="n">
        <f aca="false">IF(E313&gt;0,1,0)</f>
        <v>0</v>
      </c>
      <c r="J313" s="70"/>
    </row>
    <row r="314" customFormat="false" ht="12.75" hidden="false" customHeight="false" outlineLevel="0" collapsed="false">
      <c r="B314" s="1" t="n">
        <v>114</v>
      </c>
      <c r="C314" s="72" t="n">
        <v>37216</v>
      </c>
      <c r="D314" s="20" t="n">
        <f aca="false">C314+90</f>
        <v>37306</v>
      </c>
      <c r="E314" s="21" t="n">
        <f aca="false">IF($A$9&gt;=D314,(IF($A$9-D314+1&gt;$A$10,$A$9-$A$8+1,$A$9-D314+1)),0)</f>
        <v>10</v>
      </c>
      <c r="F314" s="157" t="n">
        <v>0.754966234107878</v>
      </c>
      <c r="G314" s="23" t="n">
        <f aca="false">IF(F314&lt;&gt;"",E314,0)</f>
        <v>10</v>
      </c>
      <c r="H314" s="24" t="n">
        <f aca="false">IF(F314&lt;&gt;"",F314,0)</f>
        <v>0.754966234107878</v>
      </c>
      <c r="I314" s="23" t="n">
        <f aca="false">IF(E314&gt;0,1,0)</f>
        <v>1</v>
      </c>
      <c r="J314" s="70"/>
    </row>
    <row r="315" customFormat="false" ht="12.75" hidden="false" customHeight="false" outlineLevel="0" collapsed="false">
      <c r="B315" s="1" t="n">
        <v>115</v>
      </c>
      <c r="C315" s="73" t="n">
        <v>37222</v>
      </c>
      <c r="D315" s="20" t="n">
        <f aca="false">C315+90</f>
        <v>37312</v>
      </c>
      <c r="E315" s="21" t="n">
        <f aca="false">IF($A$9&gt;=D315,(IF($A$9-D315+1&gt;$A$10,$A$9-$A$8+1,$A$9-D315+1)),0)</f>
        <v>4</v>
      </c>
      <c r="F315" s="157" t="n">
        <v>0.791487556632921</v>
      </c>
      <c r="G315" s="23" t="n">
        <f aca="false">IF(F315&lt;&gt;"",E315,0)</f>
        <v>4</v>
      </c>
      <c r="H315" s="24" t="n">
        <f aca="false">IF(F315&lt;&gt;"",F315,0)</f>
        <v>0.791487556632921</v>
      </c>
      <c r="I315" s="23" t="n">
        <f aca="false">IF(E315&gt;0,1,0)</f>
        <v>1</v>
      </c>
      <c r="J315" s="70"/>
    </row>
    <row r="316" customFormat="false" ht="12.75" hidden="false" customHeight="false" outlineLevel="0" collapsed="false">
      <c r="B316" s="1" t="n">
        <v>116</v>
      </c>
      <c r="C316" s="73" t="n">
        <v>37221</v>
      </c>
      <c r="D316" s="20" t="n">
        <f aca="false">C316+90</f>
        <v>37311</v>
      </c>
      <c r="E316" s="21" t="n">
        <f aca="false">IF($A$9&gt;=D316,(IF($A$9-D316+1&gt;$A$10,$A$9-$A$8+1,$A$9-D316+1)),0)</f>
        <v>5</v>
      </c>
      <c r="F316" s="157" t="n">
        <v>0.707007682551617</v>
      </c>
      <c r="G316" s="23" t="n">
        <f aca="false">IF(F316&lt;&gt;"",E316,0)</f>
        <v>5</v>
      </c>
      <c r="H316" s="24" t="n">
        <f aca="false">IF(F316&lt;&gt;"",F316,0)</f>
        <v>0.707007682551617</v>
      </c>
      <c r="I316" s="23" t="n">
        <f aca="false">IF(E316&gt;0,1,0)</f>
        <v>1</v>
      </c>
      <c r="J316" s="70"/>
    </row>
    <row r="317" customFormat="false" ht="12.75" hidden="false" customHeight="false" outlineLevel="0" collapsed="false">
      <c r="B317" s="1" t="n">
        <v>117</v>
      </c>
      <c r="C317" s="71" t="n">
        <v>37229</v>
      </c>
      <c r="D317" s="20" t="n">
        <f aca="false">C317+90</f>
        <v>37319</v>
      </c>
      <c r="E317" s="21" t="n">
        <f aca="false">IF($A$9&gt;=D317,(IF($A$9-D317+1&gt;$A$10,$A$9-$A$8+1,$A$9-D317+1)),0)</f>
        <v>0</v>
      </c>
      <c r="F317" s="157" t="n">
        <v>0.603246037236932</v>
      </c>
      <c r="G317" s="23" t="n">
        <f aca="false">IF(F317&lt;&gt;"",E317,0)</f>
        <v>0</v>
      </c>
      <c r="H317" s="24" t="n">
        <f aca="false">IF(F317&lt;&gt;"",F317,0)</f>
        <v>0.603246037236932</v>
      </c>
      <c r="I317" s="23" t="n">
        <f aca="false">IF(E317&gt;0,1,0)</f>
        <v>0</v>
      </c>
      <c r="J317" s="70"/>
    </row>
    <row r="318" customFormat="false" ht="12.75" hidden="false" customHeight="false" outlineLevel="0" collapsed="false">
      <c r="B318" s="1" t="n">
        <v>118</v>
      </c>
      <c r="C318" s="71" t="n">
        <v>37228</v>
      </c>
      <c r="D318" s="20" t="n">
        <f aca="false">C318+90</f>
        <v>37318</v>
      </c>
      <c r="E318" s="21" t="n">
        <f aca="false">IF($A$9&gt;=D318,(IF($A$9-D318+1&gt;$A$10,$A$9-$A$8+1,$A$9-D318+1)),0)</f>
        <v>0</v>
      </c>
      <c r="F318" s="157" t="n">
        <v>0.824594680578977</v>
      </c>
      <c r="G318" s="23" t="n">
        <f aca="false">IF(F318&lt;&gt;"",E318,0)</f>
        <v>0</v>
      </c>
      <c r="H318" s="24" t="n">
        <f aca="false">IF(F318&lt;&gt;"",F318,0)</f>
        <v>0.824594680578977</v>
      </c>
      <c r="I318" s="23" t="n">
        <f aca="false">IF(E318&gt;0,1,0)</f>
        <v>0</v>
      </c>
      <c r="J318" s="70"/>
    </row>
    <row r="319" customFormat="false" ht="12.75" hidden="false" customHeight="false" outlineLevel="0" collapsed="false">
      <c r="B319" s="1" t="n">
        <v>119</v>
      </c>
      <c r="C319" s="71" t="n">
        <v>37228</v>
      </c>
      <c r="D319" s="20" t="n">
        <f aca="false">C319+90</f>
        <v>37318</v>
      </c>
      <c r="E319" s="21" t="n">
        <f aca="false">IF($A$9&gt;=D319,(IF($A$9-D319+1&gt;$A$10,$A$9-$A$8+1,$A$9-D319+1)),0)</f>
        <v>0</v>
      </c>
      <c r="F319" s="157" t="n">
        <v>0.973161141801662</v>
      </c>
      <c r="G319" s="23" t="n">
        <f aca="false">IF(F319&lt;&gt;"",E319,0)</f>
        <v>0</v>
      </c>
      <c r="H319" s="24" t="n">
        <f aca="false">IF(F319&lt;&gt;"",F319,0)</f>
        <v>0.973161141801662</v>
      </c>
      <c r="I319" s="23" t="n">
        <f aca="false">IF(E319&gt;0,1,0)</f>
        <v>0</v>
      </c>
      <c r="J319" s="70"/>
    </row>
    <row r="320" customFormat="false" ht="12.75" hidden="false" customHeight="false" outlineLevel="0" collapsed="false">
      <c r="B320" s="1" t="n">
        <v>120</v>
      </c>
      <c r="C320" s="71" t="n">
        <v>37229</v>
      </c>
      <c r="D320" s="20" t="n">
        <f aca="false">C320+90</f>
        <v>37319</v>
      </c>
      <c r="E320" s="21" t="n">
        <f aca="false">IF($A$9&gt;=D320,(IF($A$9-D320+1&gt;$A$10,$A$9-$A$8+1,$A$9-D320+1)),0)</f>
        <v>0</v>
      </c>
      <c r="F320" s="157" t="n">
        <v>0.832324283555168</v>
      </c>
      <c r="G320" s="23" t="n">
        <f aca="false">IF(F320&lt;&gt;"",E320,0)</f>
        <v>0</v>
      </c>
      <c r="H320" s="24" t="n">
        <f aca="false">IF(F320&lt;&gt;"",F320,0)</f>
        <v>0.832324283555168</v>
      </c>
      <c r="I320" s="23" t="n">
        <f aca="false">IF(E320&gt;0,1,0)</f>
        <v>0</v>
      </c>
      <c r="J320" s="70"/>
    </row>
    <row r="321" customFormat="false" ht="12.75" hidden="false" customHeight="false" outlineLevel="0" collapsed="false">
      <c r="B321" s="1" t="n">
        <v>121</v>
      </c>
      <c r="C321" s="71" t="n">
        <v>37228</v>
      </c>
      <c r="D321" s="20" t="n">
        <f aca="false">C321+90</f>
        <v>37318</v>
      </c>
      <c r="E321" s="21" t="n">
        <f aca="false">IF($A$9&gt;=D321,(IF($A$9-D321+1&gt;$A$10,$A$9-$A$8+1,$A$9-D321+1)),0)</f>
        <v>0</v>
      </c>
      <c r="F321" s="157" t="n">
        <v>0.389156156156156</v>
      </c>
      <c r="G321" s="23" t="n">
        <f aca="false">IF(F321&lt;&gt;"",E321,0)</f>
        <v>0</v>
      </c>
      <c r="H321" s="24" t="n">
        <f aca="false">IF(F321&lt;&gt;"",F321,0)</f>
        <v>0.389156156156156</v>
      </c>
      <c r="I321" s="23" t="n">
        <f aca="false">IF(E321&gt;0,1,0)</f>
        <v>0</v>
      </c>
      <c r="J321" s="70"/>
    </row>
    <row r="322" customFormat="false" ht="12.75" hidden="false" customHeight="false" outlineLevel="0" collapsed="false">
      <c r="B322" s="1" t="n">
        <v>122</v>
      </c>
      <c r="C322" s="71" t="n">
        <v>37228</v>
      </c>
      <c r="D322" s="20" t="n">
        <f aca="false">C322+90</f>
        <v>37318</v>
      </c>
      <c r="E322" s="21" t="n">
        <f aca="false">IF($A$9&gt;=D322,(IF($A$9-D322+1&gt;$A$10,$A$9-$A$8+1,$A$9-D322+1)),0)</f>
        <v>0</v>
      </c>
      <c r="F322" s="157" t="n">
        <v>0.901</v>
      </c>
      <c r="G322" s="23" t="n">
        <f aca="false">IF(F322&lt;&gt;"",E322,0)</f>
        <v>0</v>
      </c>
      <c r="H322" s="24" t="n">
        <f aca="false">IF(F322&lt;&gt;"",F322,0)</f>
        <v>0.901</v>
      </c>
      <c r="I322" s="23" t="n">
        <f aca="false">IF(E322&gt;0,1,0)</f>
        <v>0</v>
      </c>
      <c r="J322" s="70"/>
    </row>
    <row r="323" customFormat="false" ht="12.75" hidden="false" customHeight="false" outlineLevel="0" collapsed="false">
      <c r="B323" s="41"/>
      <c r="E323" s="74" t="s">
        <v>17</v>
      </c>
      <c r="F323" s="75" t="n">
        <f aca="false">AVERAGE(F233:F322)</f>
        <v>0.843622658243194</v>
      </c>
      <c r="G323" s="75"/>
      <c r="H323" s="75"/>
      <c r="I323" s="23" t="n">
        <f aca="false">SUM(I233:I322)</f>
        <v>62</v>
      </c>
    </row>
    <row r="324" customFormat="false" ht="12.75" hidden="false" customHeight="false" outlineLevel="0" collapsed="false">
      <c r="E324" s="37" t="s">
        <v>18</v>
      </c>
      <c r="F324" s="152" t="n">
        <f aca="false">(G233*H233+G234*H234+G235*H235+G236*H236+G237*H237+G238*H238+G239*H239+G240*H240+G241*H241+G242*H242+G243*H243+G244*H244+G245*H245+G246*H246+G247*H247+G248*H248+G249*H249+G250*H250+G251*H251+G252*H252+G253*H253+G254*H254+G255*H255+G256*H256+G257*H257+G258*H258+G259*H259+G260*H260+G261*H261+G262*H262+G263*H263+G264*H264+G265*H265+G266*H266+G267*H267+G268*H268+G269*H269+G270*H270+G271*H271+G272*H272+G273*H273+G274*H274+G275*H275+G276*H276+G277*H277+G278*H278+G279*H279+G280*H280+G281*H281+G282*H282+G283*H283+G284*H284+G285*H285+G286*H286+G287*H287+G288*H288+G289*H289+G290*H290+G291*H291+G292*H292+G293*H293+G294*H294+G295*H295+G296*H296+G297*H297+G298*H298+G299*H299+G300*H300+G301*H301+G302*H302+G303*H303+G304*H304+G305*H305+G306*H306+G307*H307+G308*H308+G309*H309+G310*H310+G311*H311+G312*H312+G313*H313+G314*H314+G315*H315+G316*H316+G317*H317+G318*H318+G319*H319+G320*H320+G321*H321+G322*H322)/SUM(G233:G322)</f>
        <v>0.889607532019637</v>
      </c>
    </row>
  </sheetData>
  <mergeCells count="10">
    <mergeCell ref="B2:D2"/>
    <mergeCell ref="B3:D3"/>
    <mergeCell ref="B5:C5"/>
    <mergeCell ref="B31:C31"/>
    <mergeCell ref="B136:C136"/>
    <mergeCell ref="B151:C151"/>
    <mergeCell ref="B176:C176"/>
    <mergeCell ref="B187:C187"/>
    <mergeCell ref="B208:C208"/>
    <mergeCell ref="B230:C230"/>
  </mergeCells>
  <conditionalFormatting sqref="I154:I174 I211:I228 I179:I185 I190:I206 I233:I323 I9:I28 I139:I149 I34:I133 E139:F148 E9:F28 E154:F173 E179:F184 E190:F205 E211:F227 E34:F133 E233:F322">
    <cfRule type="cellIs" priority="2" operator="greaterThanOrEqual" aboveAverage="0" equalAverage="0" bottom="0" percent="0" rank="0" text="" dxfId="6">
      <formula>$A$9</formula>
    </cfRule>
  </conditionalFormatting>
  <conditionalFormatting sqref="D9:D28 D34:D133 D139:D148 D154:D173 D179:D184 D190:D205 D211:D227 D233:D322">
    <cfRule type="cellIs" priority="3" operator="greaterThan" aboveAverage="0" equalAverage="0" bottom="0" percent="0" rank="0" text="" dxfId="7">
      <formula>$A$9</formula>
    </cfRule>
  </conditionalFormatting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66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&amp;C&amp;"Arial,Bold"&amp;16 2001 Commissioning Summary</oddHeader>
    <oddFooter>&amp;R&amp;D</oddFooter>
  </headerFooter>
  <rowBreaks count="4" manualBreakCount="4">
    <brk id="28" man="true" max="16383" min="0"/>
    <brk id="82" man="true" max="16383" min="0"/>
    <brk id="133" man="true" max="16383" min="0"/>
    <brk id="205" man="true" max="16383" min="0"/>
  </row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K32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F134" activeCellId="0" sqref="F13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13"/>
    <col collapsed="false" customWidth="true" hidden="false" outlineLevel="0" max="2" min="2" style="1" width="18.28"/>
    <col collapsed="false" customWidth="true" hidden="false" outlineLevel="0" max="3" min="3" style="0" width="21.99"/>
    <col collapsed="false" customWidth="true" hidden="false" outlineLevel="0" max="4" min="4" style="0" width="13.41"/>
    <col collapsed="false" customWidth="true" hidden="false" outlineLevel="0" max="5" min="5" style="0" width="15.99"/>
    <col collapsed="false" customWidth="true" hidden="false" outlineLevel="0" max="7" min="6" style="0" width="14.85"/>
    <col collapsed="false" customWidth="true" hidden="false" outlineLevel="0" max="10" min="10" style="158" width="19.7"/>
  </cols>
  <sheetData>
    <row r="2" customFormat="false" ht="12.75" hidden="false" customHeight="false" outlineLevel="0" collapsed="false">
      <c r="B2" s="2" t="s">
        <v>0</v>
      </c>
      <c r="C2" s="2"/>
      <c r="D2" s="2"/>
      <c r="E2" s="3" t="n">
        <f aca="false">A9</f>
        <v>37346</v>
      </c>
      <c r="F2" s="4" t="n">
        <f aca="false">I29+I134+I149+I174+I185+I206+I228+I323</f>
        <v>279</v>
      </c>
      <c r="G2" s="5"/>
      <c r="H2" s="5"/>
    </row>
    <row r="3" customFormat="false" ht="12.75" hidden="false" customHeight="false" outlineLevel="0" collapsed="false">
      <c r="B3" s="2" t="s">
        <v>1</v>
      </c>
      <c r="C3" s="2"/>
      <c r="D3" s="2"/>
      <c r="E3" s="3" t="n">
        <f aca="false">A9</f>
        <v>37346</v>
      </c>
      <c r="F3" s="6" t="n">
        <f aca="false">(IF(ISERROR(F30),0,F30)*I29+IF(ISERROR(F135),0,F135)*I134+IF(ISERROR(F150),0,F150)*I149+IF(ISERROR(F175),0,F175)*I174+IF(ISERROR(F186),0,F186)*I185+IF(ISERROR(F207),0,F207)*I206+IF(ISERROR(F229),0,F229)*I228+IF(ISERROR(F324),0,F324)*I323)/(F2-15)</f>
        <v>0.961947354943981</v>
      </c>
      <c r="G3" s="159" t="s">
        <v>68</v>
      </c>
      <c r="H3" s="7"/>
    </row>
    <row r="4" customFormat="false" ht="12.75" hidden="false" customHeight="false" outlineLevel="0" collapsed="false">
      <c r="G4" s="8"/>
      <c r="H4" s="8"/>
    </row>
    <row r="5" customFormat="false" ht="18" hidden="false" customHeight="false" outlineLevel="0" collapsed="false">
      <c r="A5" s="9"/>
      <c r="B5" s="10" t="s">
        <v>2</v>
      </c>
      <c r="C5" s="10"/>
      <c r="D5" s="11"/>
      <c r="E5" s="11"/>
      <c r="F5" s="11"/>
      <c r="G5" s="12"/>
      <c r="H5" s="8"/>
    </row>
    <row r="6" customFormat="false" ht="12.75" hidden="false" customHeight="false" outlineLevel="0" collapsed="false">
      <c r="B6" s="13"/>
      <c r="C6" s="13" t="s">
        <v>3</v>
      </c>
      <c r="D6" s="13"/>
      <c r="E6" s="13"/>
      <c r="F6" s="13"/>
      <c r="G6" s="13"/>
      <c r="H6" s="13"/>
      <c r="I6" s="13"/>
      <c r="J6" s="160"/>
    </row>
    <row r="7" customFormat="false" ht="38.25" hidden="false" customHeight="false" outlineLevel="0" collapsed="false">
      <c r="B7" s="14" t="s">
        <v>4</v>
      </c>
      <c r="C7" s="14" t="s">
        <v>5</v>
      </c>
      <c r="D7" s="14" t="s">
        <v>6</v>
      </c>
      <c r="E7" s="15" t="s">
        <v>7</v>
      </c>
      <c r="F7" s="15" t="s">
        <v>8</v>
      </c>
      <c r="G7" s="16"/>
      <c r="H7" s="16"/>
      <c r="I7" s="16" t="s">
        <v>9</v>
      </c>
      <c r="J7" s="160"/>
    </row>
    <row r="8" customFormat="false" ht="12.75" hidden="false" customHeight="false" outlineLevel="0" collapsed="false">
      <c r="A8" s="150" t="n">
        <v>37316</v>
      </c>
      <c r="D8" s="8"/>
      <c r="E8" s="8"/>
      <c r="F8" s="8"/>
      <c r="G8" s="8"/>
      <c r="H8" s="8"/>
      <c r="I8" s="8"/>
      <c r="J8" s="161"/>
    </row>
    <row r="9" customFormat="false" ht="12.75" hidden="false" customHeight="false" outlineLevel="0" collapsed="false">
      <c r="A9" s="150" t="n">
        <v>37346</v>
      </c>
      <c r="B9" s="1" t="n">
        <v>1</v>
      </c>
      <c r="C9" s="19" t="n">
        <v>37018</v>
      </c>
      <c r="D9" s="20" t="n">
        <f aca="false">C9+90</f>
        <v>37108</v>
      </c>
      <c r="E9" s="21" t="n">
        <f aca="false">IF($A$9&gt;=D9,(IF($A$9-D9+1&gt;$A$10,$A$9-$A$8+1,$A$9-D9+1)),0)</f>
        <v>31</v>
      </c>
      <c r="F9" s="162" t="n">
        <v>0.984008346613291</v>
      </c>
      <c r="G9" s="23" t="n">
        <f aca="false">IF(F9&lt;&gt;"",E9,0)</f>
        <v>31</v>
      </c>
      <c r="H9" s="24" t="n">
        <f aca="false">IF(F9&lt;&gt;"",F9,0)</f>
        <v>0.984008346613291</v>
      </c>
      <c r="I9" s="23" t="n">
        <f aca="false">IF(E9&gt;0,1,0)</f>
        <v>1</v>
      </c>
      <c r="J9" s="163"/>
    </row>
    <row r="10" customFormat="false" ht="12.75" hidden="false" customHeight="false" outlineLevel="0" collapsed="false">
      <c r="A10" s="151" t="n">
        <f aca="false">A9-A8+1</f>
        <v>31</v>
      </c>
      <c r="B10" s="1" t="n">
        <v>2</v>
      </c>
      <c r="C10" s="26" t="n">
        <v>37069</v>
      </c>
      <c r="D10" s="20" t="n">
        <f aca="false">C10+90</f>
        <v>37159</v>
      </c>
      <c r="E10" s="21" t="n">
        <f aca="false">IF($A$9&gt;=D10,(IF($A$9-D10+1&gt;$A$10,$A$9-$A$8+1,$A$9-D10+1)),0)</f>
        <v>31</v>
      </c>
      <c r="F10" s="162" t="n">
        <v>0.976457007532132</v>
      </c>
      <c r="G10" s="23" t="n">
        <f aca="false">IF(F10&lt;&gt;"",E10,0)</f>
        <v>31</v>
      </c>
      <c r="H10" s="24" t="n">
        <f aca="false">IF(F10&lt;&gt;"",F10,0)</f>
        <v>0.976457007532132</v>
      </c>
      <c r="I10" s="23" t="n">
        <f aca="false">IF(E10&gt;0,1,0)</f>
        <v>1</v>
      </c>
      <c r="J10" s="163"/>
    </row>
    <row r="11" customFormat="false" ht="12.75" hidden="false" customHeight="false" outlineLevel="0" collapsed="false">
      <c r="B11" s="1" t="n">
        <v>3</v>
      </c>
      <c r="C11" s="19" t="n">
        <v>37028</v>
      </c>
      <c r="D11" s="20" t="n">
        <f aca="false">C11+90</f>
        <v>37118</v>
      </c>
      <c r="E11" s="21" t="n">
        <f aca="false">IF($A$9&gt;=D11,(IF($A$9-D11+1&gt;$A$10,$A$9-$A$8+1,$A$9-D11+1)),0)</f>
        <v>31</v>
      </c>
      <c r="F11" s="162" t="n">
        <v>0.990576107772171</v>
      </c>
      <c r="G11" s="23" t="n">
        <f aca="false">IF(F11&lt;&gt;"",E11,0)</f>
        <v>31</v>
      </c>
      <c r="H11" s="24" t="n">
        <f aca="false">IF(F11&lt;&gt;"",F11,0)</f>
        <v>0.990576107772171</v>
      </c>
      <c r="I11" s="23" t="n">
        <f aca="false">IF(E11&gt;0,1,0)</f>
        <v>1</v>
      </c>
      <c r="J11" s="163"/>
    </row>
    <row r="12" customFormat="false" ht="12.75" hidden="false" customHeight="false" outlineLevel="0" collapsed="false">
      <c r="B12" s="1" t="n">
        <v>4</v>
      </c>
      <c r="C12" s="26" t="n">
        <v>37069</v>
      </c>
      <c r="D12" s="20" t="n">
        <f aca="false">C12+90</f>
        <v>37159</v>
      </c>
      <c r="E12" s="21" t="n">
        <f aca="false">IF($A$9&gt;=D12,(IF($A$9-D12+1&gt;$A$10,$A$9-$A$8+1,$A$9-D12+1)),0)</f>
        <v>31</v>
      </c>
      <c r="F12" s="162" t="n">
        <v>0.9789416592613</v>
      </c>
      <c r="G12" s="23" t="n">
        <f aca="false">IF(F12&lt;&gt;"",E12,0)</f>
        <v>31</v>
      </c>
      <c r="H12" s="24" t="n">
        <f aca="false">IF(F12&lt;&gt;"",F12,0)</f>
        <v>0.9789416592613</v>
      </c>
      <c r="I12" s="23" t="n">
        <f aca="false">IF(E12&gt;0,1,0)</f>
        <v>1</v>
      </c>
      <c r="J12" s="163"/>
    </row>
    <row r="13" customFormat="false" ht="12.75" hidden="false" customHeight="false" outlineLevel="0" collapsed="false">
      <c r="B13" s="1" t="n">
        <v>5</v>
      </c>
      <c r="C13" s="26" t="n">
        <v>37069</v>
      </c>
      <c r="D13" s="20" t="n">
        <f aca="false">C13+90</f>
        <v>37159</v>
      </c>
      <c r="E13" s="21" t="n">
        <f aca="false">IF($A$9&gt;=D13,(IF($A$9-D13+1&gt;$A$10,$A$9-$A$8+1,$A$9-D13+1)),0)</f>
        <v>31</v>
      </c>
      <c r="F13" s="162" t="n">
        <v>0.993005550618578</v>
      </c>
      <c r="G13" s="23" t="n">
        <f aca="false">IF(F13&lt;&gt;"",E13,0)</f>
        <v>31</v>
      </c>
      <c r="H13" s="24" t="n">
        <f aca="false">IF(F13&lt;&gt;"",F13,0)</f>
        <v>0.993005550618578</v>
      </c>
      <c r="I13" s="23" t="n">
        <f aca="false">IF(E13&gt;0,1,0)</f>
        <v>1</v>
      </c>
      <c r="J13" s="163"/>
    </row>
    <row r="14" customFormat="false" ht="12.75" hidden="false" customHeight="false" outlineLevel="0" collapsed="false">
      <c r="B14" s="1" t="n">
        <v>6</v>
      </c>
      <c r="C14" s="26" t="n">
        <v>37043</v>
      </c>
      <c r="D14" s="20" t="n">
        <f aca="false">C14+90</f>
        <v>37133</v>
      </c>
      <c r="E14" s="21" t="n">
        <f aca="false">IF($A$9&gt;=D14,(IF($A$9-D14+1&gt;$A$10,$A$9-$A$8+1,$A$9-D14+1)),0)</f>
        <v>31</v>
      </c>
      <c r="F14" s="162" t="n">
        <v>0.990967258712254</v>
      </c>
      <c r="G14" s="23" t="n">
        <f aca="false">IF(F14&lt;&gt;"",E14,0)</f>
        <v>31</v>
      </c>
      <c r="H14" s="24" t="n">
        <f aca="false">IF(F14&lt;&gt;"",F14,0)</f>
        <v>0.990967258712254</v>
      </c>
      <c r="I14" s="23" t="n">
        <f aca="false">IF(E14&gt;0,1,0)</f>
        <v>1</v>
      </c>
      <c r="J14" s="163"/>
    </row>
    <row r="15" customFormat="false" ht="12.75" hidden="false" customHeight="false" outlineLevel="0" collapsed="false">
      <c r="B15" s="1" t="n">
        <v>7</v>
      </c>
      <c r="C15" s="26" t="n">
        <v>37069</v>
      </c>
      <c r="D15" s="20" t="n">
        <f aca="false">C15+90</f>
        <v>37159</v>
      </c>
      <c r="E15" s="21" t="n">
        <f aca="false">IF($A$9&gt;=D15,(IF($A$9-D15+1&gt;$A$10,$A$9-$A$8+1,$A$9-D15+1)),0)</f>
        <v>31</v>
      </c>
      <c r="F15" s="162" t="n">
        <v>0.958465400378607</v>
      </c>
      <c r="G15" s="23" t="n">
        <f aca="false">IF(F15&lt;&gt;"",E15,0)</f>
        <v>31</v>
      </c>
      <c r="H15" s="24" t="n">
        <f aca="false">IF(F15&lt;&gt;"",F15,0)</f>
        <v>0.958465400378607</v>
      </c>
      <c r="I15" s="23" t="n">
        <f aca="false">IF(E15&gt;0,1,0)</f>
        <v>1</v>
      </c>
      <c r="J15" s="163"/>
    </row>
    <row r="16" customFormat="false" ht="12.75" hidden="false" customHeight="false" outlineLevel="0" collapsed="false">
      <c r="B16" s="1" t="n">
        <v>8</v>
      </c>
      <c r="C16" s="26" t="n">
        <v>37053</v>
      </c>
      <c r="D16" s="20" t="n">
        <f aca="false">C16+90</f>
        <v>37143</v>
      </c>
      <c r="E16" s="21" t="n">
        <f aca="false">IF($A$9&gt;=D16,(IF($A$9-D16+1&gt;$A$10,$A$9-$A$8+1,$A$9-D16+1)),0)</f>
        <v>31</v>
      </c>
      <c r="F16" s="162" t="n">
        <v>0.991477970957654</v>
      </c>
      <c r="G16" s="23" t="n">
        <f aca="false">IF(F16&lt;&gt;"",E16,0)</f>
        <v>31</v>
      </c>
      <c r="H16" s="24" t="n">
        <f aca="false">IF(F16&lt;&gt;"",F16,0)</f>
        <v>0.991477970957654</v>
      </c>
      <c r="I16" s="23" t="n">
        <f aca="false">IF(E16&gt;0,1,0)</f>
        <v>1</v>
      </c>
      <c r="J16" s="163"/>
    </row>
    <row r="17" customFormat="false" ht="12.75" hidden="false" customHeight="false" outlineLevel="0" collapsed="false">
      <c r="B17" s="1" t="n">
        <v>9</v>
      </c>
      <c r="C17" s="26" t="n">
        <v>37053</v>
      </c>
      <c r="D17" s="20" t="n">
        <f aca="false">C17+90</f>
        <v>37143</v>
      </c>
      <c r="E17" s="21" t="n">
        <f aca="false">IF($A$9&gt;=D17,(IF($A$9-D17+1&gt;$A$10,$A$9-$A$8+1,$A$9-D17+1)),0)</f>
        <v>31</v>
      </c>
      <c r="F17" s="162" t="n">
        <v>0.973723493146045</v>
      </c>
      <c r="G17" s="23" t="n">
        <f aca="false">IF(F17&lt;&gt;"",E17,0)</f>
        <v>31</v>
      </c>
      <c r="H17" s="24" t="n">
        <f aca="false">IF(F17&lt;&gt;"",F17,0)</f>
        <v>0.973723493146045</v>
      </c>
      <c r="I17" s="23" t="n">
        <f aca="false">IF(E17&gt;0,1,0)</f>
        <v>1</v>
      </c>
      <c r="J17" s="163"/>
    </row>
    <row r="18" customFormat="false" ht="12.75" hidden="false" customHeight="false" outlineLevel="0" collapsed="false">
      <c r="B18" s="1" t="n">
        <v>10</v>
      </c>
      <c r="C18" s="26" t="n">
        <v>37070</v>
      </c>
      <c r="D18" s="20" t="n">
        <f aca="false">C18+90</f>
        <v>37160</v>
      </c>
      <c r="E18" s="21" t="n">
        <f aca="false">IF($A$9&gt;=D18,(IF($A$9-D18+1&gt;$A$10,$A$9-$A$8+1,$A$9-D18+1)),0)</f>
        <v>31</v>
      </c>
      <c r="F18" s="162" t="n">
        <v>0.973116658706223</v>
      </c>
      <c r="G18" s="23" t="n">
        <f aca="false">IF(F18&lt;&gt;"",E18,0)</f>
        <v>31</v>
      </c>
      <c r="H18" s="24" t="n">
        <f aca="false">IF(F18&lt;&gt;"",F18,0)</f>
        <v>0.973116658706223</v>
      </c>
      <c r="I18" s="23" t="n">
        <f aca="false">IF(E18&gt;0,1,0)</f>
        <v>1</v>
      </c>
      <c r="J18" s="163"/>
    </row>
    <row r="19" customFormat="false" ht="12.75" hidden="false" customHeight="false" outlineLevel="0" collapsed="false">
      <c r="B19" s="1" t="n">
        <v>11</v>
      </c>
      <c r="C19" s="26" t="n">
        <v>37070</v>
      </c>
      <c r="D19" s="20" t="n">
        <f aca="false">C19+90</f>
        <v>37160</v>
      </c>
      <c r="E19" s="21" t="n">
        <f aca="false">IF($A$9&gt;=D19,(IF($A$9-D19+1&gt;$A$10,$A$9-$A$8+1,$A$9-D19+1)),0)</f>
        <v>31</v>
      </c>
      <c r="F19" s="162" t="n">
        <v>0.987770200359747</v>
      </c>
      <c r="G19" s="23" t="n">
        <f aca="false">IF(F19&lt;&gt;"",E19,0)</f>
        <v>31</v>
      </c>
      <c r="H19" s="24" t="n">
        <f aca="false">IF(F19&lt;&gt;"",F19,0)</f>
        <v>0.987770200359747</v>
      </c>
      <c r="I19" s="23" t="n">
        <f aca="false">IF(E19&gt;0,1,0)</f>
        <v>1</v>
      </c>
      <c r="J19" s="163"/>
    </row>
    <row r="20" customFormat="false" ht="12.75" hidden="false" customHeight="false" outlineLevel="0" collapsed="false">
      <c r="B20" s="1" t="n">
        <v>12</v>
      </c>
      <c r="C20" s="26" t="n">
        <v>37063</v>
      </c>
      <c r="D20" s="20" t="n">
        <f aca="false">C20+90</f>
        <v>37153</v>
      </c>
      <c r="E20" s="21" t="n">
        <f aca="false">IF($A$9&gt;=D20,(IF($A$9-D20+1&gt;$A$10,$A$9-$A$8+1,$A$9-D20+1)),0)</f>
        <v>31</v>
      </c>
      <c r="F20" s="162" t="n">
        <v>0.974300025745141</v>
      </c>
      <c r="G20" s="23" t="n">
        <f aca="false">IF(F20&lt;&gt;"",E20,0)</f>
        <v>31</v>
      </c>
      <c r="H20" s="24" t="n">
        <f aca="false">IF(F20&lt;&gt;"",F20,0)</f>
        <v>0.974300025745141</v>
      </c>
      <c r="I20" s="23" t="n">
        <f aca="false">IF(E20&gt;0,1,0)</f>
        <v>1</v>
      </c>
      <c r="J20" s="163"/>
    </row>
    <row r="21" customFormat="false" ht="12.75" hidden="false" customHeight="false" outlineLevel="0" collapsed="false">
      <c r="B21" s="1" t="n">
        <v>13</v>
      </c>
      <c r="C21" s="26" t="n">
        <v>37070</v>
      </c>
      <c r="D21" s="20" t="n">
        <f aca="false">C21+90</f>
        <v>37160</v>
      </c>
      <c r="E21" s="21" t="n">
        <f aca="false">IF($A$9&gt;=D21,(IF($A$9-D21+1&gt;$A$10,$A$9-$A$8+1,$A$9-D21+1)),0)</f>
        <v>31</v>
      </c>
      <c r="F21" s="162" t="n">
        <v>0.992327559211596</v>
      </c>
      <c r="G21" s="23" t="n">
        <f aca="false">IF(F21&lt;&gt;"",E21,0)</f>
        <v>31</v>
      </c>
      <c r="H21" s="24" t="n">
        <f aca="false">IF(F21&lt;&gt;"",F21,0)</f>
        <v>0.992327559211596</v>
      </c>
      <c r="I21" s="23" t="n">
        <f aca="false">IF(E21&gt;0,1,0)</f>
        <v>1</v>
      </c>
      <c r="J21" s="163"/>
    </row>
    <row r="22" customFormat="false" ht="12.75" hidden="false" customHeight="false" outlineLevel="0" collapsed="false">
      <c r="B22" s="1" t="n">
        <v>14</v>
      </c>
      <c r="C22" s="26" t="n">
        <v>37070</v>
      </c>
      <c r="D22" s="20" t="n">
        <f aca="false">C22+90</f>
        <v>37160</v>
      </c>
      <c r="E22" s="21" t="n">
        <f aca="false">IF($A$9&gt;=D22,(IF($A$9-D22+1&gt;$A$10,$A$9-$A$8+1,$A$9-D22+1)),0)</f>
        <v>31</v>
      </c>
      <c r="F22" s="162" t="n">
        <v>0.951712831074512</v>
      </c>
      <c r="G22" s="23" t="n">
        <f aca="false">IF(F22&lt;&gt;"",E22,0)</f>
        <v>31</v>
      </c>
      <c r="H22" s="24" t="n">
        <f aca="false">IF(F22&lt;&gt;"",F22,0)</f>
        <v>0.951712831074512</v>
      </c>
      <c r="I22" s="23" t="n">
        <f aca="false">IF(E22&gt;0,1,0)</f>
        <v>1</v>
      </c>
      <c r="J22" s="163"/>
    </row>
    <row r="23" customFormat="false" ht="12.75" hidden="false" customHeight="false" outlineLevel="0" collapsed="false">
      <c r="B23" s="1" t="n">
        <v>15</v>
      </c>
      <c r="C23" s="26" t="n">
        <v>37070</v>
      </c>
      <c r="D23" s="20" t="n">
        <f aca="false">C23+90</f>
        <v>37160</v>
      </c>
      <c r="E23" s="21" t="n">
        <f aca="false">IF($A$9&gt;=D23,(IF($A$9-D23+1&gt;$A$10,$A$9-$A$8+1,$A$9-D23+1)),0)</f>
        <v>31</v>
      </c>
      <c r="F23" s="162" t="n">
        <v>0.958359915434104</v>
      </c>
      <c r="G23" s="23" t="n">
        <f aca="false">IF(F23&lt;&gt;"",E23,0)</f>
        <v>31</v>
      </c>
      <c r="H23" s="24" t="n">
        <f aca="false">IF(F23&lt;&gt;"",F23,0)</f>
        <v>0.958359915434104</v>
      </c>
      <c r="I23" s="23" t="n">
        <f aca="false">IF(E23&gt;0,1,0)</f>
        <v>1</v>
      </c>
      <c r="J23" s="163"/>
    </row>
    <row r="24" customFormat="false" ht="12.75" hidden="false" customHeight="false" outlineLevel="0" collapsed="false">
      <c r="B24" s="1" t="n">
        <v>16</v>
      </c>
      <c r="C24" s="26" t="n">
        <v>37070</v>
      </c>
      <c r="D24" s="20" t="n">
        <f aca="false">C24+90</f>
        <v>37160</v>
      </c>
      <c r="E24" s="21" t="n">
        <f aca="false">IF($A$9&gt;=D24,(IF($A$9-D24+1&gt;$A$10,$A$9-$A$8+1,$A$9-D24+1)),0)</f>
        <v>31</v>
      </c>
      <c r="F24" s="162" t="n">
        <v>0.988095869875076</v>
      </c>
      <c r="G24" s="23" t="n">
        <f aca="false">IF(F24&lt;&gt;"",E24,0)</f>
        <v>31</v>
      </c>
      <c r="H24" s="24" t="n">
        <f aca="false">IF(F24&lt;&gt;"",F24,0)</f>
        <v>0.988095869875076</v>
      </c>
      <c r="I24" s="23" t="n">
        <f aca="false">IF(E24&gt;0,1,0)</f>
        <v>1</v>
      </c>
      <c r="J24" s="163"/>
    </row>
    <row r="25" customFormat="false" ht="12.75" hidden="false" customHeight="false" outlineLevel="0" collapsed="false">
      <c r="B25" s="1" t="n">
        <v>17</v>
      </c>
      <c r="C25" s="26" t="n">
        <v>37072</v>
      </c>
      <c r="D25" s="20" t="n">
        <f aca="false">C25+90</f>
        <v>37162</v>
      </c>
      <c r="E25" s="21" t="n">
        <f aca="false">IF($A$9&gt;=D25,(IF($A$9-D25+1&gt;$A$10,$A$9-$A$8+1,$A$9-D25+1)),0)</f>
        <v>31</v>
      </c>
      <c r="F25" s="162" t="n">
        <v>0.944449713798783</v>
      </c>
      <c r="G25" s="23" t="n">
        <f aca="false">IF(F25&lt;&gt;"",E25,0)</f>
        <v>31</v>
      </c>
      <c r="H25" s="24" t="n">
        <f aca="false">IF(F25&lt;&gt;"",F25,0)</f>
        <v>0.944449713798783</v>
      </c>
      <c r="I25" s="23" t="n">
        <f aca="false">IF(E25&gt;0,1,0)</f>
        <v>1</v>
      </c>
      <c r="J25" s="163"/>
    </row>
    <row r="26" customFormat="false" ht="12.75" hidden="false" customHeight="false" outlineLevel="0" collapsed="false">
      <c r="B26" s="1" t="n">
        <v>18</v>
      </c>
      <c r="C26" s="33" t="n">
        <v>37074</v>
      </c>
      <c r="D26" s="20" t="n">
        <f aca="false">C26+90</f>
        <v>37164</v>
      </c>
      <c r="E26" s="21" t="n">
        <f aca="false">IF($A$9&gt;=D26,(IF($A$9-D26+1&gt;$A$10,$A$9-$A$8+1,$A$9-D26+1)),0)</f>
        <v>31</v>
      </c>
      <c r="F26" s="162" t="n">
        <v>0.957684423992828</v>
      </c>
      <c r="G26" s="23" t="n">
        <f aca="false">IF(F26&lt;&gt;"",E26,0)</f>
        <v>31</v>
      </c>
      <c r="H26" s="24" t="n">
        <f aca="false">IF(F26&lt;&gt;"",F26,0)</f>
        <v>0.957684423992828</v>
      </c>
      <c r="I26" s="23" t="n">
        <f aca="false">IF(E26&gt;0,1,0)</f>
        <v>1</v>
      </c>
      <c r="J26" s="163"/>
    </row>
    <row r="27" customFormat="false" ht="12.75" hidden="false" customHeight="false" outlineLevel="0" collapsed="false">
      <c r="B27" s="1" t="n">
        <v>19</v>
      </c>
      <c r="C27" s="33" t="n">
        <v>37074</v>
      </c>
      <c r="D27" s="20" t="n">
        <f aca="false">C27+90</f>
        <v>37164</v>
      </c>
      <c r="E27" s="21" t="n">
        <f aca="false">IF($A$9&gt;=D27,(IF($A$9-D27+1&gt;$A$10,$A$9-$A$8+1,$A$9-D27+1)),0)</f>
        <v>31</v>
      </c>
      <c r="F27" s="162" t="n">
        <v>0.979044601545948</v>
      </c>
      <c r="G27" s="23" t="n">
        <f aca="false">IF(F27&lt;&gt;"",E27,0)</f>
        <v>31</v>
      </c>
      <c r="H27" s="24" t="n">
        <f aca="false">IF(F27&lt;&gt;"",F27,0)</f>
        <v>0.979044601545948</v>
      </c>
      <c r="I27" s="23" t="n">
        <f aca="false">IF(E27&gt;0,1,0)</f>
        <v>1</v>
      </c>
      <c r="J27" s="163"/>
    </row>
    <row r="28" customFormat="false" ht="12.75" hidden="false" customHeight="false" outlineLevel="0" collapsed="false">
      <c r="B28" s="1" t="n">
        <v>20</v>
      </c>
      <c r="C28" s="26" t="n">
        <v>37072</v>
      </c>
      <c r="D28" s="20" t="n">
        <f aca="false">C28+90</f>
        <v>37162</v>
      </c>
      <c r="E28" s="21" t="n">
        <f aca="false">IF($A$9&gt;=D28,(IF($A$9-D28+1&gt;$A$10,$A$9-$A$8+1,$A$9-D28+1)),0)</f>
        <v>31</v>
      </c>
      <c r="F28" s="162" t="n">
        <v>0.97715154382427</v>
      </c>
      <c r="G28" s="23" t="n">
        <f aca="false">IF(F28&lt;&gt;"",E28,0)</f>
        <v>31</v>
      </c>
      <c r="H28" s="24" t="n">
        <f aca="false">IF(F28&lt;&gt;"",F28,0)</f>
        <v>0.97715154382427</v>
      </c>
      <c r="I28" s="23" t="n">
        <f aca="false">IF(E28&gt;0,1,0)</f>
        <v>1</v>
      </c>
      <c r="J28" s="163"/>
    </row>
    <row r="29" customFormat="false" ht="12.75" hidden="false" customHeight="false" outlineLevel="0" collapsed="false">
      <c r="C29" s="20"/>
      <c r="D29" s="20"/>
      <c r="E29" s="34" t="s">
        <v>17</v>
      </c>
      <c r="F29" s="35" t="n">
        <f aca="false">AVERAGE(F8:F28)</f>
        <v>0.976081806928013</v>
      </c>
      <c r="G29" s="35"/>
      <c r="H29" s="35"/>
      <c r="I29" s="36" t="n">
        <f aca="false">SUM(I9:I28)</f>
        <v>20</v>
      </c>
      <c r="J29" s="163"/>
    </row>
    <row r="30" customFormat="false" ht="12.75" hidden="false" customHeight="false" outlineLevel="0" collapsed="false">
      <c r="C30" s="1"/>
      <c r="D30" s="37"/>
      <c r="E30" s="37" t="s">
        <v>18</v>
      </c>
      <c r="F30" s="38" t="n">
        <f aca="false">(G9*H9+G10*H10+G11*H11+G12*H12+G13*H13+G14*H14+G15*H15+G16*H16+G17*H17+G18*H18+G19*H19+G20*H20+G21*H21+G22*H22+G23*H23+G24*H24+G25*H25+G26*H26+G27*H27+G28*H28)/SUM(G9:G28)</f>
        <v>0.976081806928013</v>
      </c>
      <c r="G30" s="38"/>
      <c r="H30" s="38"/>
      <c r="I30" s="38"/>
      <c r="J30" s="161"/>
    </row>
    <row r="31" customFormat="false" ht="18" hidden="false" customHeight="false" outlineLevel="0" collapsed="false">
      <c r="A31" s="9"/>
      <c r="B31" s="39" t="s">
        <v>19</v>
      </c>
      <c r="C31" s="39"/>
      <c r="D31" s="12"/>
      <c r="E31" s="12"/>
      <c r="F31" s="12"/>
      <c r="G31" s="12"/>
      <c r="H31" s="12"/>
      <c r="I31" s="12"/>
      <c r="J31" s="164"/>
    </row>
    <row r="32" customFormat="false" ht="12.75" hidden="false" customHeight="false" outlineLevel="0" collapsed="false">
      <c r="B32" s="13"/>
      <c r="C32" s="13" t="s">
        <v>20</v>
      </c>
      <c r="D32" s="40"/>
      <c r="E32" s="40"/>
      <c r="F32" s="40"/>
      <c r="G32" s="40"/>
      <c r="H32" s="40"/>
      <c r="I32" s="40"/>
      <c r="J32" s="165"/>
    </row>
    <row r="33" customFormat="false" ht="38.25" hidden="false" customHeight="false" outlineLevel="0" collapsed="false">
      <c r="B33" s="13" t="str">
        <f aca="false">B7</f>
        <v>TURBINE NO.</v>
      </c>
      <c r="C33" s="13" t="str">
        <f aca="false">C7</f>
        <v>ACCEPTANCE</v>
      </c>
      <c r="D33" s="13" t="str">
        <f aca="false">D7</f>
        <v>90 Days </v>
      </c>
      <c r="E33" s="16" t="str">
        <f aca="false">E7</f>
        <v>Days in Mo. &gt; 90 Days from Commissioning</v>
      </c>
      <c r="F33" s="16" t="str">
        <f aca="false">F7</f>
        <v>MTD Avail for &gt; 90 days from Commissioning</v>
      </c>
      <c r="G33" s="16"/>
      <c r="H33" s="16"/>
      <c r="I33" s="16" t="s">
        <v>9</v>
      </c>
      <c r="J33" s="160" t="s">
        <v>69</v>
      </c>
    </row>
    <row r="34" customFormat="false" ht="12.75" hidden="false" customHeight="false" outlineLevel="0" collapsed="false">
      <c r="A34" s="8"/>
      <c r="B34" s="41" t="n">
        <v>1</v>
      </c>
      <c r="C34" s="42" t="n">
        <v>37116</v>
      </c>
      <c r="D34" s="20" t="n">
        <f aca="false">C34+90</f>
        <v>37206</v>
      </c>
      <c r="E34" s="21" t="n">
        <f aca="false">IF($A$9&gt;=D34,(IF($A$9-D34+1&gt;$A$10,$A$9-$A$8+1,$A$9-D34+1)),0)</f>
        <v>31</v>
      </c>
      <c r="F34" s="162" t="n">
        <v>0.951770329525566</v>
      </c>
      <c r="G34" s="23" t="n">
        <f aca="false">IF(F34&lt;&gt;"",E34,0)</f>
        <v>31</v>
      </c>
      <c r="H34" s="24" t="n">
        <f aca="false">IF(F34&lt;&gt;"",F34,0)</f>
        <v>0.951770329525566</v>
      </c>
      <c r="I34" s="23" t="n">
        <f aca="false">IF(E34&gt;0,1,0)</f>
        <v>1</v>
      </c>
      <c r="J34" s="163"/>
      <c r="K34" s="166"/>
    </row>
    <row r="35" customFormat="false" ht="12.75" hidden="false" customHeight="false" outlineLevel="0" collapsed="false">
      <c r="A35" s="8"/>
      <c r="B35" s="41" t="n">
        <v>2</v>
      </c>
      <c r="C35" s="42" t="n">
        <v>37116</v>
      </c>
      <c r="D35" s="20" t="n">
        <f aca="false">C35+90</f>
        <v>37206</v>
      </c>
      <c r="E35" s="21" t="n">
        <f aca="false">IF($A$9&gt;=D35,(IF($A$9-D35+1&gt;$A$10,$A$9-$A$8+1,$A$9-D35+1)),0)</f>
        <v>31</v>
      </c>
      <c r="F35" s="162" t="n">
        <v>0.79367143492691</v>
      </c>
      <c r="G35" s="23" t="n">
        <f aca="false">IF(F35&lt;&gt;"",E35,0)</f>
        <v>31</v>
      </c>
      <c r="H35" s="24" t="n">
        <f aca="false">IF(F35&lt;&gt;"",F35,0)</f>
        <v>0.79367143492691</v>
      </c>
      <c r="I35" s="23" t="n">
        <f aca="false">IF(E35&gt;0,1,0)</f>
        <v>1</v>
      </c>
      <c r="J35" s="163"/>
      <c r="K35" s="166"/>
    </row>
    <row r="36" customFormat="false" ht="12.75" hidden="false" customHeight="false" outlineLevel="0" collapsed="false">
      <c r="A36" s="8"/>
      <c r="B36" s="41" t="n">
        <v>3</v>
      </c>
      <c r="C36" s="42" t="n">
        <v>37116</v>
      </c>
      <c r="D36" s="20" t="n">
        <f aca="false">C36+90</f>
        <v>37206</v>
      </c>
      <c r="E36" s="21" t="n">
        <f aca="false">IF($A$9&gt;=D36,(IF($A$9-D36+1&gt;$A$10,$A$9-$A$8+1,$A$9-D36+1)),0)</f>
        <v>31</v>
      </c>
      <c r="F36" s="162" t="n">
        <v>0.919168491256835</v>
      </c>
      <c r="G36" s="23" t="n">
        <f aca="false">IF(F36&lt;&gt;"",E36,0)</f>
        <v>31</v>
      </c>
      <c r="H36" s="24" t="n">
        <f aca="false">IF(F36&lt;&gt;"",F36,0)</f>
        <v>0.919168491256835</v>
      </c>
      <c r="I36" s="23" t="n">
        <f aca="false">IF(E36&gt;0,1,0)</f>
        <v>1</v>
      </c>
      <c r="J36" s="163"/>
      <c r="K36" s="166"/>
    </row>
    <row r="37" customFormat="false" ht="12.75" hidden="false" customHeight="false" outlineLevel="0" collapsed="false">
      <c r="A37" s="8"/>
      <c r="B37" s="41" t="n">
        <v>4</v>
      </c>
      <c r="C37" s="42" t="n">
        <v>37125</v>
      </c>
      <c r="D37" s="20" t="n">
        <f aca="false">C37+90</f>
        <v>37215</v>
      </c>
      <c r="E37" s="21" t="n">
        <f aca="false">IF($A$9&gt;=D37,(IF($A$9-D37+1&gt;$A$10,$A$9-$A$8+1,$A$9-D37+1)),0)</f>
        <v>31</v>
      </c>
      <c r="F37" s="162"/>
      <c r="G37" s="23" t="n">
        <f aca="false">IF(F37&lt;&gt;"",E37,0)</f>
        <v>0</v>
      </c>
      <c r="H37" s="24" t="n">
        <f aca="false">IF(F37&lt;&gt;"",F37,0)</f>
        <v>0</v>
      </c>
      <c r="I37" s="23" t="n">
        <f aca="false">IF(E37&gt;0,1,0)</f>
        <v>1</v>
      </c>
      <c r="J37" s="163" t="s">
        <v>70</v>
      </c>
      <c r="K37" s="166"/>
    </row>
    <row r="38" customFormat="false" ht="12.75" hidden="false" customHeight="false" outlineLevel="0" collapsed="false">
      <c r="A38" s="8"/>
      <c r="B38" s="41" t="n">
        <v>5</v>
      </c>
      <c r="C38" s="42" t="n">
        <v>37125</v>
      </c>
      <c r="D38" s="20" t="n">
        <f aca="false">C38+90</f>
        <v>37215</v>
      </c>
      <c r="E38" s="21" t="n">
        <f aca="false">IF($A$9&gt;=D38,(IF($A$9-D38+1&gt;$A$10,$A$9-$A$8+1,$A$9-D38+1)),0)</f>
        <v>31</v>
      </c>
      <c r="F38" s="162" t="n">
        <v>0.960338024097692</v>
      </c>
      <c r="G38" s="23" t="n">
        <f aca="false">IF(F38&lt;&gt;"",E38,0)</f>
        <v>31</v>
      </c>
      <c r="H38" s="24" t="n">
        <f aca="false">IF(F38&lt;&gt;"",F38,0)</f>
        <v>0.960338024097692</v>
      </c>
      <c r="I38" s="23" t="n">
        <f aca="false">IF(E38&gt;0,1,0)</f>
        <v>1</v>
      </c>
      <c r="J38" s="163"/>
      <c r="K38" s="166"/>
    </row>
    <row r="39" customFormat="false" ht="12.75" hidden="false" customHeight="false" outlineLevel="0" collapsed="false">
      <c r="A39" s="8"/>
      <c r="B39" s="41" t="n">
        <v>6</v>
      </c>
      <c r="C39" s="42" t="n">
        <v>37125</v>
      </c>
      <c r="D39" s="20" t="n">
        <f aca="false">C39+90</f>
        <v>37215</v>
      </c>
      <c r="E39" s="21" t="n">
        <f aca="false">IF($A$9&gt;=D39,(IF($A$9-D39+1&gt;$A$10,$A$9-$A$8+1,$A$9-D39+1)),0)</f>
        <v>31</v>
      </c>
      <c r="F39" s="162"/>
      <c r="G39" s="23" t="n">
        <f aca="false">IF(F39&lt;&gt;"",E39,0)</f>
        <v>0</v>
      </c>
      <c r="H39" s="24" t="n">
        <f aca="false">IF(F39&lt;&gt;"",F39,0)</f>
        <v>0</v>
      </c>
      <c r="I39" s="23" t="n">
        <f aca="false">IF(E39&gt;0,1,0)</f>
        <v>1</v>
      </c>
      <c r="J39" s="163" t="s">
        <v>71</v>
      </c>
      <c r="K39" s="166"/>
    </row>
    <row r="40" customFormat="false" ht="12.75" hidden="false" customHeight="false" outlineLevel="0" collapsed="false">
      <c r="A40" s="8"/>
      <c r="B40" s="41" t="n">
        <v>7</v>
      </c>
      <c r="C40" s="50" t="n">
        <v>37124</v>
      </c>
      <c r="D40" s="20" t="n">
        <f aca="false">C40+90</f>
        <v>37214</v>
      </c>
      <c r="E40" s="21" t="n">
        <f aca="false">IF($A$9&gt;=D40,(IF($A$9-D40+1&gt;$A$10,$A$9-$A$8+1,$A$9-D40+1)),0)</f>
        <v>31</v>
      </c>
      <c r="F40" s="162" t="n">
        <v>0.971816641053986</v>
      </c>
      <c r="G40" s="23" t="n">
        <f aca="false">IF(F40&lt;&gt;"",E40,0)</f>
        <v>31</v>
      </c>
      <c r="H40" s="24" t="n">
        <f aca="false">IF(F40&lt;&gt;"",F40,0)</f>
        <v>0.971816641053986</v>
      </c>
      <c r="I40" s="23" t="n">
        <f aca="false">IF(E40&gt;0,1,0)</f>
        <v>1</v>
      </c>
      <c r="J40" s="163"/>
      <c r="K40" s="166"/>
    </row>
    <row r="41" customFormat="false" ht="12.75" hidden="false" customHeight="false" outlineLevel="0" collapsed="false">
      <c r="A41" s="8"/>
      <c r="B41" s="41" t="n">
        <v>8</v>
      </c>
      <c r="C41" s="42" t="n">
        <v>37131</v>
      </c>
      <c r="D41" s="20" t="n">
        <f aca="false">C41+90</f>
        <v>37221</v>
      </c>
      <c r="E41" s="21" t="n">
        <f aca="false">IF($A$9&gt;=D41,(IF($A$9-D41+1&gt;$A$10,$A$9-$A$8+1,$A$9-D41+1)),0)</f>
        <v>31</v>
      </c>
      <c r="F41" s="162"/>
      <c r="G41" s="23" t="n">
        <f aca="false">IF(F41&lt;&gt;"",E41,0)</f>
        <v>0</v>
      </c>
      <c r="H41" s="24" t="n">
        <f aca="false">IF(F41&lt;&gt;"",F41,0)</f>
        <v>0</v>
      </c>
      <c r="I41" s="23" t="n">
        <f aca="false">IF(E41&gt;0,1,0)</f>
        <v>1</v>
      </c>
      <c r="J41" s="163" t="s">
        <v>70</v>
      </c>
      <c r="K41" s="166"/>
    </row>
    <row r="42" customFormat="false" ht="12.75" hidden="false" customHeight="false" outlineLevel="0" collapsed="false">
      <c r="A42" s="8"/>
      <c r="B42" s="41" t="n">
        <v>9</v>
      </c>
      <c r="C42" s="42" t="n">
        <v>37125</v>
      </c>
      <c r="D42" s="20" t="n">
        <f aca="false">C42+90</f>
        <v>37215</v>
      </c>
      <c r="E42" s="21" t="n">
        <f aca="false">IF($A$9&gt;=D42,(IF($A$9-D42+1&gt;$A$10,$A$9-$A$8+1,$A$9-D42+1)),0)</f>
        <v>31</v>
      </c>
      <c r="F42" s="162" t="n">
        <v>0.982201934580533</v>
      </c>
      <c r="G42" s="23" t="n">
        <f aca="false">IF(F42&lt;&gt;"",E42,0)</f>
        <v>31</v>
      </c>
      <c r="H42" s="24" t="n">
        <f aca="false">IF(F42&lt;&gt;"",F42,0)</f>
        <v>0.982201934580533</v>
      </c>
      <c r="I42" s="23" t="n">
        <f aca="false">IF(E42&gt;0,1,0)</f>
        <v>1</v>
      </c>
      <c r="J42" s="163"/>
      <c r="K42" s="166"/>
    </row>
    <row r="43" customFormat="false" ht="12.75" hidden="false" customHeight="false" outlineLevel="0" collapsed="false">
      <c r="A43" s="8"/>
      <c r="B43" s="41" t="n">
        <v>10</v>
      </c>
      <c r="C43" s="42" t="n">
        <v>37125</v>
      </c>
      <c r="D43" s="20" t="n">
        <f aca="false">C43+90</f>
        <v>37215</v>
      </c>
      <c r="E43" s="21" t="n">
        <f aca="false">IF($A$9&gt;=D43,(IF($A$9-D43+1&gt;$A$10,$A$9-$A$8+1,$A$9-D43+1)),0)</f>
        <v>31</v>
      </c>
      <c r="F43" s="162" t="n">
        <v>0.935135999819332</v>
      </c>
      <c r="G43" s="23" t="n">
        <f aca="false">IF(F43&lt;&gt;"",E43,0)</f>
        <v>31</v>
      </c>
      <c r="H43" s="24" t="n">
        <f aca="false">IF(F43&lt;&gt;"",F43,0)</f>
        <v>0.935135999819332</v>
      </c>
      <c r="I43" s="23" t="n">
        <f aca="false">IF(E43&gt;0,1,0)</f>
        <v>1</v>
      </c>
      <c r="J43" s="163"/>
      <c r="K43" s="166"/>
    </row>
    <row r="44" customFormat="false" ht="12.75" hidden="false" customHeight="false" outlineLevel="0" collapsed="false">
      <c r="A44" s="8"/>
      <c r="B44" s="41" t="n">
        <v>11</v>
      </c>
      <c r="C44" s="50" t="n">
        <v>37120</v>
      </c>
      <c r="D44" s="20" t="n">
        <f aca="false">C44+90</f>
        <v>37210</v>
      </c>
      <c r="E44" s="21" t="n">
        <f aca="false">IF($A$9&gt;=D44,(IF($A$9-D44+1&gt;$A$10,$A$9-$A$8+1,$A$9-D44+1)),0)</f>
        <v>31</v>
      </c>
      <c r="F44" s="162" t="n">
        <v>0.913102032504871</v>
      </c>
      <c r="G44" s="23" t="n">
        <f aca="false">IF(F44&lt;&gt;"",E44,0)</f>
        <v>31</v>
      </c>
      <c r="H44" s="24" t="n">
        <f aca="false">IF(F44&lt;&gt;"",F44,0)</f>
        <v>0.913102032504871</v>
      </c>
      <c r="I44" s="23" t="n">
        <f aca="false">IF(E44&gt;0,1,0)</f>
        <v>1</v>
      </c>
      <c r="J44" s="163"/>
      <c r="K44" s="166"/>
    </row>
    <row r="45" customFormat="false" ht="12.75" hidden="false" customHeight="false" outlineLevel="0" collapsed="false">
      <c r="A45" s="8"/>
      <c r="B45" s="41" t="n">
        <v>12</v>
      </c>
      <c r="C45" s="42" t="n">
        <v>37116</v>
      </c>
      <c r="D45" s="20" t="n">
        <f aca="false">C45+90</f>
        <v>37206</v>
      </c>
      <c r="E45" s="21" t="n">
        <f aca="false">IF($A$9&gt;=D45,(IF($A$9-D45+1&gt;$A$10,$A$9-$A$8+1,$A$9-D45+1)),0)</f>
        <v>31</v>
      </c>
      <c r="F45" s="162" t="n">
        <v>0.983600436458513</v>
      </c>
      <c r="G45" s="23" t="n">
        <f aca="false">IF(F45&lt;&gt;"",E45,0)</f>
        <v>31</v>
      </c>
      <c r="H45" s="24" t="n">
        <f aca="false">IF(F45&lt;&gt;"",F45,0)</f>
        <v>0.983600436458513</v>
      </c>
      <c r="I45" s="23" t="n">
        <f aca="false">IF(E45&gt;0,1,0)</f>
        <v>1</v>
      </c>
      <c r="J45" s="163"/>
      <c r="K45" s="166"/>
    </row>
    <row r="46" customFormat="false" ht="12.75" hidden="false" customHeight="false" outlineLevel="0" collapsed="false">
      <c r="A46" s="8"/>
      <c r="B46" s="41" t="n">
        <v>13</v>
      </c>
      <c r="C46" s="42" t="n">
        <v>37125</v>
      </c>
      <c r="D46" s="20" t="n">
        <f aca="false">C46+90</f>
        <v>37215</v>
      </c>
      <c r="E46" s="21" t="n">
        <f aca="false">IF($A$9&gt;=D46,(IF($A$9-D46+1&gt;$A$10,$A$9-$A$8+1,$A$9-D46+1)),0)</f>
        <v>31</v>
      </c>
      <c r="F46" s="162" t="n">
        <v>0.959920250765198</v>
      </c>
      <c r="G46" s="23" t="n">
        <f aca="false">IF(F46&lt;&gt;"",E46,0)</f>
        <v>31</v>
      </c>
      <c r="H46" s="24" t="n">
        <f aca="false">IF(F46&lt;&gt;"",F46,0)</f>
        <v>0.959920250765198</v>
      </c>
      <c r="I46" s="23" t="n">
        <f aca="false">IF(E46&gt;0,1,0)</f>
        <v>1</v>
      </c>
      <c r="J46" s="163"/>
      <c r="K46" s="166"/>
    </row>
    <row r="47" customFormat="false" ht="12.75" hidden="false" customHeight="false" outlineLevel="0" collapsed="false">
      <c r="A47" s="8"/>
      <c r="B47" s="41" t="n">
        <v>14</v>
      </c>
      <c r="C47" s="42" t="n">
        <v>37116</v>
      </c>
      <c r="D47" s="20" t="n">
        <f aca="false">C47+90</f>
        <v>37206</v>
      </c>
      <c r="E47" s="21" t="n">
        <f aca="false">IF($A$9&gt;=D47,(IF($A$9-D47+1&gt;$A$10,$A$9-$A$8+1,$A$9-D47+1)),0)</f>
        <v>31</v>
      </c>
      <c r="F47" s="162"/>
      <c r="G47" s="23" t="n">
        <f aca="false">IF(F47&lt;&gt;"",E47,0)</f>
        <v>0</v>
      </c>
      <c r="H47" s="24" t="n">
        <f aca="false">IF(F47&lt;&gt;"",F47,0)</f>
        <v>0</v>
      </c>
      <c r="I47" s="23" t="n">
        <f aca="false">IF(E47&gt;0,1,0)</f>
        <v>1</v>
      </c>
      <c r="J47" s="163" t="s">
        <v>72</v>
      </c>
      <c r="K47" s="166"/>
    </row>
    <row r="48" customFormat="false" ht="12.75" hidden="false" customHeight="false" outlineLevel="0" collapsed="false">
      <c r="A48" s="8"/>
      <c r="B48" s="41" t="n">
        <v>15</v>
      </c>
      <c r="C48" s="42" t="n">
        <v>37125</v>
      </c>
      <c r="D48" s="20" t="n">
        <f aca="false">C48+90</f>
        <v>37215</v>
      </c>
      <c r="E48" s="21" t="n">
        <f aca="false">IF($A$9&gt;=D48,(IF($A$9-D48+1&gt;$A$10,$A$9-$A$8+1,$A$9-D48+1)),0)</f>
        <v>31</v>
      </c>
      <c r="F48" s="162" t="n">
        <v>0.877857354710203</v>
      </c>
      <c r="G48" s="23" t="n">
        <f aca="false">IF(F48&lt;&gt;"",E48,0)</f>
        <v>31</v>
      </c>
      <c r="H48" s="24" t="n">
        <f aca="false">IF(F48&lt;&gt;"",F48,0)</f>
        <v>0.877857354710203</v>
      </c>
      <c r="I48" s="23" t="n">
        <f aca="false">IF(E48&gt;0,1,0)</f>
        <v>1</v>
      </c>
      <c r="J48" s="163"/>
      <c r="K48" s="166"/>
    </row>
    <row r="49" customFormat="false" ht="12.75" hidden="false" customHeight="false" outlineLevel="0" collapsed="false">
      <c r="A49" s="8"/>
      <c r="B49" s="41" t="n">
        <v>16</v>
      </c>
      <c r="C49" s="42" t="n">
        <v>37131</v>
      </c>
      <c r="D49" s="20" t="n">
        <f aca="false">C49+90</f>
        <v>37221</v>
      </c>
      <c r="E49" s="21" t="n">
        <f aca="false">IF($A$9&gt;=D49,(IF($A$9-D49+1&gt;$A$10,$A$9-$A$8+1,$A$9-D49+1)),0)</f>
        <v>31</v>
      </c>
      <c r="F49" s="162" t="n">
        <v>0.957304953274299</v>
      </c>
      <c r="G49" s="23" t="n">
        <f aca="false">IF(F49&lt;&gt;"",E49,0)</f>
        <v>31</v>
      </c>
      <c r="H49" s="24" t="n">
        <f aca="false">IF(F49&lt;&gt;"",F49,0)</f>
        <v>0.957304953274299</v>
      </c>
      <c r="I49" s="23" t="n">
        <f aca="false">IF(E49&gt;0,1,0)</f>
        <v>1</v>
      </c>
      <c r="J49" s="163"/>
      <c r="K49" s="166"/>
    </row>
    <row r="50" customFormat="false" ht="12.75" hidden="false" customHeight="false" outlineLevel="0" collapsed="false">
      <c r="A50" s="8"/>
      <c r="B50" s="41" t="n">
        <v>17</v>
      </c>
      <c r="C50" s="42" t="n">
        <v>37131</v>
      </c>
      <c r="D50" s="20" t="n">
        <f aca="false">C50+90</f>
        <v>37221</v>
      </c>
      <c r="E50" s="21" t="n">
        <f aca="false">IF($A$9&gt;=D50,(IF($A$9-D50+1&gt;$A$10,$A$9-$A$8+1,$A$9-D50+1)),0)</f>
        <v>31</v>
      </c>
      <c r="F50" s="162" t="n">
        <v>0.983449461614434</v>
      </c>
      <c r="G50" s="23" t="n">
        <f aca="false">IF(F50&lt;&gt;"",E50,0)</f>
        <v>31</v>
      </c>
      <c r="H50" s="24" t="n">
        <f aca="false">IF(F50&lt;&gt;"",F50,0)</f>
        <v>0.983449461614434</v>
      </c>
      <c r="I50" s="23" t="n">
        <f aca="false">IF(E50&gt;0,1,0)</f>
        <v>1</v>
      </c>
      <c r="J50" s="163"/>
      <c r="K50" s="166"/>
    </row>
    <row r="51" customFormat="false" ht="12.75" hidden="false" customHeight="false" outlineLevel="0" collapsed="false">
      <c r="A51" s="8"/>
      <c r="B51" s="41" t="n">
        <v>18</v>
      </c>
      <c r="C51" s="42" t="n">
        <v>37131</v>
      </c>
      <c r="D51" s="20" t="n">
        <f aca="false">C51+90</f>
        <v>37221</v>
      </c>
      <c r="E51" s="21" t="n">
        <f aca="false">IF($A$9&gt;=D51,(IF($A$9-D51+1&gt;$A$10,$A$9-$A$8+1,$A$9-D51+1)),0)</f>
        <v>31</v>
      </c>
      <c r="F51" s="162" t="n">
        <v>0.739827823333732</v>
      </c>
      <c r="G51" s="23" t="n">
        <f aca="false">IF(F51&lt;&gt;"",E51,0)</f>
        <v>31</v>
      </c>
      <c r="H51" s="24" t="n">
        <f aca="false">IF(F51&lt;&gt;"",F51,0)</f>
        <v>0.739827823333732</v>
      </c>
      <c r="I51" s="23" t="n">
        <f aca="false">IF(E51&gt;0,1,0)</f>
        <v>1</v>
      </c>
      <c r="J51" s="163"/>
      <c r="K51" s="166"/>
    </row>
    <row r="52" customFormat="false" ht="12.75" hidden="false" customHeight="false" outlineLevel="0" collapsed="false">
      <c r="A52" s="8"/>
      <c r="B52" s="41" t="n">
        <v>19</v>
      </c>
      <c r="C52" s="42" t="n">
        <v>37125</v>
      </c>
      <c r="D52" s="20" t="n">
        <f aca="false">C52+90</f>
        <v>37215</v>
      </c>
      <c r="E52" s="21" t="n">
        <f aca="false">IF($A$9&gt;=D52,(IF($A$9-D52+1&gt;$A$10,$A$9-$A$8+1,$A$9-D52+1)),0)</f>
        <v>31</v>
      </c>
      <c r="F52" s="162" t="n">
        <v>0.951479868355501</v>
      </c>
      <c r="G52" s="23" t="n">
        <f aca="false">IF(F52&lt;&gt;"",E52,0)</f>
        <v>31</v>
      </c>
      <c r="H52" s="24" t="n">
        <f aca="false">IF(F52&lt;&gt;"",F52,0)</f>
        <v>0.951479868355501</v>
      </c>
      <c r="I52" s="23" t="n">
        <f aca="false">IF(E52&gt;0,1,0)</f>
        <v>1</v>
      </c>
      <c r="J52" s="163"/>
      <c r="K52" s="166"/>
    </row>
    <row r="53" customFormat="false" ht="12.75" hidden="false" customHeight="false" outlineLevel="0" collapsed="false">
      <c r="A53" s="8"/>
      <c r="B53" s="41" t="n">
        <v>20</v>
      </c>
      <c r="C53" s="42" t="n">
        <v>37116</v>
      </c>
      <c r="D53" s="20" t="n">
        <f aca="false">C53+90</f>
        <v>37206</v>
      </c>
      <c r="E53" s="21" t="n">
        <f aca="false">IF($A$9&gt;=D53,(IF($A$9-D53+1&gt;$A$10,$A$9-$A$8+1,$A$9-D53+1)),0)</f>
        <v>31</v>
      </c>
      <c r="F53" s="162" t="n">
        <v>0.95772757932266</v>
      </c>
      <c r="G53" s="23" t="n">
        <f aca="false">IF(F53&lt;&gt;"",E53,0)</f>
        <v>31</v>
      </c>
      <c r="H53" s="24" t="n">
        <f aca="false">IF(F53&lt;&gt;"",F53,0)</f>
        <v>0.95772757932266</v>
      </c>
      <c r="I53" s="23" t="n">
        <f aca="false">IF(E53&gt;0,1,0)</f>
        <v>1</v>
      </c>
      <c r="J53" s="163"/>
      <c r="K53" s="166"/>
    </row>
    <row r="54" customFormat="false" ht="12.75" hidden="false" customHeight="false" outlineLevel="0" collapsed="false">
      <c r="A54" s="8"/>
      <c r="B54" s="41" t="n">
        <v>21</v>
      </c>
      <c r="C54" s="42" t="n">
        <v>37109</v>
      </c>
      <c r="D54" s="20" t="n">
        <f aca="false">C54+90</f>
        <v>37199</v>
      </c>
      <c r="E54" s="21" t="n">
        <f aca="false">IF($A$9&gt;=D54,(IF($A$9-D54+1&gt;$A$10,$A$9-$A$8+1,$A$9-D54+1)),0)</f>
        <v>31</v>
      </c>
      <c r="F54" s="162" t="n">
        <v>0.71004565092941</v>
      </c>
      <c r="G54" s="23" t="n">
        <f aca="false">IF(F54&lt;&gt;"",E54,0)</f>
        <v>31</v>
      </c>
      <c r="H54" s="24" t="n">
        <f aca="false">IF(F54&lt;&gt;"",F54,0)</f>
        <v>0.71004565092941</v>
      </c>
      <c r="I54" s="23" t="n">
        <f aca="false">IF(E54&gt;0,1,0)</f>
        <v>1</v>
      </c>
      <c r="J54" s="163"/>
      <c r="K54" s="166"/>
    </row>
    <row r="55" customFormat="false" ht="12.75" hidden="false" customHeight="false" outlineLevel="0" collapsed="false">
      <c r="A55" s="8"/>
      <c r="B55" s="1" t="n">
        <v>22</v>
      </c>
      <c r="C55" s="33" t="n">
        <v>37098</v>
      </c>
      <c r="D55" s="20" t="n">
        <f aca="false">C55+90</f>
        <v>37188</v>
      </c>
      <c r="E55" s="21" t="n">
        <f aca="false">IF($A$9&gt;=D55,(IF($A$9-D55+1&gt;$A$10,$A$9-$A$8+1,$A$9-D55+1)),0)</f>
        <v>31</v>
      </c>
      <c r="F55" s="162" t="n">
        <v>0.797507322658424</v>
      </c>
      <c r="G55" s="23" t="n">
        <f aca="false">IF(F55&lt;&gt;"",E55,0)</f>
        <v>31</v>
      </c>
      <c r="H55" s="24" t="n">
        <f aca="false">IF(F55&lt;&gt;"",F55,0)</f>
        <v>0.797507322658424</v>
      </c>
      <c r="I55" s="23" t="n">
        <f aca="false">IF(E55&gt;0,1,0)</f>
        <v>1</v>
      </c>
      <c r="J55" s="163"/>
      <c r="K55" s="166"/>
    </row>
    <row r="56" customFormat="false" ht="12.75" hidden="false" customHeight="false" outlineLevel="0" collapsed="false">
      <c r="A56" s="8"/>
      <c r="B56" s="1" t="n">
        <v>23</v>
      </c>
      <c r="C56" s="33" t="n">
        <v>37098</v>
      </c>
      <c r="D56" s="20" t="n">
        <f aca="false">C56+90</f>
        <v>37188</v>
      </c>
      <c r="E56" s="21" t="n">
        <f aca="false">IF($A$9&gt;=D56,(IF($A$9-D56+1&gt;$A$10,$A$9-$A$8+1,$A$9-D56+1)),0)</f>
        <v>31</v>
      </c>
      <c r="F56" s="162" t="n">
        <v>0.91249621261308</v>
      </c>
      <c r="G56" s="23" t="n">
        <f aca="false">IF(F56&lt;&gt;"",E56,0)</f>
        <v>31</v>
      </c>
      <c r="H56" s="24" t="n">
        <f aca="false">IF(F56&lt;&gt;"",F56,0)</f>
        <v>0.91249621261308</v>
      </c>
      <c r="I56" s="23" t="n">
        <f aca="false">IF(E56&gt;0,1,0)</f>
        <v>1</v>
      </c>
      <c r="J56" s="163"/>
      <c r="K56" s="166"/>
    </row>
    <row r="57" customFormat="false" ht="12.75" hidden="false" customHeight="false" outlineLevel="0" collapsed="false">
      <c r="A57" s="8"/>
      <c r="B57" s="1" t="n">
        <v>24</v>
      </c>
      <c r="C57" s="33" t="n">
        <v>37098</v>
      </c>
      <c r="D57" s="20" t="n">
        <f aca="false">C57+90</f>
        <v>37188</v>
      </c>
      <c r="E57" s="21" t="n">
        <f aca="false">IF($A$9&gt;=D57,(IF($A$9-D57+1&gt;$A$10,$A$9-$A$8+1,$A$9-D57+1)),0)</f>
        <v>31</v>
      </c>
      <c r="F57" s="162" t="n">
        <v>0.895028194105529</v>
      </c>
      <c r="G57" s="23" t="n">
        <f aca="false">IF(F57&lt;&gt;"",E57,0)</f>
        <v>31</v>
      </c>
      <c r="H57" s="24" t="n">
        <f aca="false">IF(F57&lt;&gt;"",F57,0)</f>
        <v>0.895028194105529</v>
      </c>
      <c r="I57" s="23" t="n">
        <f aca="false">IF(E57&gt;0,1,0)</f>
        <v>1</v>
      </c>
      <c r="J57" s="163"/>
      <c r="K57" s="166"/>
    </row>
    <row r="58" customFormat="false" ht="12.75" hidden="false" customHeight="false" outlineLevel="0" collapsed="false">
      <c r="A58" s="8"/>
      <c r="B58" s="1" t="n">
        <v>25</v>
      </c>
      <c r="C58" s="33" t="n">
        <v>37098</v>
      </c>
      <c r="D58" s="20" t="n">
        <f aca="false">C58+90</f>
        <v>37188</v>
      </c>
      <c r="E58" s="21" t="n">
        <f aca="false">IF($A$9&gt;=D58,(IF($A$9-D58+1&gt;$A$10,$A$9-$A$8+1,$A$9-D58+1)),0)</f>
        <v>31</v>
      </c>
      <c r="F58" s="162" t="n">
        <v>0.870523846284424</v>
      </c>
      <c r="G58" s="23" t="n">
        <f aca="false">IF(F58&lt;&gt;"",E58,0)</f>
        <v>31</v>
      </c>
      <c r="H58" s="24" t="n">
        <f aca="false">IF(F58&lt;&gt;"",F58,0)</f>
        <v>0.870523846284424</v>
      </c>
      <c r="I58" s="23" t="n">
        <f aca="false">IF(E58&gt;0,1,0)</f>
        <v>1</v>
      </c>
      <c r="J58" s="163"/>
      <c r="K58" s="166"/>
    </row>
    <row r="59" customFormat="false" ht="12.75" hidden="false" customHeight="false" outlineLevel="0" collapsed="false">
      <c r="A59" s="8"/>
      <c r="B59" s="1" t="n">
        <v>26</v>
      </c>
      <c r="C59" s="33" t="n">
        <v>37098</v>
      </c>
      <c r="D59" s="20" t="n">
        <f aca="false">C59+90</f>
        <v>37188</v>
      </c>
      <c r="E59" s="21" t="n">
        <f aca="false">IF($A$9&gt;=D59,(IF($A$9-D59+1&gt;$A$10,$A$9-$A$8+1,$A$9-D59+1)),0)</f>
        <v>31</v>
      </c>
      <c r="F59" s="162" t="n">
        <v>0.895120929481546</v>
      </c>
      <c r="G59" s="23" t="n">
        <f aca="false">IF(F59&lt;&gt;"",E59,0)</f>
        <v>31</v>
      </c>
      <c r="H59" s="24" t="n">
        <f aca="false">IF(F59&lt;&gt;"",F59,0)</f>
        <v>0.895120929481546</v>
      </c>
      <c r="I59" s="23" t="n">
        <f aca="false">IF(E59&gt;0,1,0)</f>
        <v>1</v>
      </c>
      <c r="J59" s="163"/>
      <c r="K59" s="166"/>
    </row>
    <row r="60" customFormat="false" ht="12.75" hidden="false" customHeight="false" outlineLevel="0" collapsed="false">
      <c r="A60" s="8"/>
      <c r="B60" s="1" t="n">
        <v>27</v>
      </c>
      <c r="C60" s="33" t="n">
        <v>37098</v>
      </c>
      <c r="D60" s="20" t="n">
        <f aca="false">C60+90</f>
        <v>37188</v>
      </c>
      <c r="E60" s="21" t="n">
        <f aca="false">IF($A$9&gt;=D60,(IF($A$9-D60+1&gt;$A$10,$A$9-$A$8+1,$A$9-D60+1)),0)</f>
        <v>31</v>
      </c>
      <c r="F60" s="162" t="n">
        <v>0.95296419375443</v>
      </c>
      <c r="G60" s="23" t="n">
        <f aca="false">IF(F60&lt;&gt;"",E60,0)</f>
        <v>31</v>
      </c>
      <c r="H60" s="24" t="n">
        <f aca="false">IF(F60&lt;&gt;"",F60,0)</f>
        <v>0.95296419375443</v>
      </c>
      <c r="I60" s="23" t="n">
        <f aca="false">IF(E60&gt;0,1,0)</f>
        <v>1</v>
      </c>
      <c r="J60" s="163"/>
      <c r="K60" s="166"/>
    </row>
    <row r="61" customFormat="false" ht="12.75" hidden="false" customHeight="false" outlineLevel="0" collapsed="false">
      <c r="A61" s="8"/>
      <c r="B61" s="1" t="n">
        <v>28</v>
      </c>
      <c r="C61" s="33" t="n">
        <v>37098</v>
      </c>
      <c r="D61" s="20" t="n">
        <f aca="false">C61+90</f>
        <v>37188</v>
      </c>
      <c r="E61" s="21" t="n">
        <f aca="false">IF($A$9&gt;=D61,(IF($A$9-D61+1&gt;$A$10,$A$9-$A$8+1,$A$9-D61+1)),0)</f>
        <v>31</v>
      </c>
      <c r="F61" s="162" t="n">
        <v>0.907090484793737</v>
      </c>
      <c r="G61" s="23" t="n">
        <f aca="false">IF(F61&lt;&gt;"",E61,0)</f>
        <v>31</v>
      </c>
      <c r="H61" s="24" t="n">
        <f aca="false">IF(F61&lt;&gt;"",F61,0)</f>
        <v>0.907090484793737</v>
      </c>
      <c r="I61" s="23" t="n">
        <f aca="false">IF(E61&gt;0,1,0)</f>
        <v>1</v>
      </c>
      <c r="J61" s="163"/>
      <c r="K61" s="166"/>
    </row>
    <row r="62" customFormat="false" ht="12.75" hidden="false" customHeight="false" outlineLevel="0" collapsed="false">
      <c r="A62" s="8"/>
      <c r="B62" s="1" t="n">
        <v>29</v>
      </c>
      <c r="C62" s="33" t="n">
        <v>37098</v>
      </c>
      <c r="D62" s="20" t="n">
        <f aca="false">C62+90</f>
        <v>37188</v>
      </c>
      <c r="E62" s="21" t="n">
        <f aca="false">IF($A$9&gt;=D62,(IF($A$9-D62+1&gt;$A$10,$A$9-$A$8+1,$A$9-D62+1)),0)</f>
        <v>31</v>
      </c>
      <c r="F62" s="162" t="n">
        <v>0.843944616621487</v>
      </c>
      <c r="G62" s="23" t="n">
        <f aca="false">IF(F62&lt;&gt;"",E62,0)</f>
        <v>31</v>
      </c>
      <c r="H62" s="24" t="n">
        <f aca="false">IF(F62&lt;&gt;"",F62,0)</f>
        <v>0.843944616621487</v>
      </c>
      <c r="I62" s="23" t="n">
        <f aca="false">IF(E62&gt;0,1,0)</f>
        <v>1</v>
      </c>
      <c r="J62" s="163"/>
      <c r="K62" s="166"/>
    </row>
    <row r="63" customFormat="false" ht="12.75" hidden="false" customHeight="false" outlineLevel="0" collapsed="false">
      <c r="A63" s="8"/>
      <c r="B63" s="1" t="n">
        <v>30</v>
      </c>
      <c r="C63" s="33" t="n">
        <v>37098</v>
      </c>
      <c r="D63" s="20" t="n">
        <f aca="false">C63+90</f>
        <v>37188</v>
      </c>
      <c r="E63" s="21" t="n">
        <f aca="false">IF($A$9&gt;=D63,(IF($A$9-D63+1&gt;$A$10,$A$9-$A$8+1,$A$9-D63+1)),0)</f>
        <v>31</v>
      </c>
      <c r="F63" s="162"/>
      <c r="G63" s="23" t="n">
        <f aca="false">IF(F63&lt;&gt;"",E63,0)</f>
        <v>0</v>
      </c>
      <c r="H63" s="24" t="n">
        <f aca="false">IF(F63&lt;&gt;"",F63,0)</f>
        <v>0</v>
      </c>
      <c r="I63" s="23" t="n">
        <f aca="false">IF(E63&gt;0,1,0)</f>
        <v>1</v>
      </c>
      <c r="J63" s="163" t="s">
        <v>73</v>
      </c>
      <c r="K63" s="166"/>
    </row>
    <row r="64" customFormat="false" ht="12.75" hidden="false" customHeight="false" outlineLevel="0" collapsed="false">
      <c r="A64" s="8"/>
      <c r="B64" s="1" t="n">
        <v>31</v>
      </c>
      <c r="C64" s="33" t="n">
        <v>37098</v>
      </c>
      <c r="D64" s="20" t="n">
        <f aca="false">C64+90</f>
        <v>37188</v>
      </c>
      <c r="E64" s="21" t="n">
        <f aca="false">IF($A$9&gt;=D64,(IF($A$9-D64+1&gt;$A$10,$A$9-$A$8+1,$A$9-D64+1)),0)</f>
        <v>31</v>
      </c>
      <c r="F64" s="162" t="n">
        <v>0.39371560094669</v>
      </c>
      <c r="G64" s="23" t="n">
        <f aca="false">IF(F64&lt;&gt;"",E64,0)</f>
        <v>31</v>
      </c>
      <c r="H64" s="24" t="n">
        <f aca="false">IF(F64&lt;&gt;"",F64,0)</f>
        <v>0.39371560094669</v>
      </c>
      <c r="I64" s="23" t="n">
        <f aca="false">IF(E64&gt;0,1,0)</f>
        <v>1</v>
      </c>
      <c r="J64" s="163"/>
      <c r="K64" s="166"/>
    </row>
    <row r="65" customFormat="false" ht="12.75" hidden="false" customHeight="false" outlineLevel="0" collapsed="false">
      <c r="A65" s="8"/>
      <c r="B65" s="1" t="n">
        <v>32</v>
      </c>
      <c r="C65" s="50" t="n">
        <v>37152</v>
      </c>
      <c r="D65" s="20" t="n">
        <f aca="false">C65+90</f>
        <v>37242</v>
      </c>
      <c r="E65" s="21" t="n">
        <f aca="false">IF($A$9&gt;=D65,(IF($A$9-D65+1&gt;$A$10,$A$9-$A$8+1,$A$9-D65+1)),0)</f>
        <v>31</v>
      </c>
      <c r="F65" s="162" t="n">
        <v>0.619644323092576</v>
      </c>
      <c r="G65" s="23" t="n">
        <f aca="false">IF(F65&lt;&gt;"",E65,0)</f>
        <v>31</v>
      </c>
      <c r="H65" s="24" t="n">
        <f aca="false">IF(F65&lt;&gt;"",F65,0)</f>
        <v>0.619644323092576</v>
      </c>
      <c r="I65" s="23" t="n">
        <f aca="false">IF(E65&gt;0,1,0)</f>
        <v>1</v>
      </c>
      <c r="J65" s="163"/>
      <c r="K65" s="166"/>
    </row>
    <row r="66" customFormat="false" ht="12.75" hidden="false" customHeight="false" outlineLevel="0" collapsed="false">
      <c r="A66" s="8"/>
      <c r="B66" s="1" t="n">
        <v>33</v>
      </c>
      <c r="C66" s="33" t="n">
        <v>37098</v>
      </c>
      <c r="D66" s="20" t="n">
        <f aca="false">C66+90</f>
        <v>37188</v>
      </c>
      <c r="E66" s="21" t="n">
        <f aca="false">IF($A$9&gt;=D66,(IF($A$9-D66+1&gt;$A$10,$A$9-$A$8+1,$A$9-D66+1)),0)</f>
        <v>31</v>
      </c>
      <c r="F66" s="162" t="n">
        <v>0.799</v>
      </c>
      <c r="G66" s="23" t="n">
        <f aca="false">IF(F66&lt;&gt;"",E66,0)</f>
        <v>31</v>
      </c>
      <c r="H66" s="24" t="n">
        <f aca="false">IF(F66&lt;&gt;"",F66,0)</f>
        <v>0.799</v>
      </c>
      <c r="I66" s="23" t="n">
        <f aca="false">IF(E66&gt;0,1,0)</f>
        <v>1</v>
      </c>
      <c r="J66" s="163"/>
      <c r="K66" s="166"/>
    </row>
    <row r="67" customFormat="false" ht="12.75" hidden="false" customHeight="false" outlineLevel="0" collapsed="false">
      <c r="A67" s="8"/>
      <c r="B67" s="1" t="n">
        <v>34</v>
      </c>
      <c r="C67" s="33" t="n">
        <v>37098</v>
      </c>
      <c r="D67" s="20" t="n">
        <f aca="false">C67+90</f>
        <v>37188</v>
      </c>
      <c r="E67" s="21" t="n">
        <f aca="false">IF($A$9&gt;=D67,(IF($A$9-D67+1&gt;$A$10,$A$9-$A$8+1,$A$9-D67+1)),0)</f>
        <v>31</v>
      </c>
      <c r="F67" s="162" t="n">
        <v>0.97892916290274</v>
      </c>
      <c r="G67" s="23" t="n">
        <f aca="false">IF(F67&lt;&gt;"",E67,0)</f>
        <v>31</v>
      </c>
      <c r="H67" s="24" t="n">
        <f aca="false">IF(F67&lt;&gt;"",F67,0)</f>
        <v>0.97892916290274</v>
      </c>
      <c r="I67" s="23" t="n">
        <f aca="false">IF(E67&gt;0,1,0)</f>
        <v>1</v>
      </c>
      <c r="J67" s="163"/>
      <c r="K67" s="166"/>
    </row>
    <row r="68" customFormat="false" ht="12.75" hidden="false" customHeight="false" outlineLevel="0" collapsed="false">
      <c r="A68" s="8"/>
      <c r="B68" s="1" t="n">
        <v>35</v>
      </c>
      <c r="C68" s="33" t="n">
        <v>37098</v>
      </c>
      <c r="D68" s="20" t="n">
        <f aca="false">C68+90</f>
        <v>37188</v>
      </c>
      <c r="E68" s="21" t="n">
        <f aca="false">IF($A$9&gt;=D68,(IF($A$9-D68+1&gt;$A$10,$A$9-$A$8+1,$A$9-D68+1)),0)</f>
        <v>31</v>
      </c>
      <c r="F68" s="162" t="n">
        <v>0.905749035215527</v>
      </c>
      <c r="G68" s="23" t="n">
        <f aca="false">IF(F68&lt;&gt;"",E68,0)</f>
        <v>31</v>
      </c>
      <c r="H68" s="24" t="n">
        <f aca="false">IF(F68&lt;&gt;"",F68,0)</f>
        <v>0.905749035215527</v>
      </c>
      <c r="I68" s="23" t="n">
        <f aca="false">IF(E68&gt;0,1,0)</f>
        <v>1</v>
      </c>
      <c r="J68" s="163"/>
      <c r="K68" s="166"/>
    </row>
    <row r="69" customFormat="false" ht="12.75" hidden="false" customHeight="false" outlineLevel="0" collapsed="false">
      <c r="A69" s="8"/>
      <c r="B69" s="1" t="n">
        <v>36</v>
      </c>
      <c r="C69" s="33" t="n">
        <v>37098</v>
      </c>
      <c r="D69" s="20" t="n">
        <f aca="false">C69+90</f>
        <v>37188</v>
      </c>
      <c r="E69" s="21" t="n">
        <f aca="false">IF($A$9&gt;=D69,(IF($A$9-D69+1&gt;$A$10,$A$9-$A$8+1,$A$9-D69+1)),0)</f>
        <v>31</v>
      </c>
      <c r="F69" s="162" t="n">
        <v>0.969179765630116</v>
      </c>
      <c r="G69" s="23" t="n">
        <f aca="false">IF(F69&lt;&gt;"",E69,0)</f>
        <v>31</v>
      </c>
      <c r="H69" s="24" t="n">
        <f aca="false">IF(F69&lt;&gt;"",F69,0)</f>
        <v>0.969179765630116</v>
      </c>
      <c r="I69" s="23" t="n">
        <f aca="false">IF(E69&gt;0,1,0)</f>
        <v>1</v>
      </c>
      <c r="J69" s="163"/>
      <c r="K69" s="166"/>
    </row>
    <row r="70" customFormat="false" ht="12.75" hidden="false" customHeight="false" outlineLevel="0" collapsed="false">
      <c r="A70" s="8"/>
      <c r="B70" s="1" t="n">
        <v>37</v>
      </c>
      <c r="C70" s="33" t="n">
        <v>37098</v>
      </c>
      <c r="D70" s="20" t="n">
        <f aca="false">C70+90</f>
        <v>37188</v>
      </c>
      <c r="E70" s="21" t="n">
        <f aca="false">IF($A$9&gt;=D70,(IF($A$9-D70+1&gt;$A$10,$A$9-$A$8+1,$A$9-D70+1)),0)</f>
        <v>31</v>
      </c>
      <c r="F70" s="162"/>
      <c r="G70" s="23" t="n">
        <f aca="false">IF(F70&lt;&gt;"",E70,0)</f>
        <v>0</v>
      </c>
      <c r="H70" s="24" t="n">
        <f aca="false">IF(F70&lt;&gt;"",F70,0)</f>
        <v>0</v>
      </c>
      <c r="I70" s="23" t="n">
        <f aca="false">IF(E70&gt;0,1,0)</f>
        <v>1</v>
      </c>
      <c r="J70" s="163" t="s">
        <v>74</v>
      </c>
      <c r="K70" s="166"/>
    </row>
    <row r="71" customFormat="false" ht="12.75" hidden="false" customHeight="false" outlineLevel="0" collapsed="false">
      <c r="A71" s="8"/>
      <c r="B71" s="1" t="n">
        <v>38</v>
      </c>
      <c r="C71" s="33" t="n">
        <v>37098</v>
      </c>
      <c r="D71" s="20" t="n">
        <f aca="false">C71+90</f>
        <v>37188</v>
      </c>
      <c r="E71" s="21" t="n">
        <f aca="false">IF($A$9&gt;=D71,(IF($A$9-D71+1&gt;$A$10,$A$9-$A$8+1,$A$9-D71+1)),0)</f>
        <v>31</v>
      </c>
      <c r="F71" s="162" t="n">
        <v>0.928335595417417</v>
      </c>
      <c r="G71" s="23" t="n">
        <f aca="false">IF(F71&lt;&gt;"",E71,0)</f>
        <v>31</v>
      </c>
      <c r="H71" s="24" t="n">
        <f aca="false">IF(F71&lt;&gt;"",F71,0)</f>
        <v>0.928335595417417</v>
      </c>
      <c r="I71" s="23" t="n">
        <f aca="false">IF(E71&gt;0,1,0)</f>
        <v>1</v>
      </c>
      <c r="J71" s="163"/>
      <c r="K71" s="166"/>
    </row>
    <row r="72" customFormat="false" ht="12.75" hidden="false" customHeight="false" outlineLevel="0" collapsed="false">
      <c r="A72" s="8"/>
      <c r="B72" s="1" t="n">
        <v>39</v>
      </c>
      <c r="C72" s="33" t="n">
        <v>37098</v>
      </c>
      <c r="D72" s="20" t="n">
        <f aca="false">C72+90</f>
        <v>37188</v>
      </c>
      <c r="E72" s="21" t="n">
        <f aca="false">IF($A$9&gt;=D72,(IF($A$9-D72+1&gt;$A$10,$A$9-$A$8+1,$A$9-D72+1)),0)</f>
        <v>31</v>
      </c>
      <c r="F72" s="162" t="n">
        <v>0.818199850574085</v>
      </c>
      <c r="G72" s="23" t="n">
        <f aca="false">IF(F72&lt;&gt;"",E72,0)</f>
        <v>31</v>
      </c>
      <c r="H72" s="24" t="n">
        <f aca="false">IF(F72&lt;&gt;"",F72,0)</f>
        <v>0.818199850574085</v>
      </c>
      <c r="I72" s="23" t="n">
        <f aca="false">IF(E72&gt;0,1,0)</f>
        <v>1</v>
      </c>
      <c r="J72" s="163"/>
      <c r="K72" s="166"/>
    </row>
    <row r="73" customFormat="false" ht="12.75" hidden="false" customHeight="false" outlineLevel="0" collapsed="false">
      <c r="A73" s="8"/>
      <c r="B73" s="1" t="n">
        <v>40</v>
      </c>
      <c r="C73" s="33" t="n">
        <v>37098</v>
      </c>
      <c r="D73" s="20" t="n">
        <f aca="false">C73+90</f>
        <v>37188</v>
      </c>
      <c r="E73" s="21" t="n">
        <f aca="false">IF($A$9&gt;=D73,(IF($A$9-D73+1&gt;$A$10,$A$9-$A$8+1,$A$9-D73+1)),0)</f>
        <v>31</v>
      </c>
      <c r="F73" s="162" t="n">
        <v>0.943941783976065</v>
      </c>
      <c r="G73" s="23" t="n">
        <f aca="false">IF(F73&lt;&gt;"",E73,0)</f>
        <v>31</v>
      </c>
      <c r="H73" s="24" t="n">
        <f aca="false">IF(F73&lt;&gt;"",F73,0)</f>
        <v>0.943941783976065</v>
      </c>
      <c r="I73" s="23" t="n">
        <f aca="false">IF(E73&gt;0,1,0)</f>
        <v>1</v>
      </c>
      <c r="J73" s="163"/>
      <c r="K73" s="166"/>
    </row>
    <row r="74" customFormat="false" ht="12.75" hidden="false" customHeight="false" outlineLevel="0" collapsed="false">
      <c r="A74" s="8"/>
      <c r="B74" s="1" t="n">
        <v>41</v>
      </c>
      <c r="C74" s="33" t="n">
        <v>37098</v>
      </c>
      <c r="D74" s="20" t="n">
        <f aca="false">C74+90</f>
        <v>37188</v>
      </c>
      <c r="E74" s="21" t="n">
        <f aca="false">IF($A$9&gt;=D74,(IF($A$9-D74+1&gt;$A$10,$A$9-$A$8+1,$A$9-D74+1)),0)</f>
        <v>31</v>
      </c>
      <c r="F74" s="162"/>
      <c r="G74" s="23" t="n">
        <f aca="false">IF(F74&lt;&gt;"",E74,0)</f>
        <v>0</v>
      </c>
      <c r="H74" s="24" t="n">
        <f aca="false">IF(F74&lt;&gt;"",F74,0)</f>
        <v>0</v>
      </c>
      <c r="I74" s="23" t="n">
        <f aca="false">IF(E74&gt;0,1,0)</f>
        <v>1</v>
      </c>
      <c r="J74" s="163" t="s">
        <v>75</v>
      </c>
      <c r="K74" s="166"/>
    </row>
    <row r="75" customFormat="false" ht="12.75" hidden="false" customHeight="false" outlineLevel="0" collapsed="false">
      <c r="A75" s="8"/>
      <c r="B75" s="1" t="n">
        <v>42</v>
      </c>
      <c r="C75" s="33" t="n">
        <v>37098</v>
      </c>
      <c r="D75" s="20" t="n">
        <f aca="false">C75+90</f>
        <v>37188</v>
      </c>
      <c r="E75" s="21" t="n">
        <f aca="false">IF($A$9&gt;=D75,(IF($A$9-D75+1&gt;$A$10,$A$9-$A$8+1,$A$9-D75+1)),0)</f>
        <v>31</v>
      </c>
      <c r="F75" s="162"/>
      <c r="G75" s="23" t="n">
        <f aca="false">IF(F75&lt;&gt;"",E75,0)</f>
        <v>0</v>
      </c>
      <c r="H75" s="24" t="n">
        <f aca="false">IF(F75&lt;&gt;"",F75,0)</f>
        <v>0</v>
      </c>
      <c r="I75" s="23" t="n">
        <f aca="false">IF(E75&gt;0,1,0)</f>
        <v>1</v>
      </c>
      <c r="J75" s="163" t="s">
        <v>76</v>
      </c>
      <c r="K75" s="166"/>
    </row>
    <row r="76" customFormat="false" ht="12.75" hidden="false" customHeight="false" outlineLevel="0" collapsed="false">
      <c r="A76" s="8"/>
      <c r="B76" s="1" t="n">
        <v>43</v>
      </c>
      <c r="C76" s="33" t="n">
        <v>37098</v>
      </c>
      <c r="D76" s="20" t="n">
        <f aca="false">C76+90</f>
        <v>37188</v>
      </c>
      <c r="E76" s="21" t="n">
        <f aca="false">IF($A$9&gt;=D76,(IF($A$9-D76+1&gt;$A$10,$A$9-$A$8+1,$A$9-D76+1)),0)</f>
        <v>31</v>
      </c>
      <c r="F76" s="162" t="n">
        <v>0.519164509298077</v>
      </c>
      <c r="G76" s="23" t="n">
        <f aca="false">IF(F76&lt;&gt;"",E76,0)</f>
        <v>31</v>
      </c>
      <c r="H76" s="24" t="n">
        <f aca="false">IF(F76&lt;&gt;"",F76,0)</f>
        <v>0.519164509298077</v>
      </c>
      <c r="I76" s="23" t="n">
        <f aca="false">IF(E76&gt;0,1,0)</f>
        <v>1</v>
      </c>
      <c r="J76" s="163"/>
      <c r="K76" s="166"/>
    </row>
    <row r="77" customFormat="false" ht="12.75" hidden="false" customHeight="false" outlineLevel="0" collapsed="false">
      <c r="A77" s="8"/>
      <c r="B77" s="1" t="n">
        <v>44</v>
      </c>
      <c r="C77" s="33" t="n">
        <v>37098</v>
      </c>
      <c r="D77" s="20" t="n">
        <f aca="false">C77+90</f>
        <v>37188</v>
      </c>
      <c r="E77" s="21" t="n">
        <f aca="false">IF($A$9&gt;=D77,(IF($A$9-D77+1&gt;$A$10,$A$9-$A$8+1,$A$9-D77+1)),0)</f>
        <v>31</v>
      </c>
      <c r="F77" s="162" t="n">
        <v>0.81747097899979</v>
      </c>
      <c r="G77" s="23" t="n">
        <f aca="false">IF(F77&lt;&gt;"",E77,0)</f>
        <v>31</v>
      </c>
      <c r="H77" s="24" t="n">
        <f aca="false">IF(F77&lt;&gt;"",F77,0)</f>
        <v>0.81747097899979</v>
      </c>
      <c r="I77" s="23" t="n">
        <f aca="false">IF(E77&gt;0,1,0)</f>
        <v>1</v>
      </c>
      <c r="J77" s="163"/>
      <c r="K77" s="166"/>
    </row>
    <row r="78" customFormat="false" ht="12.75" hidden="false" customHeight="false" outlineLevel="0" collapsed="false">
      <c r="A78" s="8"/>
      <c r="B78" s="1" t="n">
        <v>45</v>
      </c>
      <c r="C78" s="51" t="n">
        <v>37116</v>
      </c>
      <c r="D78" s="20" t="n">
        <f aca="false">C78+90</f>
        <v>37206</v>
      </c>
      <c r="E78" s="21" t="n">
        <f aca="false">IF($A$9&gt;=D78,(IF($A$9-D78+1&gt;$A$10,$A$9-$A$8+1,$A$9-D78+1)),0)</f>
        <v>31</v>
      </c>
      <c r="F78" s="162" t="n">
        <v>0.578254377681063</v>
      </c>
      <c r="G78" s="23" t="n">
        <f aca="false">IF(F78&lt;&gt;"",E78,0)</f>
        <v>31</v>
      </c>
      <c r="H78" s="24" t="n">
        <f aca="false">IF(F78&lt;&gt;"",F78,0)</f>
        <v>0.578254377681063</v>
      </c>
      <c r="I78" s="23" t="n">
        <f aca="false">IF(E78&gt;0,1,0)</f>
        <v>1</v>
      </c>
      <c r="J78" s="163"/>
      <c r="K78" s="166"/>
    </row>
    <row r="79" customFormat="false" ht="12.75" hidden="false" customHeight="false" outlineLevel="0" collapsed="false">
      <c r="A79" s="8"/>
      <c r="B79" s="1" t="n">
        <v>46</v>
      </c>
      <c r="C79" s="50" t="n">
        <v>37152</v>
      </c>
      <c r="D79" s="20" t="n">
        <f aca="false">C79+90</f>
        <v>37242</v>
      </c>
      <c r="E79" s="21" t="n">
        <f aca="false">IF($A$9&gt;=D79,(IF($A$9-D79+1&gt;$A$10,$A$9-$A$8+1,$A$9-D79+1)),0)</f>
        <v>31</v>
      </c>
      <c r="F79" s="162" t="n">
        <v>0.643976519438912</v>
      </c>
      <c r="G79" s="23" t="n">
        <f aca="false">IF(F79&lt;&gt;"",E79,0)</f>
        <v>31</v>
      </c>
      <c r="H79" s="24" t="n">
        <f aca="false">IF(F79&lt;&gt;"",F79,0)</f>
        <v>0.643976519438912</v>
      </c>
      <c r="I79" s="23" t="n">
        <f aca="false">IF(E79&gt;0,1,0)</f>
        <v>1</v>
      </c>
      <c r="J79" s="163"/>
      <c r="K79" s="166"/>
    </row>
    <row r="80" customFormat="false" ht="12.75" hidden="false" customHeight="false" outlineLevel="0" collapsed="false">
      <c r="A80" s="8"/>
      <c r="B80" s="1" t="n">
        <v>47</v>
      </c>
      <c r="C80" s="42" t="n">
        <v>37131</v>
      </c>
      <c r="D80" s="20" t="n">
        <f aca="false">C80+90</f>
        <v>37221</v>
      </c>
      <c r="E80" s="21" t="n">
        <f aca="false">IF($A$9&gt;=D80,(IF($A$9-D80+1&gt;$A$10,$A$9-$A$8+1,$A$9-D80+1)),0)</f>
        <v>31</v>
      </c>
      <c r="F80" s="162"/>
      <c r="G80" s="23" t="n">
        <f aca="false">IF(F80&lt;&gt;"",E80,0)</f>
        <v>0</v>
      </c>
      <c r="H80" s="24" t="n">
        <f aca="false">IF(F80&lt;&gt;"",F80,0)</f>
        <v>0</v>
      </c>
      <c r="I80" s="23" t="n">
        <f aca="false">IF(E80&gt;0,1,0)</f>
        <v>1</v>
      </c>
      <c r="J80" s="163"/>
      <c r="K80" s="166"/>
    </row>
    <row r="81" customFormat="false" ht="12.75" hidden="false" customHeight="false" outlineLevel="0" collapsed="false">
      <c r="A81" s="8"/>
      <c r="B81" s="1" t="n">
        <v>48</v>
      </c>
      <c r="C81" s="42" t="n">
        <v>37131</v>
      </c>
      <c r="D81" s="20" t="n">
        <f aca="false">C81+90</f>
        <v>37221</v>
      </c>
      <c r="E81" s="21" t="n">
        <f aca="false">IF($A$9&gt;=D81,(IF($A$9-D81+1&gt;$A$10,$A$9-$A$8+1,$A$9-D81+1)),0)</f>
        <v>31</v>
      </c>
      <c r="F81" s="162"/>
      <c r="G81" s="23" t="n">
        <f aca="false">IF(F81&lt;&gt;"",E81,0)</f>
        <v>0</v>
      </c>
      <c r="H81" s="24" t="n">
        <f aca="false">IF(F81&lt;&gt;"",F81,0)</f>
        <v>0</v>
      </c>
      <c r="I81" s="23" t="n">
        <f aca="false">IF(E81&gt;0,1,0)</f>
        <v>1</v>
      </c>
      <c r="J81" s="163" t="s">
        <v>77</v>
      </c>
      <c r="K81" s="166"/>
    </row>
    <row r="82" customFormat="false" ht="12.75" hidden="false" customHeight="false" outlineLevel="0" collapsed="false">
      <c r="A82" s="8"/>
      <c r="B82" s="1" t="n">
        <v>49</v>
      </c>
      <c r="C82" s="50" t="n">
        <v>37152</v>
      </c>
      <c r="D82" s="20" t="n">
        <f aca="false">C82+90</f>
        <v>37242</v>
      </c>
      <c r="E82" s="21" t="n">
        <f aca="false">IF($A$9&gt;=D82,(IF($A$9-D82+1&gt;$A$10,$A$9-$A$8+1,$A$9-D82+1)),0)</f>
        <v>31</v>
      </c>
      <c r="F82" s="162" t="n">
        <v>0.922653857257442</v>
      </c>
      <c r="G82" s="23" t="n">
        <f aca="false">IF(F82&lt;&gt;"",E82,0)</f>
        <v>31</v>
      </c>
      <c r="H82" s="24" t="n">
        <f aca="false">IF(F82&lt;&gt;"",F82,0)</f>
        <v>0.922653857257442</v>
      </c>
      <c r="I82" s="23" t="n">
        <f aca="false">IF(E82&gt;0,1,0)</f>
        <v>1</v>
      </c>
      <c r="J82" s="163"/>
      <c r="K82" s="166"/>
    </row>
    <row r="83" customFormat="false" ht="12.75" hidden="false" customHeight="false" outlineLevel="0" collapsed="false">
      <c r="A83" s="8"/>
      <c r="B83" s="1" t="n">
        <v>50</v>
      </c>
      <c r="C83" s="52" t="n">
        <v>37197</v>
      </c>
      <c r="D83" s="20" t="n">
        <f aca="false">C83+90</f>
        <v>37287</v>
      </c>
      <c r="E83" s="21" t="n">
        <f aca="false">IF($A$9&gt;=D83,(IF($A$9-D83+1&gt;$A$10,$A$9-$A$8+1,$A$9-D83+1)),0)</f>
        <v>31</v>
      </c>
      <c r="F83" s="162" t="n">
        <v>0.935272627630352</v>
      </c>
      <c r="G83" s="23" t="n">
        <f aca="false">IF(F83&lt;&gt;"",E83,0)</f>
        <v>31</v>
      </c>
      <c r="H83" s="24" t="n">
        <f aca="false">IF(F83&lt;&gt;"",F83,0)</f>
        <v>0.935272627630352</v>
      </c>
      <c r="I83" s="23" t="n">
        <f aca="false">IF(E83&gt;0,1,0)</f>
        <v>1</v>
      </c>
      <c r="J83" s="163"/>
      <c r="K83" s="166"/>
    </row>
    <row r="84" customFormat="false" ht="12.75" hidden="false" customHeight="false" outlineLevel="0" collapsed="false">
      <c r="A84" s="8"/>
      <c r="B84" s="1" t="n">
        <v>51</v>
      </c>
      <c r="C84" s="53" t="n">
        <v>37152</v>
      </c>
      <c r="D84" s="20" t="n">
        <f aca="false">C84+90</f>
        <v>37242</v>
      </c>
      <c r="E84" s="21" t="n">
        <f aca="false">IF($A$9&gt;=D84,(IF($A$9-D84+1&gt;$A$10,$A$9-$A$8+1,$A$9-D84+1)),0)</f>
        <v>31</v>
      </c>
      <c r="F84" s="162" t="n">
        <v>0.917401133090736</v>
      </c>
      <c r="G84" s="23" t="n">
        <f aca="false">IF(F84&lt;&gt;"",E84,0)</f>
        <v>31</v>
      </c>
      <c r="H84" s="24" t="n">
        <f aca="false">IF(F84&lt;&gt;"",F84,0)</f>
        <v>0.917401133090736</v>
      </c>
      <c r="I84" s="23" t="n">
        <f aca="false">IF(E84&gt;0,1,0)</f>
        <v>1</v>
      </c>
      <c r="J84" s="163"/>
      <c r="K84" s="166"/>
    </row>
    <row r="85" customFormat="false" ht="12.75" hidden="false" customHeight="false" outlineLevel="0" collapsed="false">
      <c r="A85" s="8"/>
      <c r="B85" s="1" t="n">
        <v>52</v>
      </c>
      <c r="C85" s="53" t="n">
        <v>37138</v>
      </c>
      <c r="D85" s="20" t="n">
        <f aca="false">C85+90</f>
        <v>37228</v>
      </c>
      <c r="E85" s="21" t="n">
        <f aca="false">IF($A$9&gt;=D85,(IF($A$9-D85+1&gt;$A$10,$A$9-$A$8+1,$A$9-D85+1)),0)</f>
        <v>31</v>
      </c>
      <c r="F85" s="162" t="n">
        <v>0.915143636443053</v>
      </c>
      <c r="G85" s="23" t="n">
        <f aca="false">IF(F85&lt;&gt;"",E85,0)</f>
        <v>31</v>
      </c>
      <c r="H85" s="24" t="n">
        <f aca="false">IF(F85&lt;&gt;"",F85,0)</f>
        <v>0.915143636443053</v>
      </c>
      <c r="I85" s="23" t="n">
        <f aca="false">IF(E85&gt;0,1,0)</f>
        <v>1</v>
      </c>
      <c r="J85" s="163"/>
      <c r="K85" s="166"/>
    </row>
    <row r="86" customFormat="false" ht="12.75" hidden="false" customHeight="false" outlineLevel="0" collapsed="false">
      <c r="A86" s="8"/>
      <c r="B86" s="1" t="n">
        <v>53</v>
      </c>
      <c r="C86" s="50" t="n">
        <v>37152</v>
      </c>
      <c r="D86" s="20" t="n">
        <f aca="false">C86+90</f>
        <v>37242</v>
      </c>
      <c r="E86" s="21" t="n">
        <f aca="false">IF($A$9&gt;=D86,(IF($A$9-D86+1&gt;$A$10,$A$9-$A$8+1,$A$9-D86+1)),0)</f>
        <v>31</v>
      </c>
      <c r="F86" s="162" t="n">
        <v>0.859575296440672</v>
      </c>
      <c r="G86" s="23" t="n">
        <f aca="false">IF(F86&lt;&gt;"",E86,0)</f>
        <v>31</v>
      </c>
      <c r="H86" s="24" t="n">
        <f aca="false">IF(F86&lt;&gt;"",F86,0)</f>
        <v>0.859575296440672</v>
      </c>
      <c r="I86" s="23" t="n">
        <f aca="false">IF(E86&gt;0,1,0)</f>
        <v>1</v>
      </c>
      <c r="J86" s="163"/>
      <c r="K86" s="166"/>
    </row>
    <row r="87" customFormat="false" ht="12.75" hidden="false" customHeight="false" outlineLevel="0" collapsed="false">
      <c r="A87" s="8"/>
      <c r="B87" s="1" t="n">
        <v>54</v>
      </c>
      <c r="C87" s="53" t="n">
        <v>37138</v>
      </c>
      <c r="D87" s="20" t="n">
        <f aca="false">C87+90</f>
        <v>37228</v>
      </c>
      <c r="E87" s="21" t="n">
        <f aca="false">IF($A$9&gt;=D87,(IF($A$9-D87+1&gt;$A$10,$A$9-$A$8+1,$A$9-D87+1)),0)</f>
        <v>31</v>
      </c>
      <c r="F87" s="162" t="n">
        <v>0.661</v>
      </c>
      <c r="G87" s="23" t="n">
        <f aca="false">IF(F87&lt;&gt;"",E87,0)</f>
        <v>31</v>
      </c>
      <c r="H87" s="24" t="n">
        <f aca="false">IF(F87&lt;&gt;"",F87,0)</f>
        <v>0.661</v>
      </c>
      <c r="I87" s="23" t="n">
        <f aca="false">IF(E87&gt;0,1,0)</f>
        <v>1</v>
      </c>
      <c r="J87" s="163"/>
      <c r="K87" s="166"/>
    </row>
    <row r="88" customFormat="false" ht="12.75" hidden="false" customHeight="false" outlineLevel="0" collapsed="false">
      <c r="A88" s="8"/>
      <c r="B88" s="1" t="n">
        <v>55</v>
      </c>
      <c r="C88" s="42" t="n">
        <v>37132</v>
      </c>
      <c r="D88" s="20" t="n">
        <f aca="false">C88+90</f>
        <v>37222</v>
      </c>
      <c r="E88" s="21" t="n">
        <f aca="false">IF($A$9&gt;=D88,(IF($A$9-D88+1&gt;$A$10,$A$9-$A$8+1,$A$9-D88+1)),0)</f>
        <v>31</v>
      </c>
      <c r="F88" s="162" t="n">
        <v>0.810625213362044</v>
      </c>
      <c r="G88" s="23" t="n">
        <f aca="false">IF(F88&lt;&gt;"",E88,0)</f>
        <v>31</v>
      </c>
      <c r="H88" s="24" t="n">
        <f aca="false">IF(F88&lt;&gt;"",F88,0)</f>
        <v>0.810625213362044</v>
      </c>
      <c r="I88" s="23" t="n">
        <f aca="false">IF(E88&gt;0,1,0)</f>
        <v>1</v>
      </c>
      <c r="J88" s="163"/>
      <c r="K88" s="166"/>
    </row>
    <row r="89" customFormat="false" ht="12.75" hidden="false" customHeight="false" outlineLevel="0" collapsed="false">
      <c r="A89" s="8"/>
      <c r="B89" s="1" t="n">
        <v>56</v>
      </c>
      <c r="C89" s="53" t="n">
        <v>37138</v>
      </c>
      <c r="D89" s="20" t="n">
        <f aca="false">C89+90</f>
        <v>37228</v>
      </c>
      <c r="E89" s="21" t="n">
        <f aca="false">IF($A$9&gt;=D89,(IF($A$9-D89+1&gt;$A$10,$A$9-$A$8+1,$A$9-D89+1)),0)</f>
        <v>31</v>
      </c>
      <c r="F89" s="162" t="n">
        <v>0.930295413725251</v>
      </c>
      <c r="G89" s="23" t="n">
        <f aca="false">IF(F89&lt;&gt;"",E89,0)</f>
        <v>31</v>
      </c>
      <c r="H89" s="24" t="n">
        <f aca="false">IF(F89&lt;&gt;"",F89,0)</f>
        <v>0.930295413725251</v>
      </c>
      <c r="I89" s="23" t="n">
        <f aca="false">IF(E89&gt;0,1,0)</f>
        <v>1</v>
      </c>
      <c r="J89" s="163"/>
      <c r="K89" s="166"/>
    </row>
    <row r="90" customFormat="false" ht="12.75" hidden="false" customHeight="false" outlineLevel="0" collapsed="false">
      <c r="A90" s="8"/>
      <c r="B90" s="1" t="n">
        <v>57</v>
      </c>
      <c r="C90" s="53" t="n">
        <v>37138</v>
      </c>
      <c r="D90" s="20" t="n">
        <f aca="false">C90+90</f>
        <v>37228</v>
      </c>
      <c r="E90" s="21" t="n">
        <f aca="false">IF($A$9&gt;=D90,(IF($A$9-D90+1&gt;$A$10,$A$9-$A$8+1,$A$9-D90+1)),0)</f>
        <v>31</v>
      </c>
      <c r="F90" s="162" t="n">
        <v>0.958698767263895</v>
      </c>
      <c r="G90" s="23" t="n">
        <f aca="false">IF(F90&lt;&gt;"",E90,0)</f>
        <v>31</v>
      </c>
      <c r="H90" s="24" t="n">
        <f aca="false">IF(F90&lt;&gt;"",F90,0)</f>
        <v>0.958698767263895</v>
      </c>
      <c r="I90" s="23" t="n">
        <f aca="false">IF(E90&gt;0,1,0)</f>
        <v>1</v>
      </c>
      <c r="J90" s="163"/>
      <c r="K90" s="166"/>
    </row>
    <row r="91" customFormat="false" ht="12.75" hidden="false" customHeight="false" outlineLevel="0" collapsed="false">
      <c r="A91" s="8"/>
      <c r="B91" s="1" t="n">
        <v>58</v>
      </c>
      <c r="C91" s="50" t="n">
        <v>37152</v>
      </c>
      <c r="D91" s="20" t="n">
        <f aca="false">C91+90</f>
        <v>37242</v>
      </c>
      <c r="E91" s="21" t="n">
        <f aca="false">IF($A$9&gt;=D91,(IF($A$9-D91+1&gt;$A$10,$A$9-$A$8+1,$A$9-D91+1)),0)</f>
        <v>31</v>
      </c>
      <c r="F91" s="162" t="n">
        <v>0.800158077774265</v>
      </c>
      <c r="G91" s="23" t="n">
        <f aca="false">IF(F91&lt;&gt;"",E91,0)</f>
        <v>31</v>
      </c>
      <c r="H91" s="24" t="n">
        <f aca="false">IF(F91&lt;&gt;"",F91,0)</f>
        <v>0.800158077774265</v>
      </c>
      <c r="I91" s="23" t="n">
        <f aca="false">IF(E91&gt;0,1,0)</f>
        <v>1</v>
      </c>
      <c r="J91" s="163"/>
      <c r="K91" s="166"/>
    </row>
    <row r="92" customFormat="false" ht="12.75" hidden="false" customHeight="false" outlineLevel="0" collapsed="false">
      <c r="A92" s="8"/>
      <c r="B92" s="1" t="n">
        <v>59</v>
      </c>
      <c r="C92" s="50" t="n">
        <v>37152</v>
      </c>
      <c r="D92" s="20" t="n">
        <f aca="false">C92+90</f>
        <v>37242</v>
      </c>
      <c r="E92" s="21" t="n">
        <f aca="false">IF($A$9&gt;=D92,(IF($A$9-D92+1&gt;$A$10,$A$9-$A$8+1,$A$9-D92+1)),0)</f>
        <v>31</v>
      </c>
      <c r="F92" s="162"/>
      <c r="G92" s="23" t="n">
        <f aca="false">IF(F92&lt;&gt;"",E92,0)</f>
        <v>0</v>
      </c>
      <c r="H92" s="24" t="n">
        <f aca="false">IF(F92&lt;&gt;"",F92,0)</f>
        <v>0</v>
      </c>
      <c r="I92" s="23" t="n">
        <f aca="false">IF(E92&gt;0,1,0)</f>
        <v>1</v>
      </c>
      <c r="J92" s="163" t="s">
        <v>78</v>
      </c>
      <c r="K92" s="166"/>
    </row>
    <row r="93" customFormat="false" ht="12.75" hidden="false" customHeight="false" outlineLevel="0" collapsed="false">
      <c r="A93" s="8"/>
      <c r="B93" s="1" t="n">
        <v>60</v>
      </c>
      <c r="C93" s="50" t="n">
        <v>37152</v>
      </c>
      <c r="D93" s="20" t="n">
        <f aca="false">C93+90</f>
        <v>37242</v>
      </c>
      <c r="E93" s="21" t="n">
        <f aca="false">IF($A$9&gt;=D93,(IF($A$9-D93+1&gt;$A$10,$A$9-$A$8+1,$A$9-D93+1)),0)</f>
        <v>31</v>
      </c>
      <c r="F93" s="162"/>
      <c r="G93" s="23" t="n">
        <f aca="false">IF(F93&lt;&gt;"",E93,0)</f>
        <v>0</v>
      </c>
      <c r="H93" s="24" t="n">
        <f aca="false">IF(F93&lt;&gt;"",F93,0)</f>
        <v>0</v>
      </c>
      <c r="I93" s="23" t="n">
        <f aca="false">IF(E93&gt;0,1,0)</f>
        <v>1</v>
      </c>
      <c r="J93" s="163" t="s">
        <v>79</v>
      </c>
      <c r="K93" s="166"/>
    </row>
    <row r="94" customFormat="false" ht="12.75" hidden="false" customHeight="false" outlineLevel="0" collapsed="false">
      <c r="A94" s="8"/>
      <c r="B94" s="1" t="n">
        <v>61</v>
      </c>
      <c r="C94" s="50" t="n">
        <v>37152</v>
      </c>
      <c r="D94" s="20" t="n">
        <f aca="false">C94+90</f>
        <v>37242</v>
      </c>
      <c r="E94" s="21" t="n">
        <f aca="false">IF($A$9&gt;=D94,(IF($A$9-D94+1&gt;$A$10,$A$9-$A$8+1,$A$9-D94+1)),0)</f>
        <v>31</v>
      </c>
      <c r="F94" s="162" t="n">
        <v>0.886106045636321</v>
      </c>
      <c r="G94" s="23" t="n">
        <f aca="false">IF(F94&lt;&gt;"",E94,0)</f>
        <v>31</v>
      </c>
      <c r="H94" s="24" t="n">
        <f aca="false">IF(F94&lt;&gt;"",F94,0)</f>
        <v>0.886106045636321</v>
      </c>
      <c r="I94" s="23" t="n">
        <f aca="false">IF(E94&gt;0,1,0)</f>
        <v>1</v>
      </c>
      <c r="J94" s="163"/>
      <c r="K94" s="166"/>
    </row>
    <row r="95" customFormat="false" ht="12.75" hidden="false" customHeight="false" outlineLevel="0" collapsed="false">
      <c r="A95" s="8"/>
      <c r="B95" s="1" t="n">
        <v>62</v>
      </c>
      <c r="C95" s="50" t="n">
        <v>37152</v>
      </c>
      <c r="D95" s="20" t="n">
        <f aca="false">C95+90</f>
        <v>37242</v>
      </c>
      <c r="E95" s="21" t="n">
        <f aca="false">IF($A$9&gt;=D95,(IF($A$9-D95+1&gt;$A$10,$A$9-$A$8+1,$A$9-D95+1)),0)</f>
        <v>31</v>
      </c>
      <c r="F95" s="162" t="n">
        <v>0.795453707112202</v>
      </c>
      <c r="G95" s="23" t="n">
        <f aca="false">IF(F95&lt;&gt;"",E95,0)</f>
        <v>31</v>
      </c>
      <c r="H95" s="24" t="n">
        <f aca="false">IF(F95&lt;&gt;"",F95,0)</f>
        <v>0.795453707112202</v>
      </c>
      <c r="I95" s="23" t="n">
        <f aca="false">IF(E95&gt;0,1,0)</f>
        <v>1</v>
      </c>
      <c r="J95" s="163"/>
      <c r="K95" s="166"/>
    </row>
    <row r="96" customFormat="false" ht="12.75" hidden="false" customHeight="false" outlineLevel="0" collapsed="false">
      <c r="A96" s="8"/>
      <c r="B96" s="1" t="n">
        <v>63</v>
      </c>
      <c r="C96" s="50" t="n">
        <v>37152</v>
      </c>
      <c r="D96" s="20" t="n">
        <f aca="false">C96+90</f>
        <v>37242</v>
      </c>
      <c r="E96" s="21" t="n">
        <f aca="false">IF($A$9&gt;=D96,(IF($A$9-D96+1&gt;$A$10,$A$9-$A$8+1,$A$9-D96+1)),0)</f>
        <v>31</v>
      </c>
      <c r="F96" s="162" t="n">
        <v>0.838927255673341</v>
      </c>
      <c r="G96" s="23" t="n">
        <f aca="false">IF(F96&lt;&gt;"",E96,0)</f>
        <v>31</v>
      </c>
      <c r="H96" s="24" t="n">
        <f aca="false">IF(F96&lt;&gt;"",F96,0)</f>
        <v>0.838927255673341</v>
      </c>
      <c r="I96" s="23" t="n">
        <f aca="false">IF(E96&gt;0,1,0)</f>
        <v>1</v>
      </c>
      <c r="J96" s="163"/>
      <c r="K96" s="166"/>
    </row>
    <row r="97" customFormat="false" ht="12.75" hidden="false" customHeight="false" outlineLevel="0" collapsed="false">
      <c r="A97" s="8"/>
      <c r="B97" s="1" t="n">
        <v>64</v>
      </c>
      <c r="C97" s="53" t="n">
        <v>37138</v>
      </c>
      <c r="D97" s="20" t="n">
        <f aca="false">C97+90</f>
        <v>37228</v>
      </c>
      <c r="E97" s="21" t="n">
        <f aca="false">IF($A$9&gt;=D97,(IF($A$9-D97+1&gt;$A$10,$A$9-$A$8+1,$A$9-D97+1)),0)</f>
        <v>31</v>
      </c>
      <c r="F97" s="162" t="n">
        <v>0.89573909253308</v>
      </c>
      <c r="G97" s="23" t="n">
        <f aca="false">IF(F97&lt;&gt;"",E97,0)</f>
        <v>31</v>
      </c>
      <c r="H97" s="24" t="n">
        <f aca="false">IF(F97&lt;&gt;"",F97,0)</f>
        <v>0.89573909253308</v>
      </c>
      <c r="I97" s="23" t="n">
        <f aca="false">IF(E97&gt;0,1,0)</f>
        <v>1</v>
      </c>
      <c r="J97" s="163"/>
      <c r="K97" s="166"/>
    </row>
    <row r="98" customFormat="false" ht="12.75" hidden="false" customHeight="false" outlineLevel="0" collapsed="false">
      <c r="A98" s="8"/>
      <c r="B98" s="1" t="n">
        <v>65</v>
      </c>
      <c r="C98" s="50" t="n">
        <v>37152</v>
      </c>
      <c r="D98" s="20" t="n">
        <f aca="false">C98+90</f>
        <v>37242</v>
      </c>
      <c r="E98" s="21" t="n">
        <f aca="false">IF($A$9&gt;=D98,(IF($A$9-D98+1&gt;$A$10,$A$9-$A$8+1,$A$9-D98+1)),0)</f>
        <v>31</v>
      </c>
      <c r="F98" s="162" t="n">
        <v>0.913660540302902</v>
      </c>
      <c r="G98" s="23" t="n">
        <f aca="false">IF(F98&lt;&gt;"",E98,0)</f>
        <v>31</v>
      </c>
      <c r="H98" s="24" t="n">
        <f aca="false">IF(F98&lt;&gt;"",F98,0)</f>
        <v>0.913660540302902</v>
      </c>
      <c r="I98" s="23" t="n">
        <f aca="false">IF(E98&gt;0,1,0)</f>
        <v>1</v>
      </c>
      <c r="J98" s="163"/>
      <c r="K98" s="166"/>
    </row>
    <row r="99" customFormat="false" ht="12.75" hidden="false" customHeight="false" outlineLevel="0" collapsed="false">
      <c r="A99" s="8"/>
      <c r="B99" s="1" t="n">
        <v>66</v>
      </c>
      <c r="C99" s="50" t="n">
        <v>37152</v>
      </c>
      <c r="D99" s="20" t="n">
        <f aca="false">C99+90</f>
        <v>37242</v>
      </c>
      <c r="E99" s="21" t="n">
        <f aca="false">IF($A$9&gt;=D99,(IF($A$9-D99+1&gt;$A$10,$A$9-$A$8+1,$A$9-D99+1)),0)</f>
        <v>31</v>
      </c>
      <c r="F99" s="162" t="n">
        <v>0.923901772167526</v>
      </c>
      <c r="G99" s="23" t="n">
        <f aca="false">IF(F99&lt;&gt;"",E99,0)</f>
        <v>31</v>
      </c>
      <c r="H99" s="24" t="n">
        <f aca="false">IF(F99&lt;&gt;"",F99,0)</f>
        <v>0.923901772167526</v>
      </c>
      <c r="I99" s="23" t="n">
        <f aca="false">IF(E99&gt;0,1,0)</f>
        <v>1</v>
      </c>
      <c r="J99" s="163"/>
      <c r="K99" s="166"/>
    </row>
    <row r="100" customFormat="false" ht="12.75" hidden="false" customHeight="false" outlineLevel="0" collapsed="false">
      <c r="A100" s="8"/>
      <c r="B100" s="1" t="n">
        <v>67</v>
      </c>
      <c r="C100" s="52" t="n">
        <v>37197</v>
      </c>
      <c r="D100" s="20" t="n">
        <f aca="false">C100+90</f>
        <v>37287</v>
      </c>
      <c r="E100" s="21" t="n">
        <f aca="false">IF($A$9&gt;=D100,(IF($A$9-D100+1&gt;$A$10,$A$9-$A$8+1,$A$9-D100+1)),0)</f>
        <v>31</v>
      </c>
      <c r="F100" s="162" t="n">
        <v>0.874952152218613</v>
      </c>
      <c r="G100" s="23" t="n">
        <f aca="false">IF(F100&lt;&gt;"",E100,0)</f>
        <v>31</v>
      </c>
      <c r="H100" s="24" t="n">
        <f aca="false">IF(F100&lt;&gt;"",F100,0)</f>
        <v>0.874952152218613</v>
      </c>
      <c r="I100" s="23" t="n">
        <f aca="false">IF(E100&gt;0,1,0)</f>
        <v>1</v>
      </c>
      <c r="J100" s="163"/>
      <c r="K100" s="166"/>
    </row>
    <row r="101" customFormat="false" ht="12.75" hidden="false" customHeight="false" outlineLevel="0" collapsed="false">
      <c r="A101" s="8"/>
      <c r="B101" s="1" t="n">
        <v>68</v>
      </c>
      <c r="C101" s="50" t="n">
        <v>37152</v>
      </c>
      <c r="D101" s="20" t="n">
        <f aca="false">C101+90</f>
        <v>37242</v>
      </c>
      <c r="E101" s="21" t="n">
        <f aca="false">IF($A$9&gt;=D101,(IF($A$9-D101+1&gt;$A$10,$A$9-$A$8+1,$A$9-D101+1)),0)</f>
        <v>31</v>
      </c>
      <c r="F101" s="162" t="n">
        <v>0.971561633461472</v>
      </c>
      <c r="G101" s="23" t="n">
        <f aca="false">IF(F101&lt;&gt;"",E101,0)</f>
        <v>31</v>
      </c>
      <c r="H101" s="24" t="n">
        <f aca="false">IF(F101&lt;&gt;"",F101,0)</f>
        <v>0.971561633461472</v>
      </c>
      <c r="I101" s="23" t="n">
        <f aca="false">IF(E101&gt;0,1,0)</f>
        <v>1</v>
      </c>
      <c r="J101" s="163"/>
      <c r="K101" s="166"/>
    </row>
    <row r="102" customFormat="false" ht="12.75" hidden="false" customHeight="false" outlineLevel="0" collapsed="false">
      <c r="A102" s="8"/>
      <c r="B102" s="1" t="n">
        <v>69</v>
      </c>
      <c r="C102" s="50" t="n">
        <v>37152</v>
      </c>
      <c r="D102" s="20" t="n">
        <f aca="false">C102+90</f>
        <v>37242</v>
      </c>
      <c r="E102" s="21" t="n">
        <f aca="false">IF($A$9&gt;=D102,(IF($A$9-D102+1&gt;$A$10,$A$9-$A$8+1,$A$9-D102+1)),0)</f>
        <v>31</v>
      </c>
      <c r="F102" s="162"/>
      <c r="G102" s="23" t="n">
        <f aca="false">IF(F102&lt;&gt;"",E102,0)</f>
        <v>0</v>
      </c>
      <c r="H102" s="24" t="n">
        <f aca="false">IF(F102&lt;&gt;"",F102,0)</f>
        <v>0</v>
      </c>
      <c r="I102" s="23" t="n">
        <f aca="false">IF(E102&gt;0,1,0)</f>
        <v>1</v>
      </c>
      <c r="J102" s="163" t="s">
        <v>80</v>
      </c>
      <c r="K102" s="166"/>
    </row>
    <row r="103" customFormat="false" ht="12.75" hidden="false" customHeight="false" outlineLevel="0" collapsed="false">
      <c r="A103" s="8"/>
      <c r="B103" s="1" t="n">
        <v>70</v>
      </c>
      <c r="C103" s="53" t="n">
        <v>37140</v>
      </c>
      <c r="D103" s="20" t="n">
        <f aca="false">C103+90</f>
        <v>37230</v>
      </c>
      <c r="E103" s="21" t="n">
        <f aca="false">IF($A$9&gt;=D103,(IF($A$9-D103+1&gt;$A$10,$A$9-$A$8+1,$A$9-D103+1)),0)</f>
        <v>31</v>
      </c>
      <c r="F103" s="162" t="n">
        <v>0.57955023217842</v>
      </c>
      <c r="G103" s="23" t="n">
        <f aca="false">IF(F103&lt;&gt;"",E103,0)</f>
        <v>31</v>
      </c>
      <c r="H103" s="24" t="n">
        <f aca="false">IF(F103&lt;&gt;"",F103,0)</f>
        <v>0.57955023217842</v>
      </c>
      <c r="I103" s="23" t="n">
        <f aca="false">IF(E103&gt;0,1,0)</f>
        <v>1</v>
      </c>
      <c r="J103" s="163"/>
      <c r="K103" s="166"/>
    </row>
    <row r="104" customFormat="false" ht="12.75" hidden="false" customHeight="false" outlineLevel="0" collapsed="false">
      <c r="A104" s="8"/>
      <c r="B104" s="1" t="n">
        <v>71</v>
      </c>
      <c r="C104" s="50" t="n">
        <v>37152</v>
      </c>
      <c r="D104" s="20" t="n">
        <f aca="false">C104+90</f>
        <v>37242</v>
      </c>
      <c r="E104" s="21" t="n">
        <f aca="false">IF($A$9&gt;=D104,(IF($A$9-D104+1&gt;$A$10,$A$9-$A$8+1,$A$9-D104+1)),0)</f>
        <v>31</v>
      </c>
      <c r="F104" s="162" t="n">
        <v>0.977137512538179</v>
      </c>
      <c r="G104" s="23" t="n">
        <f aca="false">IF(F104&lt;&gt;"",E104,0)</f>
        <v>31</v>
      </c>
      <c r="H104" s="24" t="n">
        <f aca="false">IF(F104&lt;&gt;"",F104,0)</f>
        <v>0.977137512538179</v>
      </c>
      <c r="I104" s="23" t="n">
        <f aca="false">IF(E104&gt;0,1,0)</f>
        <v>1</v>
      </c>
      <c r="J104" s="163"/>
      <c r="K104" s="166"/>
    </row>
    <row r="105" customFormat="false" ht="12.75" hidden="false" customHeight="false" outlineLevel="0" collapsed="false">
      <c r="A105" s="8"/>
      <c r="B105" s="1" t="n">
        <v>72</v>
      </c>
      <c r="C105" s="53" t="n">
        <v>37141</v>
      </c>
      <c r="D105" s="20" t="n">
        <f aca="false">C105+90</f>
        <v>37231</v>
      </c>
      <c r="E105" s="21" t="n">
        <f aca="false">IF($A$9&gt;=D105,(IF($A$9-D105+1&gt;$A$10,$A$9-$A$8+1,$A$9-D105+1)),0)</f>
        <v>31</v>
      </c>
      <c r="F105" s="162" t="n">
        <v>0.951839734778282</v>
      </c>
      <c r="G105" s="23" t="n">
        <f aca="false">IF(F105&lt;&gt;"",E105,0)</f>
        <v>31</v>
      </c>
      <c r="H105" s="24" t="n">
        <f aca="false">IF(F105&lt;&gt;"",F105,0)</f>
        <v>0.951839734778282</v>
      </c>
      <c r="I105" s="23" t="n">
        <f aca="false">IF(E105&gt;0,1,0)</f>
        <v>1</v>
      </c>
      <c r="J105" s="163"/>
      <c r="K105" s="166"/>
    </row>
    <row r="106" customFormat="false" ht="12.75" hidden="false" customHeight="false" outlineLevel="0" collapsed="false">
      <c r="A106" s="8"/>
      <c r="B106" s="1" t="n">
        <v>73</v>
      </c>
      <c r="C106" s="50" t="n">
        <v>37152</v>
      </c>
      <c r="D106" s="20" t="n">
        <f aca="false">C106+90</f>
        <v>37242</v>
      </c>
      <c r="E106" s="21" t="n">
        <f aca="false">IF($A$9&gt;=D106,(IF($A$9-D106+1&gt;$A$10,$A$9-$A$8+1,$A$9-D106+1)),0)</f>
        <v>31</v>
      </c>
      <c r="F106" s="162" t="n">
        <v>0.834360324165506</v>
      </c>
      <c r="G106" s="23" t="n">
        <f aca="false">IF(F106&lt;&gt;"",E106,0)</f>
        <v>31</v>
      </c>
      <c r="H106" s="24" t="n">
        <f aca="false">IF(F106&lt;&gt;"",F106,0)</f>
        <v>0.834360324165506</v>
      </c>
      <c r="I106" s="23" t="n">
        <f aca="false">IF(E106&gt;0,1,0)</f>
        <v>1</v>
      </c>
      <c r="J106" s="163"/>
      <c r="K106" s="166"/>
    </row>
    <row r="107" customFormat="false" ht="12.75" hidden="false" customHeight="false" outlineLevel="0" collapsed="false">
      <c r="A107" s="8"/>
      <c r="B107" s="1" t="n">
        <v>74</v>
      </c>
      <c r="C107" s="50" t="n">
        <v>37152</v>
      </c>
      <c r="D107" s="20" t="n">
        <f aca="false">C107+90</f>
        <v>37242</v>
      </c>
      <c r="E107" s="21" t="n">
        <f aca="false">IF($A$9&gt;=D107,(IF($A$9-D107+1&gt;$A$10,$A$9-$A$8+1,$A$9-D107+1)),0)</f>
        <v>31</v>
      </c>
      <c r="F107" s="162" t="n">
        <v>0.892580504680306</v>
      </c>
      <c r="G107" s="23" t="n">
        <f aca="false">IF(F107&lt;&gt;"",E107,0)</f>
        <v>31</v>
      </c>
      <c r="H107" s="24" t="n">
        <f aca="false">IF(F107&lt;&gt;"",F107,0)</f>
        <v>0.892580504680306</v>
      </c>
      <c r="I107" s="23" t="n">
        <f aca="false">IF(E107&gt;0,1,0)</f>
        <v>1</v>
      </c>
      <c r="J107" s="163"/>
      <c r="K107" s="166"/>
    </row>
    <row r="108" customFormat="false" ht="12.75" hidden="false" customHeight="false" outlineLevel="0" collapsed="false">
      <c r="A108" s="8"/>
      <c r="B108" s="1" t="s">
        <v>25</v>
      </c>
      <c r="C108" s="54" t="n">
        <v>37184</v>
      </c>
      <c r="D108" s="20" t="n">
        <f aca="false">C108+90</f>
        <v>37274</v>
      </c>
      <c r="E108" s="21" t="n">
        <f aca="false">IF($A$9&gt;=D108,(IF($A$9-D108+1&gt;$A$10,$A$9-$A$8+1,$A$9-D108+1)),0)</f>
        <v>31</v>
      </c>
      <c r="F108" s="162" t="n">
        <v>0.882882377628432</v>
      </c>
      <c r="G108" s="23" t="n">
        <f aca="false">IF(F108&lt;&gt;"",E108,0)</f>
        <v>31</v>
      </c>
      <c r="H108" s="24" t="n">
        <f aca="false">IF(F108&lt;&gt;"",F108,0)</f>
        <v>0.882882377628432</v>
      </c>
      <c r="I108" s="23" t="n">
        <f aca="false">IF(E108&gt;0,1,0)</f>
        <v>1</v>
      </c>
      <c r="J108" s="163"/>
      <c r="K108" s="166"/>
    </row>
    <row r="109" customFormat="false" ht="12.75" hidden="false" customHeight="false" outlineLevel="0" collapsed="false">
      <c r="A109" s="8"/>
      <c r="B109" s="1" t="n">
        <v>76</v>
      </c>
      <c r="C109" s="50" t="n">
        <v>37152</v>
      </c>
      <c r="D109" s="20" t="n">
        <f aca="false">C109+90</f>
        <v>37242</v>
      </c>
      <c r="E109" s="21" t="n">
        <f aca="false">IF($A$9&gt;=D109,(IF($A$9-D109+1&gt;$A$10,$A$9-$A$8+1,$A$9-D109+1)),0)</f>
        <v>31</v>
      </c>
      <c r="F109" s="162" t="n">
        <v>0.937291264785313</v>
      </c>
      <c r="G109" s="23" t="n">
        <f aca="false">IF(F109&lt;&gt;"",E109,0)</f>
        <v>31</v>
      </c>
      <c r="H109" s="24" t="n">
        <f aca="false">IF(F109&lt;&gt;"",F109,0)</f>
        <v>0.937291264785313</v>
      </c>
      <c r="I109" s="23" t="n">
        <f aca="false">IF(E109&gt;0,1,0)</f>
        <v>1</v>
      </c>
      <c r="J109" s="163"/>
      <c r="K109" s="166"/>
    </row>
    <row r="110" customFormat="false" ht="12.75" hidden="false" customHeight="false" outlineLevel="0" collapsed="false">
      <c r="A110" s="8"/>
      <c r="B110" s="1" t="n">
        <v>77</v>
      </c>
      <c r="C110" s="50" t="n">
        <v>37152</v>
      </c>
      <c r="D110" s="20" t="n">
        <f aca="false">C110+90</f>
        <v>37242</v>
      </c>
      <c r="E110" s="21" t="n">
        <f aca="false">IF($A$9&gt;=D110,(IF($A$9-D110+1&gt;$A$10,$A$9-$A$8+1,$A$9-D110+1)),0)</f>
        <v>31</v>
      </c>
      <c r="F110" s="162" t="n">
        <v>0.936203279285817</v>
      </c>
      <c r="G110" s="23" t="n">
        <f aca="false">IF(F110&lt;&gt;"",E110,0)</f>
        <v>31</v>
      </c>
      <c r="H110" s="24" t="n">
        <f aca="false">IF(F110&lt;&gt;"",F110,0)</f>
        <v>0.936203279285817</v>
      </c>
      <c r="I110" s="23" t="n">
        <f aca="false">IF(E110&gt;0,1,0)</f>
        <v>1</v>
      </c>
      <c r="J110" s="163"/>
      <c r="K110" s="166"/>
    </row>
    <row r="111" customFormat="false" ht="12.75" hidden="false" customHeight="false" outlineLevel="0" collapsed="false">
      <c r="A111" s="8"/>
      <c r="B111" s="1" t="n">
        <v>78</v>
      </c>
      <c r="C111" s="50" t="n">
        <v>37152</v>
      </c>
      <c r="D111" s="20" t="n">
        <f aca="false">C111+90</f>
        <v>37242</v>
      </c>
      <c r="E111" s="21" t="n">
        <f aca="false">IF($A$9&gt;=D111,(IF($A$9-D111+1&gt;$A$10,$A$9-$A$8+1,$A$9-D111+1)),0)</f>
        <v>31</v>
      </c>
      <c r="F111" s="162" t="n">
        <v>0.938041546019908</v>
      </c>
      <c r="G111" s="23" t="n">
        <f aca="false">IF(F111&lt;&gt;"",E111,0)</f>
        <v>31</v>
      </c>
      <c r="H111" s="24" t="n">
        <f aca="false">IF(F111&lt;&gt;"",F111,0)</f>
        <v>0.938041546019908</v>
      </c>
      <c r="I111" s="23" t="n">
        <f aca="false">IF(E111&gt;0,1,0)</f>
        <v>1</v>
      </c>
      <c r="J111" s="163"/>
      <c r="K111" s="166"/>
    </row>
    <row r="112" customFormat="false" ht="12.75" hidden="false" customHeight="false" outlineLevel="0" collapsed="false">
      <c r="A112" s="8"/>
      <c r="B112" s="1" t="n">
        <v>79</v>
      </c>
      <c r="C112" s="50" t="n">
        <v>37152</v>
      </c>
      <c r="D112" s="20" t="n">
        <f aca="false">C112+90</f>
        <v>37242</v>
      </c>
      <c r="E112" s="21" t="n">
        <f aca="false">IF($A$9&gt;=D112,(IF($A$9-D112+1&gt;$A$10,$A$9-$A$8+1,$A$9-D112+1)),0)</f>
        <v>31</v>
      </c>
      <c r="F112" s="162" t="n">
        <v>0.731207641679947</v>
      </c>
      <c r="G112" s="23" t="n">
        <f aca="false">IF(F112&lt;&gt;"",E112,0)</f>
        <v>31</v>
      </c>
      <c r="H112" s="24" t="n">
        <f aca="false">IF(F112&lt;&gt;"",F112,0)</f>
        <v>0.731207641679947</v>
      </c>
      <c r="I112" s="23" t="n">
        <f aca="false">IF(E112&gt;0,1,0)</f>
        <v>1</v>
      </c>
      <c r="J112" s="163"/>
      <c r="K112" s="166"/>
    </row>
    <row r="113" customFormat="false" ht="12.75" hidden="false" customHeight="false" outlineLevel="0" collapsed="false">
      <c r="A113" s="8"/>
      <c r="B113" s="1" t="n">
        <v>80</v>
      </c>
      <c r="C113" s="50" t="n">
        <v>37152</v>
      </c>
      <c r="D113" s="20" t="n">
        <f aca="false">C113+90</f>
        <v>37242</v>
      </c>
      <c r="E113" s="21" t="n">
        <f aca="false">IF($A$9&gt;=D113,(IF($A$9-D113+1&gt;$A$10,$A$9-$A$8+1,$A$9-D113+1)),0)</f>
        <v>31</v>
      </c>
      <c r="F113" s="162" t="n">
        <v>0.963676288977208</v>
      </c>
      <c r="G113" s="23" t="n">
        <f aca="false">IF(F113&lt;&gt;"",E113,0)</f>
        <v>31</v>
      </c>
      <c r="H113" s="24" t="n">
        <f aca="false">IF(F113&lt;&gt;"",F113,0)</f>
        <v>0.963676288977208</v>
      </c>
      <c r="I113" s="23" t="n">
        <f aca="false">IF(E113&gt;0,1,0)</f>
        <v>1</v>
      </c>
      <c r="J113" s="163"/>
      <c r="K113" s="166"/>
    </row>
    <row r="114" customFormat="false" ht="12.75" hidden="false" customHeight="false" outlineLevel="0" collapsed="false">
      <c r="A114" s="8"/>
      <c r="B114" s="1" t="n">
        <v>81</v>
      </c>
      <c r="C114" s="50" t="n">
        <v>37152</v>
      </c>
      <c r="D114" s="20" t="n">
        <f aca="false">C114+90</f>
        <v>37242</v>
      </c>
      <c r="E114" s="21" t="n">
        <f aca="false">IF($A$9&gt;=D114,(IF($A$9-D114+1&gt;$A$10,$A$9-$A$8+1,$A$9-D114+1)),0)</f>
        <v>31</v>
      </c>
      <c r="F114" s="162" t="n">
        <v>0.973676167591466</v>
      </c>
      <c r="G114" s="23" t="n">
        <f aca="false">IF(F114&lt;&gt;"",E114,0)</f>
        <v>31</v>
      </c>
      <c r="H114" s="24" t="n">
        <f aca="false">IF(F114&lt;&gt;"",F114,0)</f>
        <v>0.973676167591466</v>
      </c>
      <c r="I114" s="23" t="n">
        <f aca="false">IF(E114&gt;0,1,0)</f>
        <v>1</v>
      </c>
      <c r="J114" s="163"/>
      <c r="K114" s="166"/>
    </row>
    <row r="115" customFormat="false" ht="12.75" hidden="false" customHeight="false" outlineLevel="0" collapsed="false">
      <c r="A115" s="8"/>
      <c r="B115" s="1" t="n">
        <v>82</v>
      </c>
      <c r="C115" s="50" t="n">
        <v>37152</v>
      </c>
      <c r="D115" s="20" t="n">
        <f aca="false">C115+90</f>
        <v>37242</v>
      </c>
      <c r="E115" s="21" t="n">
        <f aca="false">IF($A$9&gt;=D115,(IF($A$9-D115+1&gt;$A$10,$A$9-$A$8+1,$A$9-D115+1)),0)</f>
        <v>31</v>
      </c>
      <c r="F115" s="162"/>
      <c r="G115" s="23" t="n">
        <f aca="false">IF(F115&lt;&gt;"",E115,0)</f>
        <v>0</v>
      </c>
      <c r="H115" s="24" t="n">
        <f aca="false">IF(F115&lt;&gt;"",F115,0)</f>
        <v>0</v>
      </c>
      <c r="I115" s="23" t="n">
        <f aca="false">IF(E115&gt;0,1,0)</f>
        <v>1</v>
      </c>
      <c r="J115" s="163" t="s">
        <v>76</v>
      </c>
      <c r="K115" s="166"/>
    </row>
    <row r="116" customFormat="false" ht="12.75" hidden="false" customHeight="false" outlineLevel="0" collapsed="false">
      <c r="A116" s="8"/>
      <c r="B116" s="1" t="n">
        <v>83</v>
      </c>
      <c r="C116" s="50" t="n">
        <v>37152</v>
      </c>
      <c r="D116" s="20" t="n">
        <f aca="false">C116+90</f>
        <v>37242</v>
      </c>
      <c r="E116" s="21" t="n">
        <f aca="false">IF($A$9&gt;=D116,(IF($A$9-D116+1&gt;$A$10,$A$9-$A$8+1,$A$9-D116+1)),0)</f>
        <v>31</v>
      </c>
      <c r="F116" s="162" t="n">
        <v>0.812690835672043</v>
      </c>
      <c r="G116" s="23" t="n">
        <f aca="false">IF(F116&lt;&gt;"",E116,0)</f>
        <v>31</v>
      </c>
      <c r="H116" s="24" t="n">
        <f aca="false">IF(F116&lt;&gt;"",F116,0)</f>
        <v>0.812690835672043</v>
      </c>
      <c r="I116" s="23" t="n">
        <f aca="false">IF(E116&gt;0,1,0)</f>
        <v>1</v>
      </c>
      <c r="J116" s="163"/>
      <c r="K116" s="166"/>
    </row>
    <row r="117" customFormat="false" ht="12.75" hidden="false" customHeight="false" outlineLevel="0" collapsed="false">
      <c r="A117" s="8"/>
      <c r="B117" s="1" t="n">
        <v>84</v>
      </c>
      <c r="C117" s="50" t="n">
        <v>37152</v>
      </c>
      <c r="D117" s="20" t="n">
        <f aca="false">C117+90</f>
        <v>37242</v>
      </c>
      <c r="E117" s="21" t="n">
        <f aca="false">IF($A$9&gt;=D117,(IF($A$9-D117+1&gt;$A$10,$A$9-$A$8+1,$A$9-D117+1)),0)</f>
        <v>31</v>
      </c>
      <c r="F117" s="162" t="n">
        <v>0.774516804247613</v>
      </c>
      <c r="G117" s="23" t="n">
        <f aca="false">IF(F117&lt;&gt;"",E117,0)</f>
        <v>31</v>
      </c>
      <c r="H117" s="24" t="n">
        <f aca="false">IF(F117&lt;&gt;"",F117,0)</f>
        <v>0.774516804247613</v>
      </c>
      <c r="I117" s="23" t="n">
        <f aca="false">IF(E117&gt;0,1,0)</f>
        <v>1</v>
      </c>
      <c r="J117" s="163"/>
      <c r="K117" s="166"/>
    </row>
    <row r="118" customFormat="false" ht="12.75" hidden="false" customHeight="false" outlineLevel="0" collapsed="false">
      <c r="A118" s="8"/>
      <c r="B118" s="1" t="n">
        <v>85</v>
      </c>
      <c r="C118" s="50" t="n">
        <v>37152</v>
      </c>
      <c r="D118" s="20" t="n">
        <f aca="false">C118+90</f>
        <v>37242</v>
      </c>
      <c r="E118" s="21" t="n">
        <f aca="false">IF($A$9&gt;=D118,(IF($A$9-D118+1&gt;$A$10,$A$9-$A$8+1,$A$9-D118+1)),0)</f>
        <v>31</v>
      </c>
      <c r="F118" s="162" t="n">
        <v>0.821066384405836</v>
      </c>
      <c r="G118" s="23" t="n">
        <f aca="false">IF(F118&lt;&gt;"",E118,0)</f>
        <v>31</v>
      </c>
      <c r="H118" s="24" t="n">
        <f aca="false">IF(F118&lt;&gt;"",F118,0)</f>
        <v>0.821066384405836</v>
      </c>
      <c r="I118" s="23" t="n">
        <f aca="false">IF(E118&gt;0,1,0)</f>
        <v>1</v>
      </c>
      <c r="J118" s="163"/>
      <c r="K118" s="166"/>
    </row>
    <row r="119" customFormat="false" ht="12.75" hidden="false" customHeight="false" outlineLevel="0" collapsed="false">
      <c r="A119" s="8"/>
      <c r="B119" s="1" t="n">
        <v>86</v>
      </c>
      <c r="C119" s="50" t="n">
        <v>37152</v>
      </c>
      <c r="D119" s="20" t="n">
        <f aca="false">C119+90</f>
        <v>37242</v>
      </c>
      <c r="E119" s="21" t="n">
        <f aca="false">IF($A$9&gt;=D119,(IF($A$9-D119+1&gt;$A$10,$A$9-$A$8+1,$A$9-D119+1)),0)</f>
        <v>31</v>
      </c>
      <c r="F119" s="162" t="n">
        <v>0.971858611400415</v>
      </c>
      <c r="G119" s="23" t="n">
        <f aca="false">IF(F119&lt;&gt;"",E119,0)</f>
        <v>31</v>
      </c>
      <c r="H119" s="24" t="n">
        <f aca="false">IF(F119&lt;&gt;"",F119,0)</f>
        <v>0.971858611400415</v>
      </c>
      <c r="I119" s="23" t="n">
        <f aca="false">IF(E119&gt;0,1,0)</f>
        <v>1</v>
      </c>
      <c r="J119" s="163"/>
      <c r="K119" s="166"/>
    </row>
    <row r="120" customFormat="false" ht="12.75" hidden="false" customHeight="false" outlineLevel="0" collapsed="false">
      <c r="A120" s="8"/>
      <c r="B120" s="1" t="n">
        <v>87</v>
      </c>
      <c r="C120" s="53" t="n">
        <v>37141</v>
      </c>
      <c r="D120" s="20" t="n">
        <f aca="false">C120+90</f>
        <v>37231</v>
      </c>
      <c r="E120" s="21" t="n">
        <f aca="false">IF($A$9&gt;=D120,(IF($A$9-D120+1&gt;$A$10,$A$9-$A$8+1,$A$9-D120+1)),0)</f>
        <v>31</v>
      </c>
      <c r="F120" s="162" t="n">
        <v>0.898441161027332</v>
      </c>
      <c r="G120" s="23" t="n">
        <f aca="false">IF(F120&lt;&gt;"",E120,0)</f>
        <v>31</v>
      </c>
      <c r="H120" s="24" t="n">
        <f aca="false">IF(F120&lt;&gt;"",F120,0)</f>
        <v>0.898441161027332</v>
      </c>
      <c r="I120" s="23" t="n">
        <f aca="false">IF(E120&gt;0,1,0)</f>
        <v>1</v>
      </c>
      <c r="J120" s="163"/>
      <c r="K120" s="166"/>
    </row>
    <row r="121" customFormat="false" ht="12.75" hidden="false" customHeight="false" outlineLevel="0" collapsed="false">
      <c r="A121" s="8"/>
      <c r="B121" s="1" t="n">
        <v>88</v>
      </c>
      <c r="C121" s="50" t="n">
        <v>37152</v>
      </c>
      <c r="D121" s="20" t="n">
        <f aca="false">C121+90</f>
        <v>37242</v>
      </c>
      <c r="E121" s="21" t="n">
        <f aca="false">IF($A$9&gt;=D121,(IF($A$9-D121+1&gt;$A$10,$A$9-$A$8+1,$A$9-D121+1)),0)</f>
        <v>31</v>
      </c>
      <c r="F121" s="162" t="n">
        <v>0.870950439819781</v>
      </c>
      <c r="G121" s="23" t="n">
        <f aca="false">IF(F121&lt;&gt;"",E121,0)</f>
        <v>31</v>
      </c>
      <c r="H121" s="24" t="n">
        <f aca="false">IF(F121&lt;&gt;"",F121,0)</f>
        <v>0.870950439819781</v>
      </c>
      <c r="I121" s="23" t="n">
        <f aca="false">IF(E121&gt;0,1,0)</f>
        <v>1</v>
      </c>
      <c r="J121" s="163"/>
      <c r="K121" s="166"/>
    </row>
    <row r="122" customFormat="false" ht="12.75" hidden="false" customHeight="false" outlineLevel="0" collapsed="false">
      <c r="A122" s="8"/>
      <c r="B122" s="1" t="n">
        <v>89</v>
      </c>
      <c r="C122" s="53" t="n">
        <v>37141</v>
      </c>
      <c r="D122" s="20" t="n">
        <f aca="false">C122+90</f>
        <v>37231</v>
      </c>
      <c r="E122" s="21" t="n">
        <f aca="false">IF($A$9&gt;=D122,(IF($A$9-D122+1&gt;$A$10,$A$9-$A$8+1,$A$9-D122+1)),0)</f>
        <v>31</v>
      </c>
      <c r="F122" s="162" t="n">
        <v>0.920244451989259</v>
      </c>
      <c r="G122" s="23" t="n">
        <f aca="false">IF(F122&lt;&gt;"",E122,0)</f>
        <v>31</v>
      </c>
      <c r="H122" s="24" t="n">
        <f aca="false">IF(F122&lt;&gt;"",F122,0)</f>
        <v>0.920244451989259</v>
      </c>
      <c r="I122" s="23" t="n">
        <f aca="false">IF(E122&gt;0,1,0)</f>
        <v>1</v>
      </c>
      <c r="J122" s="163"/>
      <c r="K122" s="166"/>
    </row>
    <row r="123" customFormat="false" ht="12.75" hidden="false" customHeight="false" outlineLevel="0" collapsed="false">
      <c r="A123" s="8"/>
      <c r="B123" s="1" t="n">
        <v>90</v>
      </c>
      <c r="C123" s="50" t="n">
        <v>37152</v>
      </c>
      <c r="D123" s="20" t="n">
        <f aca="false">C123+90</f>
        <v>37242</v>
      </c>
      <c r="E123" s="21" t="n">
        <f aca="false">IF($A$9&gt;=D123,(IF($A$9-D123+1&gt;$A$10,$A$9-$A$8+1,$A$9-D123+1)),0)</f>
        <v>31</v>
      </c>
      <c r="F123" s="162" t="n">
        <v>0.832148520467522</v>
      </c>
      <c r="G123" s="23" t="n">
        <f aca="false">IF(F123&lt;&gt;"",E123,0)</f>
        <v>31</v>
      </c>
      <c r="H123" s="24" t="n">
        <f aca="false">IF(F123&lt;&gt;"",F123,0)</f>
        <v>0.832148520467522</v>
      </c>
      <c r="I123" s="23" t="n">
        <f aca="false">IF(E123&gt;0,1,0)</f>
        <v>1</v>
      </c>
      <c r="J123" s="163"/>
      <c r="K123" s="166"/>
    </row>
    <row r="124" customFormat="false" ht="12.75" hidden="false" customHeight="false" outlineLevel="0" collapsed="false">
      <c r="A124" s="8"/>
      <c r="B124" s="1" t="n">
        <v>91</v>
      </c>
      <c r="C124" s="52" t="n">
        <v>37197</v>
      </c>
      <c r="D124" s="20" t="n">
        <f aca="false">C124+90</f>
        <v>37287</v>
      </c>
      <c r="E124" s="21" t="n">
        <f aca="false">IF($A$9&gt;=D124,(IF($A$9-D124+1&gt;$A$10,$A$9-$A$8+1,$A$9-D124+1)),0)</f>
        <v>31</v>
      </c>
      <c r="F124" s="162" t="n">
        <v>0.774118319244483</v>
      </c>
      <c r="G124" s="23" t="n">
        <f aca="false">IF(F124&lt;&gt;"",E124,0)</f>
        <v>31</v>
      </c>
      <c r="H124" s="24" t="n">
        <f aca="false">IF(F124&lt;&gt;"",F124,0)</f>
        <v>0.774118319244483</v>
      </c>
      <c r="I124" s="23" t="n">
        <f aca="false">IF(E124&gt;0,1,0)</f>
        <v>1</v>
      </c>
      <c r="J124" s="163"/>
      <c r="K124" s="166"/>
    </row>
    <row r="125" customFormat="false" ht="12.75" hidden="false" customHeight="false" outlineLevel="0" collapsed="false">
      <c r="B125" s="1" t="n">
        <v>92</v>
      </c>
      <c r="C125" s="52" t="n">
        <v>37197</v>
      </c>
      <c r="D125" s="20" t="n">
        <f aca="false">C125+90</f>
        <v>37287</v>
      </c>
      <c r="E125" s="21" t="n">
        <f aca="false">IF($A$9&gt;=D125,(IF($A$9-D125+1&gt;$A$10,$A$9-$A$8+1,$A$9-D125+1)),0)</f>
        <v>31</v>
      </c>
      <c r="F125" s="162" t="n">
        <v>0.757157321429244</v>
      </c>
      <c r="G125" s="23" t="n">
        <f aca="false">IF(F125&lt;&gt;"",E125,0)</f>
        <v>31</v>
      </c>
      <c r="H125" s="24" t="n">
        <f aca="false">IF(F125&lt;&gt;"",F125,0)</f>
        <v>0.757157321429244</v>
      </c>
      <c r="I125" s="23" t="n">
        <f aca="false">IF(E125&gt;0,1,0)</f>
        <v>1</v>
      </c>
      <c r="J125" s="163"/>
      <c r="K125" s="166"/>
    </row>
    <row r="126" customFormat="false" ht="12.75" hidden="false" customHeight="false" outlineLevel="0" collapsed="false">
      <c r="B126" s="1" t="n">
        <v>93</v>
      </c>
      <c r="C126" s="54" t="n">
        <v>37195</v>
      </c>
      <c r="D126" s="20" t="n">
        <f aca="false">C126+90</f>
        <v>37285</v>
      </c>
      <c r="E126" s="21" t="n">
        <f aca="false">IF($A$9&gt;=D126,(IF($A$9-D126+1&gt;$A$10,$A$9-$A$8+1,$A$9-D126+1)),0)</f>
        <v>31</v>
      </c>
      <c r="F126" s="162" t="n">
        <v>0.648022640975378</v>
      </c>
      <c r="G126" s="23" t="n">
        <f aca="false">IF(F126&lt;&gt;"",E126,0)</f>
        <v>31</v>
      </c>
      <c r="H126" s="24" t="n">
        <f aca="false">IF(F126&lt;&gt;"",F126,0)</f>
        <v>0.648022640975378</v>
      </c>
      <c r="I126" s="23" t="n">
        <f aca="false">IF(E126&gt;0,1,0)</f>
        <v>1</v>
      </c>
      <c r="J126" s="163"/>
      <c r="K126" s="166"/>
    </row>
    <row r="127" customFormat="false" ht="12.75" hidden="false" customHeight="false" outlineLevel="0" collapsed="false">
      <c r="B127" s="1" t="n">
        <v>94</v>
      </c>
      <c r="C127" s="54" t="n">
        <v>37189</v>
      </c>
      <c r="D127" s="20" t="n">
        <f aca="false">C127+90</f>
        <v>37279</v>
      </c>
      <c r="E127" s="21" t="n">
        <f aca="false">IF($A$9&gt;=D127,(IF($A$9-D127+1&gt;$A$10,$A$9-$A$8+1,$A$9-D127+1)),0)</f>
        <v>31</v>
      </c>
      <c r="F127" s="162" t="n">
        <v>0.652716896678659</v>
      </c>
      <c r="G127" s="23" t="n">
        <f aca="false">IF(F127&lt;&gt;"",E127,0)</f>
        <v>31</v>
      </c>
      <c r="H127" s="24" t="n">
        <f aca="false">IF(F127&lt;&gt;"",F127,0)</f>
        <v>0.652716896678659</v>
      </c>
      <c r="I127" s="23" t="n">
        <f aca="false">IF(E127&gt;0,1,0)</f>
        <v>1</v>
      </c>
      <c r="J127" s="163"/>
      <c r="K127" s="166"/>
    </row>
    <row r="128" customFormat="false" ht="12.75" hidden="false" customHeight="false" outlineLevel="0" collapsed="false">
      <c r="B128" s="1" t="n">
        <v>95</v>
      </c>
      <c r="C128" s="52" t="n">
        <v>37201</v>
      </c>
      <c r="D128" s="20" t="n">
        <f aca="false">C128+90</f>
        <v>37291</v>
      </c>
      <c r="E128" s="21" t="n">
        <f aca="false">IF($A$9&gt;=D128,(IF($A$9-D128+1&gt;$A$10,$A$9-$A$8+1,$A$9-D128+1)),0)</f>
        <v>31</v>
      </c>
      <c r="F128" s="162" t="n">
        <v>0.876264686929762</v>
      </c>
      <c r="G128" s="23" t="n">
        <f aca="false">IF(F128&lt;&gt;"",E128,0)</f>
        <v>31</v>
      </c>
      <c r="H128" s="24" t="n">
        <f aca="false">IF(F128&lt;&gt;"",F128,0)</f>
        <v>0.876264686929762</v>
      </c>
      <c r="I128" s="23" t="n">
        <f aca="false">IF(E128&gt;0,1,0)</f>
        <v>1</v>
      </c>
      <c r="J128" s="163"/>
      <c r="K128" s="166"/>
    </row>
    <row r="129" customFormat="false" ht="12.75" hidden="false" customHeight="false" outlineLevel="0" collapsed="false">
      <c r="B129" s="1" t="n">
        <v>96</v>
      </c>
      <c r="C129" s="52" t="n">
        <v>37201</v>
      </c>
      <c r="D129" s="20" t="n">
        <f aca="false">C129+90</f>
        <v>37291</v>
      </c>
      <c r="E129" s="21" t="n">
        <f aca="false">IF($A$9&gt;=D129,(IF($A$9-D129+1&gt;$A$10,$A$9-$A$8+1,$A$9-D129+1)),0)</f>
        <v>31</v>
      </c>
      <c r="F129" s="162" t="n">
        <v>0.679580808550343</v>
      </c>
      <c r="G129" s="23" t="n">
        <f aca="false">IF(F129&lt;&gt;"",E129,0)</f>
        <v>31</v>
      </c>
      <c r="H129" s="24" t="n">
        <f aca="false">IF(F129&lt;&gt;"",F129,0)</f>
        <v>0.679580808550343</v>
      </c>
      <c r="I129" s="23" t="n">
        <f aca="false">IF(E129&gt;0,1,0)</f>
        <v>1</v>
      </c>
      <c r="J129" s="163"/>
      <c r="K129" s="166"/>
    </row>
    <row r="130" customFormat="false" ht="12.75" hidden="false" customHeight="false" outlineLevel="0" collapsed="false">
      <c r="B130" s="1" t="s">
        <v>26</v>
      </c>
      <c r="C130" s="54" t="n">
        <v>37186</v>
      </c>
      <c r="D130" s="20" t="n">
        <f aca="false">C130+90</f>
        <v>37276</v>
      </c>
      <c r="E130" s="21" t="n">
        <f aca="false">IF($A$9&gt;=D130,(IF($A$9-D130+1&gt;$A$10,$A$9-$A$8+1,$A$9-D130+1)),0)</f>
        <v>31</v>
      </c>
      <c r="F130" s="162" t="n">
        <v>0.748347254884838</v>
      </c>
      <c r="G130" s="23" t="n">
        <f aca="false">IF(F130&lt;&gt;"",E130,0)</f>
        <v>31</v>
      </c>
      <c r="H130" s="24" t="n">
        <f aca="false">IF(F130&lt;&gt;"",F130,0)</f>
        <v>0.748347254884838</v>
      </c>
      <c r="I130" s="23" t="n">
        <f aca="false">IF(E130&gt;0,1,0)</f>
        <v>1</v>
      </c>
      <c r="J130" s="163"/>
      <c r="K130" s="166"/>
    </row>
    <row r="131" customFormat="false" ht="12.75" hidden="false" customHeight="false" outlineLevel="0" collapsed="false">
      <c r="B131" s="1" t="s">
        <v>27</v>
      </c>
      <c r="C131" s="54" t="n">
        <v>37186</v>
      </c>
      <c r="D131" s="20" t="n">
        <f aca="false">C131+90</f>
        <v>37276</v>
      </c>
      <c r="E131" s="21" t="n">
        <f aca="false">IF($A$9&gt;=D131,(IF($A$9-D131+1&gt;$A$10,$A$9-$A$8+1,$A$9-D131+1)),0)</f>
        <v>31</v>
      </c>
      <c r="F131" s="162" t="n">
        <v>0.932061123007474</v>
      </c>
      <c r="G131" s="23" t="n">
        <f aca="false">IF(F131&lt;&gt;"",E131,0)</f>
        <v>31</v>
      </c>
      <c r="H131" s="24" t="n">
        <f aca="false">IF(F131&lt;&gt;"",F131,0)</f>
        <v>0.932061123007474</v>
      </c>
      <c r="I131" s="23" t="n">
        <f aca="false">IF(E131&gt;0,1,0)</f>
        <v>1</v>
      </c>
      <c r="J131" s="163"/>
      <c r="K131" s="166"/>
    </row>
    <row r="132" customFormat="false" ht="12.75" hidden="false" customHeight="false" outlineLevel="0" collapsed="false">
      <c r="B132" s="1" t="s">
        <v>28</v>
      </c>
      <c r="C132" s="54" t="n">
        <v>37183</v>
      </c>
      <c r="D132" s="20" t="n">
        <f aca="false">C132+90</f>
        <v>37273</v>
      </c>
      <c r="E132" s="21" t="n">
        <f aca="false">IF($A$9&gt;=D132,(IF($A$9-D132+1&gt;$A$10,$A$9-$A$8+1,$A$9-D132+1)),0)</f>
        <v>31</v>
      </c>
      <c r="F132" s="162"/>
      <c r="G132" s="23" t="n">
        <f aca="false">IF(F132&lt;&gt;"",E132,0)</f>
        <v>0</v>
      </c>
      <c r="H132" s="24" t="n">
        <f aca="false">IF(F132&lt;&gt;"",F132,0)</f>
        <v>0</v>
      </c>
      <c r="I132" s="23" t="n">
        <v>1</v>
      </c>
      <c r="J132" s="163" t="s">
        <v>81</v>
      </c>
    </row>
    <row r="133" customFormat="false" ht="12.75" hidden="false" customHeight="false" outlineLevel="0" collapsed="false">
      <c r="B133" s="1" t="s">
        <v>29</v>
      </c>
      <c r="C133" s="54" t="n">
        <v>37183</v>
      </c>
      <c r="D133" s="20" t="n">
        <f aca="false">C133+90</f>
        <v>37273</v>
      </c>
      <c r="E133" s="21" t="n">
        <f aca="false">IF($A$9&gt;=D133,(IF($A$9-D133+1&gt;$A$10,$A$9-$A$8+1,$A$9-D133+1)),0)</f>
        <v>31</v>
      </c>
      <c r="F133" s="162"/>
      <c r="G133" s="23" t="n">
        <f aca="false">IF(F133&lt;&gt;"",E133,0)</f>
        <v>0</v>
      </c>
      <c r="H133" s="24" t="n">
        <f aca="false">IF(F133&lt;&gt;"",F133,0)</f>
        <v>0</v>
      </c>
      <c r="I133" s="23" t="n">
        <f aca="false">IF(E133&gt;0,1,0)</f>
        <v>1</v>
      </c>
      <c r="J133" s="163" t="s">
        <v>82</v>
      </c>
    </row>
    <row r="134" customFormat="false" ht="12.75" hidden="false" customHeight="false" outlineLevel="0" collapsed="false">
      <c r="C134" s="20"/>
      <c r="D134" s="20"/>
      <c r="E134" s="34" t="s">
        <v>17</v>
      </c>
      <c r="F134" s="167" t="n">
        <f aca="false">AVERAGE(F34:F133)</f>
        <v>0.856171606275563</v>
      </c>
      <c r="G134" s="168"/>
      <c r="H134" s="35"/>
      <c r="I134" s="36" t="n">
        <f aca="false">SUM(I34:I133)</f>
        <v>100</v>
      </c>
      <c r="J134" s="163"/>
    </row>
    <row r="135" customFormat="false" ht="12.75" hidden="false" customHeight="false" outlineLevel="0" collapsed="false">
      <c r="D135" s="8"/>
      <c r="E135" s="37" t="s">
        <v>18</v>
      </c>
      <c r="F135" s="169" t="n">
        <f aca="false">(G34*H34+G35*H35+G36*H36+G37*H37+G38*H38+G39*H39+G40*H40+G41*H41+G42*H42+G43*H43+G44*H44+G45*H45+G46*H46+G47*H47+G48*H48+G49*H49+G50*H50+G51*H51+G52*H52+G53*H53+G54*H54+G55*H55+G56*H56+G57*H57+G58*H58+G59*H59+G60*H60+G61*H61+G62*H62+G63*H63+G64*H64+G65*H65+G66*H66+G67*H67+G68*H68+G69*H69+G70*H70+G71*H71+G72*H72+G73*H73+G74*H74+G75*H75+G76*H76+G77*H77+G78*H78+G79*H79+G80*H80+G81*H81+G82*H82+G83*H83+G84*H84+G85*H85+G86*H86+G87*H87+G88*H88+G89*H89+G90*H90+G91*H91+G92*H92+G93*H93+G94*H94+G95*H95+G96*H96+G97*H97+G98*H98+G99*H99+G100*H100+G101*H101+G102*H102+G103*H103+G104*H104+G105*H105+G106*H106+G107*H107+G108*H108+G109*H109+G110*H110+G111*H111+G112*H112+G113*H113+G114*H114+G115*H115+G116*H116+G117*H117+G118*H118+G119*H119+G120*H120+G121*H121+G122*H122+G123*H123+G124*H124+G125*H125+G126*H126+G127*H127+G128*H128+G129*H129+G130*H130+G131*H131+G132*H132+G133*H133)/SUM(G34:G133)</f>
        <v>0.856171606275563</v>
      </c>
      <c r="G135" s="168"/>
      <c r="H135" s="38"/>
      <c r="I135" s="38"/>
      <c r="J135" s="161"/>
    </row>
    <row r="136" customFormat="false" ht="18" hidden="false" customHeight="false" outlineLevel="0" collapsed="false">
      <c r="A136" s="9"/>
      <c r="B136" s="39" t="s">
        <v>30</v>
      </c>
      <c r="C136" s="39"/>
      <c r="D136" s="12"/>
      <c r="E136" s="12"/>
      <c r="F136" s="12"/>
      <c r="G136" s="12"/>
      <c r="H136" s="12"/>
      <c r="I136" s="12"/>
      <c r="J136" s="164"/>
    </row>
    <row r="137" customFormat="false" ht="12.75" hidden="false" customHeight="false" outlineLevel="0" collapsed="false">
      <c r="B137" s="13"/>
      <c r="C137" s="13" t="s">
        <v>31</v>
      </c>
      <c r="D137" s="40"/>
      <c r="E137" s="40"/>
      <c r="F137" s="40"/>
      <c r="G137" s="40"/>
      <c r="H137" s="40"/>
      <c r="I137" s="40"/>
      <c r="J137" s="165"/>
    </row>
    <row r="138" customFormat="false" ht="38.25" hidden="false" customHeight="false" outlineLevel="0" collapsed="false">
      <c r="B138" s="13" t="str">
        <f aca="false">B7</f>
        <v>TURBINE NO.</v>
      </c>
      <c r="C138" s="13" t="str">
        <f aca="false">C7</f>
        <v>ACCEPTANCE</v>
      </c>
      <c r="D138" s="13" t="str">
        <f aca="false">D7</f>
        <v>90 Days </v>
      </c>
      <c r="E138" s="16" t="str">
        <f aca="false">E7</f>
        <v>Days in Mo. &gt; 90 Days from Commissioning</v>
      </c>
      <c r="F138" s="16" t="str">
        <f aca="false">F7</f>
        <v>MTD Avail for &gt; 90 days from Commissioning</v>
      </c>
      <c r="G138" s="16"/>
      <c r="H138" s="16"/>
      <c r="I138" s="16" t="s">
        <v>9</v>
      </c>
      <c r="J138" s="165"/>
    </row>
    <row r="139" customFormat="false" ht="12.75" hidden="false" customHeight="false" outlineLevel="0" collapsed="false">
      <c r="B139" s="41" t="n">
        <v>1</v>
      </c>
      <c r="C139" s="52" t="n">
        <v>37197</v>
      </c>
      <c r="D139" s="20" t="n">
        <f aca="false">C139+90</f>
        <v>37287</v>
      </c>
      <c r="E139" s="21" t="n">
        <f aca="false">IF($A$9&gt;=D139,(IF($A$9-D139+1&gt;$A$10,$A$9-$A$8+1,$A$9-D139+1)),0)</f>
        <v>31</v>
      </c>
      <c r="F139" s="162" t="n">
        <v>0.957284930514104</v>
      </c>
      <c r="G139" s="23" t="n">
        <f aca="false">IF(F139&lt;&gt;"",E139,0)</f>
        <v>31</v>
      </c>
      <c r="H139" s="24" t="n">
        <f aca="false">IF(F139&lt;&gt;"",F139,0)</f>
        <v>0.957284930514104</v>
      </c>
      <c r="I139" s="23" t="n">
        <f aca="false">IF(E139&gt;0,1,0)</f>
        <v>1</v>
      </c>
      <c r="J139" s="170"/>
    </row>
    <row r="140" customFormat="false" ht="12.75" hidden="false" customHeight="false" outlineLevel="0" collapsed="false">
      <c r="B140" s="41" t="n">
        <v>2</v>
      </c>
      <c r="C140" s="52" t="n">
        <v>37197</v>
      </c>
      <c r="D140" s="20" t="n">
        <f aca="false">C140+90</f>
        <v>37287</v>
      </c>
      <c r="E140" s="21" t="n">
        <f aca="false">IF($A$9&gt;=D140,(IF($A$9-D140+1&gt;$A$10,$A$9-$A$8+1,$A$9-D140+1)),0)</f>
        <v>31</v>
      </c>
      <c r="F140" s="162" t="n">
        <v>0.926950778295106</v>
      </c>
      <c r="G140" s="23" t="n">
        <f aca="false">IF(F140&lt;&gt;"",E140,0)</f>
        <v>31</v>
      </c>
      <c r="H140" s="24" t="n">
        <f aca="false">IF(F140&lt;&gt;"",F140,0)</f>
        <v>0.926950778295106</v>
      </c>
      <c r="I140" s="23" t="n">
        <f aca="false">IF(E140&gt;0,1,0)</f>
        <v>1</v>
      </c>
      <c r="J140" s="170"/>
    </row>
    <row r="141" customFormat="false" ht="12.75" hidden="false" customHeight="false" outlineLevel="0" collapsed="false">
      <c r="B141" s="41" t="n">
        <v>3</v>
      </c>
      <c r="C141" s="52" t="n">
        <v>37197</v>
      </c>
      <c r="D141" s="20" t="n">
        <f aca="false">C141+90</f>
        <v>37287</v>
      </c>
      <c r="E141" s="21" t="n">
        <f aca="false">IF($A$9&gt;=D141,(IF($A$9-D141+1&gt;$A$10,$A$9-$A$8+1,$A$9-D141+1)),0)</f>
        <v>31</v>
      </c>
      <c r="F141" s="162" t="n">
        <v>0.807266578863866</v>
      </c>
      <c r="G141" s="23" t="n">
        <f aca="false">IF(F141&lt;&gt;"",E141,0)</f>
        <v>31</v>
      </c>
      <c r="H141" s="24" t="n">
        <f aca="false">IF(F141&lt;&gt;"",F141,0)</f>
        <v>0.807266578863866</v>
      </c>
      <c r="I141" s="23" t="n">
        <f aca="false">IF(E141&gt;0,1,0)</f>
        <v>1</v>
      </c>
      <c r="J141" s="170"/>
    </row>
    <row r="142" customFormat="false" ht="12.75" hidden="false" customHeight="false" outlineLevel="0" collapsed="false">
      <c r="B142" s="41" t="n">
        <v>4</v>
      </c>
      <c r="C142" s="52" t="n">
        <v>37197</v>
      </c>
      <c r="D142" s="20" t="n">
        <f aca="false">C142+90</f>
        <v>37287</v>
      </c>
      <c r="E142" s="21" t="n">
        <f aca="false">IF($A$9&gt;=D142,(IF($A$9-D142+1&gt;$A$10,$A$9-$A$8+1,$A$9-D142+1)),0)</f>
        <v>31</v>
      </c>
      <c r="F142" s="162" t="n">
        <v>0.916318928977875</v>
      </c>
      <c r="G142" s="23" t="n">
        <f aca="false">IF(F142&lt;&gt;"",E142,0)</f>
        <v>31</v>
      </c>
      <c r="H142" s="24" t="n">
        <f aca="false">IF(F142&lt;&gt;"",F142,0)</f>
        <v>0.916318928977875</v>
      </c>
      <c r="I142" s="23" t="n">
        <f aca="false">IF(E142&gt;0,1,0)</f>
        <v>1</v>
      </c>
      <c r="J142" s="170"/>
    </row>
    <row r="143" customFormat="false" ht="12.75" hidden="false" customHeight="false" outlineLevel="0" collapsed="false">
      <c r="B143" s="41" t="n">
        <v>5</v>
      </c>
      <c r="C143" s="52" t="n">
        <v>37197</v>
      </c>
      <c r="D143" s="20" t="n">
        <f aca="false">C143+90</f>
        <v>37287</v>
      </c>
      <c r="E143" s="21" t="n">
        <f aca="false">IF($A$9&gt;=D143,(IF($A$9-D143+1&gt;$A$10,$A$9-$A$8+1,$A$9-D143+1)),0)</f>
        <v>31</v>
      </c>
      <c r="F143" s="162" t="n">
        <v>0.977215756069966</v>
      </c>
      <c r="G143" s="23" t="n">
        <f aca="false">IF(F143&lt;&gt;"",E143,0)</f>
        <v>31</v>
      </c>
      <c r="H143" s="24" t="n">
        <f aca="false">IF(F143&lt;&gt;"",F143,0)</f>
        <v>0.977215756069966</v>
      </c>
      <c r="I143" s="23" t="n">
        <f aca="false">IF(E143&gt;0,1,0)</f>
        <v>1</v>
      </c>
      <c r="J143" s="170"/>
    </row>
    <row r="144" customFormat="false" ht="12.75" hidden="false" customHeight="false" outlineLevel="0" collapsed="false">
      <c r="B144" s="41" t="n">
        <v>6</v>
      </c>
      <c r="C144" s="52" t="n">
        <v>37197</v>
      </c>
      <c r="D144" s="20" t="n">
        <f aca="false">C144+90</f>
        <v>37287</v>
      </c>
      <c r="E144" s="21" t="n">
        <f aca="false">IF($A$9&gt;=D144,(IF($A$9-D144+1&gt;$A$10,$A$9-$A$8+1,$A$9-D144+1)),0)</f>
        <v>31</v>
      </c>
      <c r="F144" s="162" t="n">
        <v>0.965665550612577</v>
      </c>
      <c r="G144" s="23" t="n">
        <f aca="false">IF(F144&lt;&gt;"",E144,0)</f>
        <v>31</v>
      </c>
      <c r="H144" s="24" t="n">
        <f aca="false">IF(F144&lt;&gt;"",F144,0)</f>
        <v>0.965665550612577</v>
      </c>
      <c r="I144" s="23" t="n">
        <f aca="false">IF(E144&gt;0,1,0)</f>
        <v>1</v>
      </c>
      <c r="J144" s="170"/>
    </row>
    <row r="145" customFormat="false" ht="12.75" hidden="false" customHeight="false" outlineLevel="0" collapsed="false">
      <c r="B145" s="41" t="n">
        <v>7</v>
      </c>
      <c r="C145" s="52" t="n">
        <v>37197</v>
      </c>
      <c r="D145" s="20" t="n">
        <f aca="false">C145+90</f>
        <v>37287</v>
      </c>
      <c r="E145" s="21" t="n">
        <f aca="false">IF($A$9&gt;=D145,(IF($A$9-D145+1&gt;$A$10,$A$9-$A$8+1,$A$9-D145+1)),0)</f>
        <v>31</v>
      </c>
      <c r="F145" s="162" t="n">
        <v>0.886780363254549</v>
      </c>
      <c r="G145" s="23" t="n">
        <f aca="false">IF(F145&lt;&gt;"",E145,0)</f>
        <v>31</v>
      </c>
      <c r="H145" s="24" t="n">
        <f aca="false">IF(F145&lt;&gt;"",F145,0)</f>
        <v>0.886780363254549</v>
      </c>
      <c r="I145" s="23" t="n">
        <f aca="false">IF(E145&gt;0,1,0)</f>
        <v>1</v>
      </c>
      <c r="J145" s="170"/>
    </row>
    <row r="146" customFormat="false" ht="12.75" hidden="false" customHeight="false" outlineLevel="0" collapsed="false">
      <c r="B146" s="41" t="n">
        <v>8</v>
      </c>
      <c r="C146" s="52" t="n">
        <v>37197</v>
      </c>
      <c r="D146" s="20" t="n">
        <f aca="false">C146+90</f>
        <v>37287</v>
      </c>
      <c r="E146" s="21" t="n">
        <f aca="false">IF($A$9&gt;=D146,(IF($A$9-D146+1&gt;$A$10,$A$9-$A$8+1,$A$9-D146+1)),0)</f>
        <v>31</v>
      </c>
      <c r="F146" s="162" t="n">
        <v>0.890042949108992</v>
      </c>
      <c r="G146" s="23" t="n">
        <f aca="false">IF(F146&lt;&gt;"",E146,0)</f>
        <v>31</v>
      </c>
      <c r="H146" s="24" t="n">
        <f aca="false">IF(F146&lt;&gt;"",F146,0)</f>
        <v>0.890042949108992</v>
      </c>
      <c r="I146" s="23" t="n">
        <f aca="false">IF(E146&gt;0,1,0)</f>
        <v>1</v>
      </c>
      <c r="J146" s="170"/>
    </row>
    <row r="147" customFormat="false" ht="12.75" hidden="false" customHeight="false" outlineLevel="0" collapsed="false">
      <c r="B147" s="41" t="n">
        <v>9</v>
      </c>
      <c r="C147" s="52" t="n">
        <v>37197</v>
      </c>
      <c r="D147" s="20" t="n">
        <f aca="false">C147+90</f>
        <v>37287</v>
      </c>
      <c r="E147" s="21" t="n">
        <f aca="false">IF($A$9&gt;=D147,(IF($A$9-D147+1&gt;$A$10,$A$9-$A$8+1,$A$9-D147+1)),0)</f>
        <v>31</v>
      </c>
      <c r="F147" s="162" t="n">
        <v>0.960895415762682</v>
      </c>
      <c r="G147" s="23" t="n">
        <f aca="false">IF(F147&lt;&gt;"",E147,0)</f>
        <v>31</v>
      </c>
      <c r="H147" s="24" t="n">
        <f aca="false">IF(F147&lt;&gt;"",F147,0)</f>
        <v>0.960895415762682</v>
      </c>
      <c r="I147" s="23" t="n">
        <f aca="false">IF(E147&gt;0,1,0)</f>
        <v>1</v>
      </c>
      <c r="J147" s="170"/>
    </row>
    <row r="148" customFormat="false" ht="12.75" hidden="false" customHeight="false" outlineLevel="0" collapsed="false">
      <c r="B148" s="41" t="n">
        <v>10</v>
      </c>
      <c r="C148" s="52" t="n">
        <v>37197</v>
      </c>
      <c r="D148" s="20" t="n">
        <f aca="false">C148+90</f>
        <v>37287</v>
      </c>
      <c r="E148" s="21" t="n">
        <f aca="false">IF($A$9&gt;=D148,(IF($A$9-D148+1&gt;$A$10,$A$9-$A$8+1,$A$9-D148+1)),0)</f>
        <v>31</v>
      </c>
      <c r="F148" s="162" t="n">
        <v>0.956519810974001</v>
      </c>
      <c r="G148" s="23" t="n">
        <f aca="false">IF(F148&lt;&gt;"",E148,0)</f>
        <v>31</v>
      </c>
      <c r="H148" s="24" t="n">
        <f aca="false">IF(F148&lt;&gt;"",F148,0)</f>
        <v>0.956519810974001</v>
      </c>
      <c r="I148" s="23" t="n">
        <f aca="false">IF(E148&gt;0,1,0)</f>
        <v>1</v>
      </c>
      <c r="J148" s="170"/>
    </row>
    <row r="149" customFormat="false" ht="12.75" hidden="false" customHeight="false" outlineLevel="0" collapsed="false">
      <c r="D149" s="8"/>
      <c r="E149" s="34" t="s">
        <v>17</v>
      </c>
      <c r="F149" s="35" t="n">
        <f aca="false">AVERAGE(F139:F148)</f>
        <v>0.924494106243372</v>
      </c>
      <c r="G149" s="35"/>
      <c r="H149" s="35"/>
      <c r="I149" s="23" t="n">
        <f aca="false">SUM(I139:I148)</f>
        <v>10</v>
      </c>
      <c r="J149" s="161"/>
    </row>
    <row r="150" customFormat="false" ht="12.75" hidden="false" customHeight="false" outlineLevel="0" collapsed="false">
      <c r="D150" s="8"/>
      <c r="E150" s="37" t="s">
        <v>18</v>
      </c>
      <c r="F150" s="38" t="n">
        <f aca="false">(G139*H139+G140*H140+G141*H141+G142*H142+G143*H143+G144*H144+G145*H145+G146*H146+G147*H147+G148*H148)/SUM(G139:G148)</f>
        <v>0.924494106243372</v>
      </c>
      <c r="G150" s="38"/>
      <c r="H150" s="38"/>
      <c r="I150" s="38"/>
      <c r="J150" s="161"/>
    </row>
    <row r="151" customFormat="false" ht="18" hidden="false" customHeight="false" outlineLevel="0" collapsed="false">
      <c r="A151" s="9"/>
      <c r="B151" s="39" t="s">
        <v>35</v>
      </c>
      <c r="C151" s="39"/>
      <c r="D151" s="12"/>
      <c r="E151" s="12"/>
      <c r="F151" s="12"/>
      <c r="G151" s="12"/>
      <c r="H151" s="12"/>
      <c r="I151" s="12"/>
      <c r="J151" s="164"/>
    </row>
    <row r="152" customFormat="false" ht="12.75" hidden="false" customHeight="false" outlineLevel="0" collapsed="false">
      <c r="B152" s="13"/>
      <c r="C152" s="13" t="s">
        <v>31</v>
      </c>
      <c r="D152" s="40"/>
      <c r="E152" s="40"/>
      <c r="F152" s="40"/>
      <c r="G152" s="40"/>
      <c r="H152" s="40"/>
      <c r="I152" s="40"/>
      <c r="J152" s="165"/>
    </row>
    <row r="153" customFormat="false" ht="38.25" hidden="false" customHeight="false" outlineLevel="0" collapsed="false">
      <c r="B153" s="13" t="str">
        <f aca="false">B7</f>
        <v>TURBINE NO.</v>
      </c>
      <c r="C153" s="13" t="str">
        <f aca="false">C7</f>
        <v>ACCEPTANCE</v>
      </c>
      <c r="D153" s="40" t="str">
        <f aca="false">D7</f>
        <v>90 Days </v>
      </c>
      <c r="E153" s="16" t="str">
        <f aca="false">E7</f>
        <v>Days in Mo. &gt; 90 Days from Commissioning</v>
      </c>
      <c r="F153" s="16" t="str">
        <f aca="false">F7</f>
        <v>MTD Avail for &gt; 90 days from Commissioning</v>
      </c>
      <c r="G153" s="16"/>
      <c r="H153" s="16"/>
      <c r="I153" s="16" t="s">
        <v>9</v>
      </c>
      <c r="J153" s="165"/>
    </row>
    <row r="154" customFormat="false" ht="12.75" hidden="false" customHeight="false" outlineLevel="0" collapsed="false">
      <c r="B154" s="41" t="n">
        <v>1</v>
      </c>
      <c r="C154" s="60" t="n">
        <v>37236</v>
      </c>
      <c r="D154" s="20" t="n">
        <f aca="false">C154+90</f>
        <v>37326</v>
      </c>
      <c r="E154" s="21" t="n">
        <f aca="false">IF($A$9&gt;=D154,(IF($A$9-D154+1&gt;$A$10,$A$9-$A$8+1,$A$9-D154+1)),0)</f>
        <v>21</v>
      </c>
      <c r="F154" s="162" t="n">
        <v>0.795996697534505</v>
      </c>
      <c r="G154" s="23" t="n">
        <f aca="false">IF(F154&lt;&gt;"",E154,0)</f>
        <v>21</v>
      </c>
      <c r="H154" s="24" t="n">
        <f aca="false">IF(F154&lt;&gt;"",F154,0)</f>
        <v>0.795996697534505</v>
      </c>
      <c r="I154" s="23" t="n">
        <f aca="false">IF(E154&gt;0,1,0)</f>
        <v>1</v>
      </c>
      <c r="J154" s="170"/>
    </row>
    <row r="155" customFormat="false" ht="12.75" hidden="false" customHeight="false" outlineLevel="0" collapsed="false">
      <c r="B155" s="41" t="n">
        <v>2</v>
      </c>
      <c r="C155" s="60" t="n">
        <v>37236</v>
      </c>
      <c r="D155" s="20" t="n">
        <f aca="false">C155+90</f>
        <v>37326</v>
      </c>
      <c r="E155" s="21" t="n">
        <f aca="false">IF($A$9&gt;=D155,(IF($A$9-D155+1&gt;$A$10,$A$9-$A$8+1,$A$9-D155+1)),0)</f>
        <v>21</v>
      </c>
      <c r="F155" s="162" t="n">
        <v>0.998436972974403</v>
      </c>
      <c r="G155" s="23" t="n">
        <f aca="false">IF(F155&lt;&gt;"",E155,0)</f>
        <v>21</v>
      </c>
      <c r="H155" s="24" t="n">
        <f aca="false">IF(F155&lt;&gt;"",F155,0)</f>
        <v>0.998436972974403</v>
      </c>
      <c r="I155" s="23" t="n">
        <f aca="false">IF(E155&gt;0,1,0)</f>
        <v>1</v>
      </c>
      <c r="J155" s="170"/>
    </row>
    <row r="156" customFormat="false" ht="12.75" hidden="false" customHeight="false" outlineLevel="0" collapsed="false">
      <c r="B156" s="41" t="n">
        <v>3</v>
      </c>
      <c r="C156" s="60" t="n">
        <v>37236</v>
      </c>
      <c r="D156" s="20" t="n">
        <f aca="false">C156+90</f>
        <v>37326</v>
      </c>
      <c r="E156" s="21" t="n">
        <f aca="false">IF($A$9&gt;=D156,(IF($A$9-D156+1&gt;$A$10,$A$9-$A$8+1,$A$9-D156+1)),0)</f>
        <v>21</v>
      </c>
      <c r="F156" s="162" t="n">
        <v>0.924109271185553</v>
      </c>
      <c r="G156" s="23" t="n">
        <f aca="false">IF(F156&lt;&gt;"",E156,0)</f>
        <v>21</v>
      </c>
      <c r="H156" s="24" t="n">
        <f aca="false">IF(F156&lt;&gt;"",F156,0)</f>
        <v>0.924109271185553</v>
      </c>
      <c r="I156" s="23" t="n">
        <f aca="false">IF(E156&gt;0,1,0)</f>
        <v>1</v>
      </c>
      <c r="J156" s="170"/>
    </row>
    <row r="157" customFormat="false" ht="12.75" hidden="false" customHeight="false" outlineLevel="0" collapsed="false">
      <c r="B157" s="41" t="n">
        <v>4</v>
      </c>
      <c r="C157" s="60" t="n">
        <v>37236</v>
      </c>
      <c r="D157" s="20" t="n">
        <f aca="false">C157+90</f>
        <v>37326</v>
      </c>
      <c r="E157" s="21" t="n">
        <f aca="false">IF($A$9&gt;=D157,(IF($A$9-D157+1&gt;$A$10,$A$9-$A$8+1,$A$9-D157+1)),0)</f>
        <v>21</v>
      </c>
      <c r="F157" s="162" t="n">
        <v>0.976107437442612</v>
      </c>
      <c r="G157" s="23" t="n">
        <f aca="false">IF(F157&lt;&gt;"",E157,0)</f>
        <v>21</v>
      </c>
      <c r="H157" s="24" t="n">
        <f aca="false">IF(F157&lt;&gt;"",F157,0)</f>
        <v>0.976107437442612</v>
      </c>
      <c r="I157" s="23" t="n">
        <f aca="false">IF(E157&gt;0,1,0)</f>
        <v>1</v>
      </c>
      <c r="J157" s="170"/>
    </row>
    <row r="158" customFormat="false" ht="12.75" hidden="false" customHeight="false" outlineLevel="0" collapsed="false">
      <c r="B158" s="41" t="n">
        <v>5</v>
      </c>
      <c r="C158" s="60" t="n">
        <v>37236</v>
      </c>
      <c r="D158" s="20" t="n">
        <f aca="false">C158+90</f>
        <v>37326</v>
      </c>
      <c r="E158" s="21" t="n">
        <f aca="false">IF($A$9&gt;=D158,(IF($A$9-D158+1&gt;$A$10,$A$9-$A$8+1,$A$9-D158+1)),0)</f>
        <v>21</v>
      </c>
      <c r="F158" s="162" t="n">
        <v>0.952535927359907</v>
      </c>
      <c r="G158" s="23" t="n">
        <f aca="false">IF(F158&lt;&gt;"",E158,0)</f>
        <v>21</v>
      </c>
      <c r="H158" s="24" t="n">
        <f aca="false">IF(F158&lt;&gt;"",F158,0)</f>
        <v>0.952535927359907</v>
      </c>
      <c r="I158" s="23" t="n">
        <f aca="false">IF(E158&gt;0,1,0)</f>
        <v>1</v>
      </c>
      <c r="J158" s="170"/>
    </row>
    <row r="159" customFormat="false" ht="12.75" hidden="false" customHeight="false" outlineLevel="0" collapsed="false">
      <c r="B159" s="41" t="n">
        <v>6</v>
      </c>
      <c r="C159" s="60" t="n">
        <v>37236</v>
      </c>
      <c r="D159" s="20" t="n">
        <f aca="false">C159+90</f>
        <v>37326</v>
      </c>
      <c r="E159" s="21" t="n">
        <f aca="false">IF($A$9&gt;=D159,(IF($A$9-D159+1&gt;$A$10,$A$9-$A$8+1,$A$9-D159+1)),0)</f>
        <v>21</v>
      </c>
      <c r="F159" s="162" t="n">
        <v>0.985492732863353</v>
      </c>
      <c r="G159" s="23" t="n">
        <f aca="false">IF(F159&lt;&gt;"",E159,0)</f>
        <v>21</v>
      </c>
      <c r="H159" s="24" t="n">
        <f aca="false">IF(F159&lt;&gt;"",F159,0)</f>
        <v>0.985492732863353</v>
      </c>
      <c r="I159" s="23" t="n">
        <f aca="false">IF(E159&gt;0,1,0)</f>
        <v>1</v>
      </c>
      <c r="J159" s="170"/>
    </row>
    <row r="160" customFormat="false" ht="12.75" hidden="false" customHeight="false" outlineLevel="0" collapsed="false">
      <c r="B160" s="41" t="n">
        <v>7</v>
      </c>
      <c r="C160" s="60" t="n">
        <v>37236</v>
      </c>
      <c r="D160" s="20" t="n">
        <f aca="false">C160+90</f>
        <v>37326</v>
      </c>
      <c r="E160" s="21" t="n">
        <f aca="false">IF($A$9&gt;=D160,(IF($A$9-D160+1&gt;$A$10,$A$9-$A$8+1,$A$9-D160+1)),0)</f>
        <v>21</v>
      </c>
      <c r="F160" s="162" t="n">
        <v>0.977090426898026</v>
      </c>
      <c r="G160" s="23" t="n">
        <f aca="false">IF(F160&lt;&gt;"",E160,0)</f>
        <v>21</v>
      </c>
      <c r="H160" s="24" t="n">
        <f aca="false">IF(F160&lt;&gt;"",F160,0)</f>
        <v>0.977090426898026</v>
      </c>
      <c r="I160" s="23" t="n">
        <f aca="false">IF(E160&gt;0,1,0)</f>
        <v>1</v>
      </c>
      <c r="J160" s="170"/>
    </row>
    <row r="161" customFormat="false" ht="12.75" hidden="false" customHeight="false" outlineLevel="0" collapsed="false">
      <c r="B161" s="41" t="n">
        <v>8</v>
      </c>
      <c r="C161" s="60" t="n">
        <v>37236</v>
      </c>
      <c r="D161" s="20" t="n">
        <f aca="false">C161+90</f>
        <v>37326</v>
      </c>
      <c r="E161" s="21" t="n">
        <f aca="false">IF($A$9&gt;=D161,(IF($A$9-D161+1&gt;$A$10,$A$9-$A$8+1,$A$9-D161+1)),0)</f>
        <v>21</v>
      </c>
      <c r="F161" s="162" t="n">
        <v>0.969994730889554</v>
      </c>
      <c r="G161" s="23" t="n">
        <f aca="false">IF(F161&lt;&gt;"",E161,0)</f>
        <v>21</v>
      </c>
      <c r="H161" s="24" t="n">
        <f aca="false">IF(F161&lt;&gt;"",F161,0)</f>
        <v>0.969994730889554</v>
      </c>
      <c r="I161" s="23" t="n">
        <f aca="false">IF(E161&gt;0,1,0)</f>
        <v>1</v>
      </c>
      <c r="J161" s="170"/>
    </row>
    <row r="162" customFormat="false" ht="12.75" hidden="false" customHeight="false" outlineLevel="0" collapsed="false">
      <c r="B162" s="41" t="n">
        <v>9</v>
      </c>
      <c r="C162" s="60" t="n">
        <v>37236</v>
      </c>
      <c r="D162" s="20" t="n">
        <f aca="false">C162+90</f>
        <v>37326</v>
      </c>
      <c r="E162" s="21" t="n">
        <f aca="false">IF($A$9&gt;=D162,(IF($A$9-D162+1&gt;$A$10,$A$9-$A$8+1,$A$9-D162+1)),0)</f>
        <v>21</v>
      </c>
      <c r="F162" s="162" t="n">
        <v>0.627867434824952</v>
      </c>
      <c r="G162" s="23" t="n">
        <f aca="false">IF(F162&lt;&gt;"",E162,0)</f>
        <v>21</v>
      </c>
      <c r="H162" s="24" t="n">
        <f aca="false">IF(F162&lt;&gt;"",F162,0)</f>
        <v>0.627867434824952</v>
      </c>
      <c r="I162" s="23" t="n">
        <f aca="false">IF(E162&gt;0,1,0)</f>
        <v>1</v>
      </c>
      <c r="J162" s="170"/>
    </row>
    <row r="163" customFormat="false" ht="12.75" hidden="false" customHeight="false" outlineLevel="0" collapsed="false">
      <c r="B163" s="41" t="n">
        <v>10</v>
      </c>
      <c r="C163" s="60" t="n">
        <v>37236</v>
      </c>
      <c r="D163" s="20" t="n">
        <f aca="false">C163+90</f>
        <v>37326</v>
      </c>
      <c r="E163" s="21" t="n">
        <f aca="false">IF($A$9&gt;=D163,(IF($A$9-D163+1&gt;$A$10,$A$9-$A$8+1,$A$9-D163+1)),0)</f>
        <v>21</v>
      </c>
      <c r="F163" s="162" t="n">
        <v>0.841381845598634</v>
      </c>
      <c r="G163" s="23" t="n">
        <f aca="false">IF(F163&lt;&gt;"",E163,0)</f>
        <v>21</v>
      </c>
      <c r="H163" s="24" t="n">
        <f aca="false">IF(F163&lt;&gt;"",F163,0)</f>
        <v>0.841381845598634</v>
      </c>
      <c r="I163" s="23" t="n">
        <f aca="false">IF(E163&gt;0,1,0)</f>
        <v>1</v>
      </c>
      <c r="J163" s="170"/>
    </row>
    <row r="164" customFormat="false" ht="12.75" hidden="false" customHeight="false" outlineLevel="0" collapsed="false">
      <c r="B164" s="41" t="n">
        <v>11</v>
      </c>
      <c r="C164" s="65" t="n">
        <v>37243</v>
      </c>
      <c r="D164" s="20" t="n">
        <f aca="false">C164+90</f>
        <v>37333</v>
      </c>
      <c r="E164" s="21" t="n">
        <f aca="false">IF($A$9&gt;=D164,(IF($A$9-D164+1&gt;$A$10,$A$9-$A$8+1,$A$9-D164+1)),0)</f>
        <v>14</v>
      </c>
      <c r="F164" s="162" t="n">
        <v>0.962081887646914</v>
      </c>
      <c r="G164" s="23" t="n">
        <f aca="false">IF(F164&lt;&gt;"",E164,0)</f>
        <v>14</v>
      </c>
      <c r="H164" s="24" t="n">
        <f aca="false">IF(F164&lt;&gt;"",F164,0)</f>
        <v>0.962081887646914</v>
      </c>
      <c r="I164" s="23" t="n">
        <f aca="false">IF(E164&gt;0,1,0)</f>
        <v>1</v>
      </c>
      <c r="J164" s="170"/>
    </row>
    <row r="165" customFormat="false" ht="12.75" hidden="false" customHeight="false" outlineLevel="0" collapsed="false">
      <c r="B165" s="41" t="n">
        <v>12</v>
      </c>
      <c r="C165" s="60" t="n">
        <v>37236</v>
      </c>
      <c r="D165" s="20" t="n">
        <f aca="false">C165+90</f>
        <v>37326</v>
      </c>
      <c r="E165" s="21" t="n">
        <f aca="false">IF($A$9&gt;=D165,(IF($A$9-D165+1&gt;$A$10,$A$9-$A$8+1,$A$9-D165+1)),0)</f>
        <v>21</v>
      </c>
      <c r="F165" s="162" t="n">
        <v>0.946848076261696</v>
      </c>
      <c r="G165" s="23" t="n">
        <f aca="false">IF(F165&lt;&gt;"",E165,0)</f>
        <v>21</v>
      </c>
      <c r="H165" s="24" t="n">
        <f aca="false">IF(F165&lt;&gt;"",F165,0)</f>
        <v>0.946848076261696</v>
      </c>
      <c r="I165" s="23" t="n">
        <f aca="false">IF(E165&gt;0,1,0)</f>
        <v>1</v>
      </c>
      <c r="J165" s="170"/>
    </row>
    <row r="166" customFormat="false" ht="12.75" hidden="false" customHeight="false" outlineLevel="0" collapsed="false">
      <c r="B166" s="41" t="n">
        <v>13</v>
      </c>
      <c r="C166" s="60" t="n">
        <v>37236</v>
      </c>
      <c r="D166" s="20" t="n">
        <f aca="false">C166+90</f>
        <v>37326</v>
      </c>
      <c r="E166" s="21" t="n">
        <f aca="false">IF($A$9&gt;=D166,(IF($A$9-D166+1&gt;$A$10,$A$9-$A$8+1,$A$9-D166+1)),0)</f>
        <v>21</v>
      </c>
      <c r="F166" s="162" t="n">
        <v>0.968709835295778</v>
      </c>
      <c r="G166" s="23" t="n">
        <f aca="false">IF(F166&lt;&gt;"",E166,0)</f>
        <v>21</v>
      </c>
      <c r="H166" s="24" t="n">
        <f aca="false">IF(F166&lt;&gt;"",F166,0)</f>
        <v>0.968709835295778</v>
      </c>
      <c r="I166" s="23" t="n">
        <f aca="false">IF(E166&gt;0,1,0)</f>
        <v>1</v>
      </c>
      <c r="J166" s="170"/>
    </row>
    <row r="167" customFormat="false" ht="12.75" hidden="false" customHeight="false" outlineLevel="0" collapsed="false">
      <c r="B167" s="41" t="n">
        <v>14</v>
      </c>
      <c r="C167" s="60" t="n">
        <v>37236</v>
      </c>
      <c r="D167" s="20" t="n">
        <f aca="false">C167+90</f>
        <v>37326</v>
      </c>
      <c r="E167" s="21" t="n">
        <f aca="false">IF($A$9&gt;=D167,(IF($A$9-D167+1&gt;$A$10,$A$9-$A$8+1,$A$9-D167+1)),0)</f>
        <v>21</v>
      </c>
      <c r="F167" s="162" t="n">
        <v>0.977245296453754</v>
      </c>
      <c r="G167" s="23" t="n">
        <f aca="false">IF(F167&lt;&gt;"",E167,0)</f>
        <v>21</v>
      </c>
      <c r="H167" s="24" t="n">
        <f aca="false">IF(F167&lt;&gt;"",F167,0)</f>
        <v>0.977245296453754</v>
      </c>
      <c r="I167" s="23" t="n">
        <f aca="false">IF(E167&gt;0,1,0)</f>
        <v>1</v>
      </c>
      <c r="J167" s="170"/>
    </row>
    <row r="168" customFormat="false" ht="12.75" hidden="false" customHeight="false" outlineLevel="0" collapsed="false">
      <c r="B168" s="41" t="n">
        <v>15</v>
      </c>
      <c r="C168" s="60" t="n">
        <v>37236</v>
      </c>
      <c r="D168" s="20" t="n">
        <f aca="false">C168+90</f>
        <v>37326</v>
      </c>
      <c r="E168" s="21" t="n">
        <f aca="false">IF($A$9&gt;=D168,(IF($A$9-D168+1&gt;$A$10,$A$9-$A$8+1,$A$9-D168+1)),0)</f>
        <v>21</v>
      </c>
      <c r="F168" s="162" t="n">
        <v>0.940772405871612</v>
      </c>
      <c r="G168" s="23" t="n">
        <f aca="false">IF(F168&lt;&gt;"",E168,0)</f>
        <v>21</v>
      </c>
      <c r="H168" s="24" t="n">
        <f aca="false">IF(F168&lt;&gt;"",F168,0)</f>
        <v>0.940772405871612</v>
      </c>
      <c r="I168" s="23" t="n">
        <f aca="false">IF(E168&gt;0,1,0)</f>
        <v>1</v>
      </c>
      <c r="J168" s="170"/>
    </row>
    <row r="169" customFormat="false" ht="12.75" hidden="false" customHeight="false" outlineLevel="0" collapsed="false">
      <c r="B169" s="41" t="n">
        <v>16</v>
      </c>
      <c r="C169" s="60" t="n">
        <v>37243</v>
      </c>
      <c r="D169" s="20" t="n">
        <f aca="false">C169+90</f>
        <v>37333</v>
      </c>
      <c r="E169" s="21" t="n">
        <f aca="false">IF($A$9&gt;=D169,(IF($A$9-D169+1&gt;$A$10,$A$9-$A$8+1,$A$9-D169+1)),0)</f>
        <v>14</v>
      </c>
      <c r="F169" s="162" t="n">
        <v>0.955050634073023</v>
      </c>
      <c r="G169" s="23" t="n">
        <f aca="false">IF(F169&lt;&gt;"",E169,0)</f>
        <v>14</v>
      </c>
      <c r="H169" s="24" t="n">
        <f aca="false">IF(F169&lt;&gt;"",F169,0)</f>
        <v>0.955050634073023</v>
      </c>
      <c r="I169" s="23" t="n">
        <f aca="false">IF(E169&gt;0,1,0)</f>
        <v>1</v>
      </c>
      <c r="J169" s="170"/>
    </row>
    <row r="170" customFormat="false" ht="12.75" hidden="false" customHeight="false" outlineLevel="0" collapsed="false">
      <c r="B170" s="41" t="n">
        <v>17</v>
      </c>
      <c r="C170" s="60" t="n">
        <v>37236</v>
      </c>
      <c r="D170" s="20" t="n">
        <f aca="false">C170+90</f>
        <v>37326</v>
      </c>
      <c r="E170" s="21" t="n">
        <f aca="false">IF($A$9&gt;=D170,(IF($A$9-D170+1&gt;$A$10,$A$9-$A$8+1,$A$9-D170+1)),0)</f>
        <v>21</v>
      </c>
      <c r="F170" s="162" t="n">
        <v>0.844315878876464</v>
      </c>
      <c r="G170" s="23" t="n">
        <f aca="false">IF(F170&lt;&gt;"",E170,0)</f>
        <v>21</v>
      </c>
      <c r="H170" s="24" t="n">
        <f aca="false">IF(F170&lt;&gt;"",F170,0)</f>
        <v>0.844315878876464</v>
      </c>
      <c r="I170" s="23" t="n">
        <f aca="false">IF(E170&gt;0,1,0)</f>
        <v>1</v>
      </c>
      <c r="J170" s="170"/>
    </row>
    <row r="171" customFormat="false" ht="12.75" hidden="false" customHeight="false" outlineLevel="0" collapsed="false">
      <c r="B171" s="41" t="n">
        <v>18</v>
      </c>
      <c r="C171" s="60" t="n">
        <v>37236</v>
      </c>
      <c r="D171" s="20" t="n">
        <f aca="false">C171+90</f>
        <v>37326</v>
      </c>
      <c r="E171" s="21" t="n">
        <f aca="false">IF($A$9&gt;=D171,(IF($A$9-D171+1&gt;$A$10,$A$9-$A$8+1,$A$9-D171+1)),0)</f>
        <v>21</v>
      </c>
      <c r="F171" s="162" t="n">
        <v>0.91253321987229</v>
      </c>
      <c r="G171" s="23" t="n">
        <f aca="false">IF(F171&lt;&gt;"",E171,0)</f>
        <v>21</v>
      </c>
      <c r="H171" s="24" t="n">
        <f aca="false">IF(F171&lt;&gt;"",F171,0)</f>
        <v>0.91253321987229</v>
      </c>
      <c r="I171" s="23" t="n">
        <f aca="false">IF(E171&gt;0,1,0)</f>
        <v>1</v>
      </c>
      <c r="J171" s="170"/>
    </row>
    <row r="172" customFormat="false" ht="12.75" hidden="false" customHeight="false" outlineLevel="0" collapsed="false">
      <c r="B172" s="41" t="n">
        <v>19</v>
      </c>
      <c r="C172" s="60" t="n">
        <v>37236</v>
      </c>
      <c r="D172" s="20" t="n">
        <f aca="false">C172+90</f>
        <v>37326</v>
      </c>
      <c r="E172" s="21" t="n">
        <f aca="false">IF($A$9&gt;=D172,(IF($A$9-D172+1&gt;$A$10,$A$9-$A$8+1,$A$9-D172+1)),0)</f>
        <v>21</v>
      </c>
      <c r="F172" s="162" t="n">
        <v>0.943498375227623</v>
      </c>
      <c r="G172" s="23" t="n">
        <f aca="false">IF(F172&lt;&gt;"",E172,0)</f>
        <v>21</v>
      </c>
      <c r="H172" s="24" t="n">
        <f aca="false">IF(F172&lt;&gt;"",F172,0)</f>
        <v>0.943498375227623</v>
      </c>
      <c r="I172" s="23" t="n">
        <f aca="false">IF(E172&gt;0,1,0)</f>
        <v>1</v>
      </c>
      <c r="J172" s="170"/>
    </row>
    <row r="173" customFormat="false" ht="12.75" hidden="false" customHeight="false" outlineLevel="0" collapsed="false">
      <c r="B173" s="41" t="n">
        <v>20</v>
      </c>
      <c r="C173" s="60" t="n">
        <v>37236</v>
      </c>
      <c r="D173" s="20" t="n">
        <f aca="false">C173+90</f>
        <v>37326</v>
      </c>
      <c r="E173" s="21" t="n">
        <f aca="false">IF($A$9&gt;=D173,(IF($A$9-D173+1&gt;$A$10,$A$9-$A$8+1,$A$9-D173+1)),0)</f>
        <v>21</v>
      </c>
      <c r="F173" s="162" t="n">
        <v>0.950729283327014</v>
      </c>
      <c r="G173" s="23" t="n">
        <f aca="false">IF(F173&lt;&gt;"",E173,0)</f>
        <v>21</v>
      </c>
      <c r="H173" s="24" t="n">
        <f aca="false">IF(F173&lt;&gt;"",F173,0)</f>
        <v>0.950729283327014</v>
      </c>
      <c r="I173" s="23" t="n">
        <f aca="false">IF(E173&gt;0,1,0)</f>
        <v>1</v>
      </c>
      <c r="J173" s="170"/>
    </row>
    <row r="174" customFormat="false" ht="12.75" hidden="false" customHeight="false" outlineLevel="0" collapsed="false">
      <c r="D174" s="8"/>
      <c r="E174" s="34" t="s">
        <v>17</v>
      </c>
      <c r="F174" s="66" t="n">
        <f aca="false">AVERAGE(F154:F173)</f>
        <v>0.922539918523883</v>
      </c>
      <c r="G174" s="66"/>
      <c r="H174" s="66"/>
      <c r="I174" s="23" t="n">
        <f aca="false">SUM(I154:I173)</f>
        <v>20</v>
      </c>
      <c r="J174" s="161"/>
    </row>
    <row r="175" customFormat="false" ht="12.75" hidden="false" customHeight="false" outlineLevel="0" collapsed="false">
      <c r="D175" s="8"/>
      <c r="E175" s="37" t="s">
        <v>18</v>
      </c>
      <c r="F175" s="7" t="n">
        <f aca="false">(G154*H154+G155*H155+G156*H156+G157*H157+G158*H158+G159*H159+G160*H160+G161*H161+G162*H162+G163*H163+G164*H164+G165*H165+G166*H166+G167*H167+G168*H168+G169*H169+G170*H170+G171*H171+G172*H172+G173*H173)/SUM(G154:G173)</f>
        <v>0.921297630857122</v>
      </c>
      <c r="G175" s="8"/>
      <c r="H175" s="8"/>
      <c r="I175" s="8"/>
      <c r="J175" s="161"/>
    </row>
    <row r="176" customFormat="false" ht="18" hidden="false" customHeight="false" outlineLevel="0" collapsed="false">
      <c r="A176" s="9"/>
      <c r="B176" s="39" t="s">
        <v>37</v>
      </c>
      <c r="C176" s="39"/>
      <c r="D176" s="12"/>
      <c r="E176" s="12"/>
      <c r="F176" s="12"/>
      <c r="G176" s="12"/>
      <c r="H176" s="12"/>
      <c r="I176" s="12"/>
      <c r="J176" s="164"/>
    </row>
    <row r="177" customFormat="false" ht="12.75" hidden="false" customHeight="false" outlineLevel="0" collapsed="false">
      <c r="B177" s="13"/>
      <c r="C177" s="13" t="s">
        <v>31</v>
      </c>
      <c r="D177" s="40"/>
      <c r="E177" s="40"/>
      <c r="F177" s="40"/>
      <c r="G177" s="40"/>
      <c r="H177" s="40"/>
      <c r="I177" s="40"/>
      <c r="J177" s="165"/>
    </row>
    <row r="178" customFormat="false" ht="38.25" hidden="false" customHeight="false" outlineLevel="0" collapsed="false">
      <c r="B178" s="13" t="str">
        <f aca="false">B7</f>
        <v>TURBINE NO.</v>
      </c>
      <c r="C178" s="13" t="str">
        <f aca="false">C7</f>
        <v>ACCEPTANCE</v>
      </c>
      <c r="D178" s="40" t="str">
        <f aca="false">D7</f>
        <v>90 Days </v>
      </c>
      <c r="E178" s="16" t="str">
        <f aca="false">E7</f>
        <v>Days in Mo. &gt; 90 Days from Commissioning</v>
      </c>
      <c r="F178" s="16" t="str">
        <f aca="false">F7</f>
        <v>MTD Avail for &gt; 90 days from Commissioning</v>
      </c>
      <c r="G178" s="16"/>
      <c r="H178" s="16"/>
      <c r="I178" s="16" t="s">
        <v>9</v>
      </c>
      <c r="J178" s="165"/>
    </row>
    <row r="179" customFormat="false" ht="12.75" hidden="false" customHeight="false" outlineLevel="0" collapsed="false">
      <c r="B179" s="41" t="n">
        <v>1</v>
      </c>
      <c r="C179" s="52" t="n">
        <v>37201</v>
      </c>
      <c r="D179" s="20" t="n">
        <f aca="false">C179+90</f>
        <v>37291</v>
      </c>
      <c r="E179" s="21" t="n">
        <f aca="false">IF($A$9&gt;=D179,(IF($A$9-D179+1&gt;$A$10,$A$9-$A$8+1,$A$9-D179+1)),0)</f>
        <v>31</v>
      </c>
      <c r="F179" s="162" t="n">
        <v>0.953914104397166</v>
      </c>
      <c r="G179" s="23" t="n">
        <f aca="false">IF(F179&lt;&gt;"",E179,0)</f>
        <v>31</v>
      </c>
      <c r="H179" s="24" t="n">
        <f aca="false">IF(F179&lt;&gt;"",F179,0)</f>
        <v>0.953914104397166</v>
      </c>
      <c r="I179" s="23" t="n">
        <f aca="false">IF(E179&gt;0,1,0)</f>
        <v>1</v>
      </c>
      <c r="J179" s="170"/>
    </row>
    <row r="180" customFormat="false" ht="12.75" hidden="false" customHeight="false" outlineLevel="0" collapsed="false">
      <c r="B180" s="41" t="n">
        <v>2</v>
      </c>
      <c r="C180" s="52" t="n">
        <v>37201</v>
      </c>
      <c r="D180" s="20" t="n">
        <f aca="false">C180+90</f>
        <v>37291</v>
      </c>
      <c r="E180" s="21" t="n">
        <f aca="false">IF($A$9&gt;=D180,(IF($A$9-D180+1&gt;$A$10,$A$9-$A$8+1,$A$9-D180+1)),0)</f>
        <v>31</v>
      </c>
      <c r="F180" s="162" t="n">
        <v>0.987809764366715</v>
      </c>
      <c r="G180" s="23" t="n">
        <f aca="false">IF(F180&lt;&gt;"",E180,0)</f>
        <v>31</v>
      </c>
      <c r="H180" s="24" t="n">
        <f aca="false">IF(F180&lt;&gt;"",F180,0)</f>
        <v>0.987809764366715</v>
      </c>
      <c r="I180" s="23" t="n">
        <f aca="false">IF(E180&gt;0,1,0)</f>
        <v>1</v>
      </c>
      <c r="J180" s="170"/>
    </row>
    <row r="181" customFormat="false" ht="12.75" hidden="false" customHeight="false" outlineLevel="0" collapsed="false">
      <c r="B181" s="41" t="n">
        <v>3</v>
      </c>
      <c r="C181" s="52" t="n">
        <v>37201</v>
      </c>
      <c r="D181" s="20" t="n">
        <f aca="false">C181+90</f>
        <v>37291</v>
      </c>
      <c r="E181" s="21" t="n">
        <f aca="false">IF($A$9&gt;=D181,(IF($A$9-D181+1&gt;$A$10,$A$9-$A$8+1,$A$9-D181+1)),0)</f>
        <v>31</v>
      </c>
      <c r="F181" s="162" t="n">
        <v>0.910696742803536</v>
      </c>
      <c r="G181" s="23" t="n">
        <f aca="false">IF(F181&lt;&gt;"",E181,0)</f>
        <v>31</v>
      </c>
      <c r="H181" s="24" t="n">
        <f aca="false">IF(F181&lt;&gt;"",F181,0)</f>
        <v>0.910696742803536</v>
      </c>
      <c r="I181" s="23" t="n">
        <f aca="false">IF(E181&gt;0,1,0)</f>
        <v>1</v>
      </c>
      <c r="J181" s="170"/>
    </row>
    <row r="182" customFormat="false" ht="12.75" hidden="false" customHeight="false" outlineLevel="0" collapsed="false">
      <c r="B182" s="41" t="n">
        <v>4</v>
      </c>
      <c r="C182" s="52" t="n">
        <v>37201</v>
      </c>
      <c r="D182" s="20" t="n">
        <f aca="false">C182+90</f>
        <v>37291</v>
      </c>
      <c r="E182" s="21" t="n">
        <f aca="false">IF($A$9&gt;=D182,(IF($A$9-D182+1&gt;$A$10,$A$9-$A$8+1,$A$9-D182+1)),0)</f>
        <v>31</v>
      </c>
      <c r="F182" s="162" t="n">
        <v>0.978281990597031</v>
      </c>
      <c r="G182" s="23" t="n">
        <f aca="false">IF(F182&lt;&gt;"",E182,0)</f>
        <v>31</v>
      </c>
      <c r="H182" s="24" t="n">
        <f aca="false">IF(F182&lt;&gt;"",F182,0)</f>
        <v>0.978281990597031</v>
      </c>
      <c r="I182" s="23" t="n">
        <f aca="false">IF(E182&gt;0,1,0)</f>
        <v>1</v>
      </c>
      <c r="J182" s="170"/>
    </row>
    <row r="183" customFormat="false" ht="12.75" hidden="false" customHeight="false" outlineLevel="0" collapsed="false">
      <c r="B183" s="41" t="n">
        <v>5</v>
      </c>
      <c r="C183" s="52" t="n">
        <v>37201</v>
      </c>
      <c r="D183" s="20" t="n">
        <f aca="false">C183+90</f>
        <v>37291</v>
      </c>
      <c r="E183" s="21" t="n">
        <f aca="false">IF($A$9&gt;=D183,(IF($A$9-D183+1&gt;$A$10,$A$9-$A$8+1,$A$9-D183+1)),0)</f>
        <v>31</v>
      </c>
      <c r="F183" s="162" t="n">
        <v>0.992164299017296</v>
      </c>
      <c r="G183" s="23" t="n">
        <f aca="false">IF(F183&lt;&gt;"",E183,0)</f>
        <v>31</v>
      </c>
      <c r="H183" s="24" t="n">
        <f aca="false">IF(F183&lt;&gt;"",F183,0)</f>
        <v>0.992164299017296</v>
      </c>
      <c r="I183" s="23" t="n">
        <f aca="false">IF(E183&gt;0,1,0)</f>
        <v>1</v>
      </c>
      <c r="J183" s="170"/>
    </row>
    <row r="184" customFormat="false" ht="12.75" hidden="false" customHeight="false" outlineLevel="0" collapsed="false">
      <c r="B184" s="41" t="n">
        <v>6</v>
      </c>
      <c r="C184" s="52" t="n">
        <v>37201</v>
      </c>
      <c r="D184" s="20" t="n">
        <f aca="false">C184+90</f>
        <v>37291</v>
      </c>
      <c r="E184" s="21" t="n">
        <f aca="false">IF($A$9&gt;=D184,(IF($A$9-D184+1&gt;$A$10,$A$9-$A$8+1,$A$9-D184+1)),0)</f>
        <v>31</v>
      </c>
      <c r="F184" s="162" t="n">
        <v>0.920541968935563</v>
      </c>
      <c r="G184" s="23" t="n">
        <f aca="false">IF(F184&lt;&gt;"",E184,0)</f>
        <v>31</v>
      </c>
      <c r="H184" s="24" t="n">
        <f aca="false">IF(F184&lt;&gt;"",F184,0)</f>
        <v>0.920541968935563</v>
      </c>
      <c r="I184" s="23" t="n">
        <f aca="false">IF(E184&gt;0,1,0)</f>
        <v>1</v>
      </c>
      <c r="J184" s="170"/>
    </row>
    <row r="185" customFormat="false" ht="12.75" hidden="false" customHeight="false" outlineLevel="0" collapsed="false">
      <c r="D185" s="8"/>
      <c r="E185" s="34" t="s">
        <v>17</v>
      </c>
      <c r="F185" s="66" t="n">
        <f aca="false">AVERAGE(F179:F184)</f>
        <v>0.957234811686218</v>
      </c>
      <c r="G185" s="66"/>
      <c r="H185" s="66"/>
      <c r="I185" s="23" t="n">
        <f aca="false">SUM(I179:I184)</f>
        <v>6</v>
      </c>
      <c r="J185" s="161"/>
    </row>
    <row r="186" customFormat="false" ht="12.75" hidden="false" customHeight="false" outlineLevel="0" collapsed="false">
      <c r="D186" s="8"/>
      <c r="E186" s="37" t="s">
        <v>18</v>
      </c>
      <c r="F186" s="7" t="n">
        <f aca="false">(G179*H179+G180*H180+G181*H181+G182*H182+G183*H183+G184*H184)/SUM(G179:G184)</f>
        <v>0.957234811686218</v>
      </c>
      <c r="G186" s="8"/>
      <c r="H186" s="8"/>
      <c r="I186" s="8"/>
      <c r="J186" s="161"/>
    </row>
    <row r="187" customFormat="false" ht="18" hidden="false" customHeight="false" outlineLevel="0" collapsed="false">
      <c r="A187" s="9"/>
      <c r="B187" s="39" t="s">
        <v>38</v>
      </c>
      <c r="C187" s="39"/>
      <c r="D187" s="12"/>
      <c r="E187" s="12"/>
      <c r="F187" s="12"/>
      <c r="G187" s="12"/>
      <c r="H187" s="12"/>
      <c r="I187" s="12"/>
      <c r="J187" s="164"/>
    </row>
    <row r="188" customFormat="false" ht="12.75" hidden="false" customHeight="false" outlineLevel="0" collapsed="false">
      <c r="B188" s="13"/>
      <c r="C188" s="13" t="s">
        <v>39</v>
      </c>
      <c r="D188" s="40"/>
      <c r="E188" s="40"/>
      <c r="F188" s="40"/>
      <c r="G188" s="40"/>
      <c r="H188" s="40"/>
      <c r="I188" s="40"/>
      <c r="J188" s="165"/>
    </row>
    <row r="189" customFormat="false" ht="38.25" hidden="false" customHeight="false" outlineLevel="0" collapsed="false">
      <c r="B189" s="13" t="str">
        <f aca="false">B7</f>
        <v>TURBINE NO.</v>
      </c>
      <c r="C189" s="13" t="str">
        <f aca="false">C7</f>
        <v>ACCEPTANCE</v>
      </c>
      <c r="D189" s="40" t="str">
        <f aca="false">D7</f>
        <v>90 Days </v>
      </c>
      <c r="E189" s="16" t="str">
        <f aca="false">E7</f>
        <v>Days in Mo. &gt; 90 Days from Commissioning</v>
      </c>
      <c r="F189" s="16" t="str">
        <f aca="false">F7</f>
        <v>MTD Avail for &gt; 90 days from Commissioning</v>
      </c>
      <c r="G189" s="16"/>
      <c r="H189" s="16"/>
      <c r="I189" s="16" t="s">
        <v>9</v>
      </c>
      <c r="J189" s="165"/>
    </row>
    <row r="190" customFormat="false" ht="12.75" hidden="false" customHeight="false" outlineLevel="0" collapsed="false">
      <c r="B190" s="41" t="n">
        <v>1</v>
      </c>
      <c r="C190" s="60" t="n">
        <v>37256</v>
      </c>
      <c r="D190" s="20" t="n">
        <f aca="false">C190+90</f>
        <v>37346</v>
      </c>
      <c r="E190" s="21" t="n">
        <f aca="false">IF($A$9&gt;=D190,(IF($A$9-D190+1&gt;$A$10,$A$9-$A$8+1,$A$9-D190+1)),0)</f>
        <v>1</v>
      </c>
      <c r="F190" s="162" t="n">
        <v>1</v>
      </c>
      <c r="G190" s="23" t="n">
        <f aca="false">IF(F190&lt;&gt;"",E190,0)</f>
        <v>1</v>
      </c>
      <c r="H190" s="24" t="n">
        <f aca="false">IF(F190&lt;&gt;"",F190,0)</f>
        <v>1</v>
      </c>
      <c r="I190" s="23" t="n">
        <f aca="false">IF(E190&gt;0,1,0)</f>
        <v>1</v>
      </c>
      <c r="J190" s="170"/>
    </row>
    <row r="191" customFormat="false" ht="12.75" hidden="false" customHeight="false" outlineLevel="0" collapsed="false">
      <c r="B191" s="41" t="n">
        <v>2</v>
      </c>
      <c r="C191" s="60" t="n">
        <v>37255</v>
      </c>
      <c r="D191" s="20" t="n">
        <f aca="false">C191+90</f>
        <v>37345</v>
      </c>
      <c r="E191" s="21" t="n">
        <f aca="false">IF($A$9&gt;=D191,(IF($A$9-D191+1&gt;$A$10,$A$9-$A$8+1,$A$9-D191+1)),0)</f>
        <v>2</v>
      </c>
      <c r="F191" s="162" t="n">
        <v>1</v>
      </c>
      <c r="G191" s="23" t="n">
        <f aca="false">IF(F191&lt;&gt;"",E191,0)</f>
        <v>2</v>
      </c>
      <c r="H191" s="24" t="n">
        <f aca="false">IF(F191&lt;&gt;"",F191,0)</f>
        <v>1</v>
      </c>
      <c r="I191" s="23" t="n">
        <f aca="false">IF(E191&gt;0,1,0)</f>
        <v>1</v>
      </c>
      <c r="J191" s="170"/>
    </row>
    <row r="192" customFormat="false" ht="12.75" hidden="false" customHeight="false" outlineLevel="0" collapsed="false">
      <c r="B192" s="41" t="n">
        <v>3</v>
      </c>
      <c r="C192" s="60" t="n">
        <v>37256</v>
      </c>
      <c r="D192" s="20" t="n">
        <f aca="false">C192+90</f>
        <v>37346</v>
      </c>
      <c r="E192" s="21" t="n">
        <f aca="false">IF($A$9&gt;=D192,(IF($A$9-D192+1&gt;$A$10,$A$9-$A$8+1,$A$9-D192+1)),0)</f>
        <v>1</v>
      </c>
      <c r="F192" s="162" t="n">
        <v>1</v>
      </c>
      <c r="G192" s="23" t="n">
        <f aca="false">IF(F192&lt;&gt;"",E192,0)</f>
        <v>1</v>
      </c>
      <c r="H192" s="24" t="n">
        <f aca="false">IF(F192&lt;&gt;"",F192,0)</f>
        <v>1</v>
      </c>
      <c r="I192" s="23" t="n">
        <f aca="false">IF(E192&gt;0,1,0)</f>
        <v>1</v>
      </c>
      <c r="J192" s="170"/>
    </row>
    <row r="193" customFormat="false" ht="12.75" hidden="false" customHeight="false" outlineLevel="0" collapsed="false">
      <c r="B193" s="41" t="n">
        <v>4</v>
      </c>
      <c r="C193" s="60" t="n">
        <v>37254</v>
      </c>
      <c r="D193" s="20" t="n">
        <f aca="false">C193+90</f>
        <v>37344</v>
      </c>
      <c r="E193" s="21" t="n">
        <f aca="false">IF($A$9&gt;=D193,(IF($A$9-D193+1&gt;$A$10,$A$9-$A$8+1,$A$9-D193+1)),0)</f>
        <v>3</v>
      </c>
      <c r="F193" s="162" t="n">
        <v>0.999999999999999</v>
      </c>
      <c r="G193" s="23" t="n">
        <f aca="false">IF(F193&lt;&gt;"",E193,0)</f>
        <v>3</v>
      </c>
      <c r="H193" s="24" t="n">
        <f aca="false">IF(F193&lt;&gt;"",F193,0)</f>
        <v>0.999999999999999</v>
      </c>
      <c r="I193" s="23" t="n">
        <f aca="false">IF(E193&gt;0,1,0)</f>
        <v>1</v>
      </c>
      <c r="J193" s="170"/>
    </row>
    <row r="194" customFormat="false" ht="12.75" hidden="false" customHeight="false" outlineLevel="0" collapsed="false">
      <c r="B194" s="41" t="n">
        <v>5</v>
      </c>
      <c r="C194" s="60" t="n">
        <v>37256</v>
      </c>
      <c r="D194" s="20" t="n">
        <f aca="false">C194+90</f>
        <v>37346</v>
      </c>
      <c r="E194" s="21" t="n">
        <f aca="false">IF($A$9&gt;=D194,(IF($A$9-D194+1&gt;$A$10,$A$9-$A$8+1,$A$9-D194+1)),0)</f>
        <v>1</v>
      </c>
      <c r="F194" s="162" t="n">
        <v>1</v>
      </c>
      <c r="G194" s="23" t="n">
        <f aca="false">IF(F194&lt;&gt;"",E194,0)</f>
        <v>1</v>
      </c>
      <c r="H194" s="24" t="n">
        <f aca="false">IF(F194&lt;&gt;"",F194,0)</f>
        <v>1</v>
      </c>
      <c r="I194" s="23" t="n">
        <f aca="false">IF(E194&gt;0,1,0)</f>
        <v>1</v>
      </c>
      <c r="J194" s="170"/>
    </row>
    <row r="195" customFormat="false" ht="12.75" hidden="false" customHeight="false" outlineLevel="0" collapsed="false">
      <c r="B195" s="41" t="n">
        <v>6</v>
      </c>
      <c r="C195" s="60" t="n">
        <v>37255</v>
      </c>
      <c r="D195" s="20" t="n">
        <f aca="false">C195+90</f>
        <v>37345</v>
      </c>
      <c r="E195" s="21" t="n">
        <f aca="false">IF($A$9&gt;=D195,(IF($A$9-D195+1&gt;$A$10,$A$9-$A$8+1,$A$9-D195+1)),0)</f>
        <v>2</v>
      </c>
      <c r="F195" s="162" t="n">
        <v>1</v>
      </c>
      <c r="G195" s="23" t="n">
        <f aca="false">IF(F195&lt;&gt;"",E195,0)</f>
        <v>2</v>
      </c>
      <c r="H195" s="24" t="n">
        <f aca="false">IF(F195&lt;&gt;"",F195,0)</f>
        <v>1</v>
      </c>
      <c r="I195" s="23" t="n">
        <f aca="false">IF(E195&gt;0,1,0)</f>
        <v>1</v>
      </c>
      <c r="J195" s="170"/>
    </row>
    <row r="196" customFormat="false" ht="12.75" hidden="false" customHeight="false" outlineLevel="0" collapsed="false">
      <c r="B196" s="41" t="n">
        <v>7</v>
      </c>
      <c r="C196" s="60" t="n">
        <v>37255</v>
      </c>
      <c r="D196" s="20" t="n">
        <f aca="false">C196+90</f>
        <v>37345</v>
      </c>
      <c r="E196" s="21" t="n">
        <f aca="false">IF($A$9&gt;=D196,(IF($A$9-D196+1&gt;$A$10,$A$9-$A$8+1,$A$9-D196+1)),0)</f>
        <v>2</v>
      </c>
      <c r="F196" s="162" t="n">
        <v>1</v>
      </c>
      <c r="G196" s="23" t="n">
        <f aca="false">IF(F196&lt;&gt;"",E196,0)</f>
        <v>2</v>
      </c>
      <c r="H196" s="24" t="n">
        <f aca="false">IF(F196&lt;&gt;"",F196,0)</f>
        <v>1</v>
      </c>
      <c r="I196" s="23" t="n">
        <f aca="false">IF(E196&gt;0,1,0)</f>
        <v>1</v>
      </c>
      <c r="J196" s="170"/>
    </row>
    <row r="197" customFormat="false" ht="12.75" hidden="false" customHeight="false" outlineLevel="0" collapsed="false">
      <c r="B197" s="41" t="n">
        <v>8</v>
      </c>
      <c r="C197" s="60" t="n">
        <v>37254</v>
      </c>
      <c r="D197" s="20" t="n">
        <f aca="false">C197+90</f>
        <v>37344</v>
      </c>
      <c r="E197" s="21" t="n">
        <f aca="false">IF($A$9&gt;=D197,(IF($A$9-D197+1&gt;$A$10,$A$9-$A$8+1,$A$9-D197+1)),0)</f>
        <v>3</v>
      </c>
      <c r="F197" s="162" t="n">
        <v>1</v>
      </c>
      <c r="G197" s="23" t="n">
        <f aca="false">IF(F197&lt;&gt;"",E197,0)</f>
        <v>3</v>
      </c>
      <c r="H197" s="24" t="n">
        <f aca="false">IF(F197&lt;&gt;"",F197,0)</f>
        <v>1</v>
      </c>
      <c r="I197" s="23" t="n">
        <f aca="false">IF(E197&gt;0,1,0)</f>
        <v>1</v>
      </c>
      <c r="J197" s="170"/>
    </row>
    <row r="198" customFormat="false" ht="12.75" hidden="false" customHeight="false" outlineLevel="0" collapsed="false">
      <c r="B198" s="41" t="n">
        <v>9</v>
      </c>
      <c r="C198" s="60" t="n">
        <v>37254</v>
      </c>
      <c r="D198" s="20" t="n">
        <f aca="false">C198+90</f>
        <v>37344</v>
      </c>
      <c r="E198" s="21" t="n">
        <f aca="false">IF($A$9&gt;=D198,(IF($A$9-D198+1&gt;$A$10,$A$9-$A$8+1,$A$9-D198+1)),0)</f>
        <v>3</v>
      </c>
      <c r="F198" s="162" t="n">
        <v>1</v>
      </c>
      <c r="G198" s="23" t="n">
        <f aca="false">IF(F198&lt;&gt;"",E198,0)</f>
        <v>3</v>
      </c>
      <c r="H198" s="24" t="n">
        <f aca="false">IF(F198&lt;&gt;"",F198,0)</f>
        <v>1</v>
      </c>
      <c r="I198" s="23" t="n">
        <f aca="false">IF(E198&gt;0,1,0)</f>
        <v>1</v>
      </c>
      <c r="J198" s="170"/>
    </row>
    <row r="199" customFormat="false" ht="12.75" hidden="false" customHeight="false" outlineLevel="0" collapsed="false">
      <c r="B199" s="41" t="n">
        <v>10</v>
      </c>
      <c r="C199" s="60" t="n">
        <v>37254</v>
      </c>
      <c r="D199" s="20" t="n">
        <f aca="false">C199+90</f>
        <v>37344</v>
      </c>
      <c r="E199" s="21" t="n">
        <f aca="false">IF($A$9&gt;=D199,(IF($A$9-D199+1&gt;$A$10,$A$9-$A$8+1,$A$9-D199+1)),0)</f>
        <v>3</v>
      </c>
      <c r="F199" s="162" t="n">
        <v>1</v>
      </c>
      <c r="G199" s="23" t="n">
        <f aca="false">IF(F199&lt;&gt;"",E199,0)</f>
        <v>3</v>
      </c>
      <c r="H199" s="24" t="n">
        <f aca="false">IF(F199&lt;&gt;"",F199,0)</f>
        <v>1</v>
      </c>
      <c r="I199" s="23" t="n">
        <f aca="false">IF(E199&gt;0,1,0)</f>
        <v>1</v>
      </c>
      <c r="J199" s="170"/>
    </row>
    <row r="200" customFormat="false" ht="12.75" hidden="false" customHeight="false" outlineLevel="0" collapsed="false">
      <c r="B200" s="41" t="n">
        <v>11</v>
      </c>
      <c r="C200" s="60" t="n">
        <v>37256</v>
      </c>
      <c r="D200" s="20" t="n">
        <f aca="false">C200+90</f>
        <v>37346</v>
      </c>
      <c r="E200" s="21" t="n">
        <f aca="false">IF($A$9&gt;=D200,(IF($A$9-D200+1&gt;$A$10,$A$9-$A$8+1,$A$9-D200+1)),0)</f>
        <v>1</v>
      </c>
      <c r="F200" s="162" t="n">
        <v>0.904263198092901</v>
      </c>
      <c r="G200" s="23" t="n">
        <f aca="false">IF(F200&lt;&gt;"",E200,0)</f>
        <v>1</v>
      </c>
      <c r="H200" s="24" t="n">
        <f aca="false">IF(F200&lt;&gt;"",F200,0)</f>
        <v>0.904263198092901</v>
      </c>
      <c r="I200" s="23" t="n">
        <f aca="false">IF(E200&gt;0,1,0)</f>
        <v>1</v>
      </c>
      <c r="J200" s="170"/>
    </row>
    <row r="201" customFormat="false" ht="12.75" hidden="false" customHeight="false" outlineLevel="0" collapsed="false">
      <c r="B201" s="41" t="n">
        <v>12</v>
      </c>
      <c r="C201" s="60" t="n">
        <v>37254</v>
      </c>
      <c r="D201" s="20" t="n">
        <f aca="false">C201+90</f>
        <v>37344</v>
      </c>
      <c r="E201" s="21" t="n">
        <f aca="false">IF($A$9&gt;=D201,(IF($A$9-D201+1&gt;$A$10,$A$9-$A$8+1,$A$9-D201+1)),0)</f>
        <v>3</v>
      </c>
      <c r="F201" s="162" t="n">
        <v>0.887547830648645</v>
      </c>
      <c r="G201" s="23" t="n">
        <f aca="false">IF(F201&lt;&gt;"",E201,0)</f>
        <v>3</v>
      </c>
      <c r="H201" s="24" t="n">
        <f aca="false">IF(F201&lt;&gt;"",F201,0)</f>
        <v>0.887547830648645</v>
      </c>
      <c r="I201" s="23" t="n">
        <f aca="false">IF(E201&gt;0,1,0)</f>
        <v>1</v>
      </c>
      <c r="J201" s="170"/>
    </row>
    <row r="202" customFormat="false" ht="12.75" hidden="false" customHeight="false" outlineLevel="0" collapsed="false">
      <c r="B202" s="41" t="n">
        <v>13</v>
      </c>
      <c r="C202" s="60" t="n">
        <v>37253</v>
      </c>
      <c r="D202" s="20" t="n">
        <f aca="false">C202+90</f>
        <v>37343</v>
      </c>
      <c r="E202" s="21" t="n">
        <f aca="false">IF($A$9&gt;=D202,(IF($A$9-D202+1&gt;$A$10,$A$9-$A$8+1,$A$9-D202+1)),0)</f>
        <v>4</v>
      </c>
      <c r="F202" s="162" t="n">
        <v>0.996886862327562</v>
      </c>
      <c r="G202" s="23" t="n">
        <f aca="false">IF(F202&lt;&gt;"",E202,0)</f>
        <v>4</v>
      </c>
      <c r="H202" s="24" t="n">
        <f aca="false">IF(F202&lt;&gt;"",F202,0)</f>
        <v>0.996886862327562</v>
      </c>
      <c r="I202" s="23" t="n">
        <f aca="false">IF(E202&gt;0,1,0)</f>
        <v>1</v>
      </c>
      <c r="J202" s="170"/>
    </row>
    <row r="203" customFormat="false" ht="12.75" hidden="false" customHeight="false" outlineLevel="0" collapsed="false">
      <c r="B203" s="41" t="n">
        <v>14</v>
      </c>
      <c r="C203" s="60" t="n">
        <v>37253</v>
      </c>
      <c r="D203" s="20" t="n">
        <f aca="false">C203+90</f>
        <v>37343</v>
      </c>
      <c r="E203" s="21" t="n">
        <f aca="false">IF($A$9&gt;=D203,(IF($A$9-D203+1&gt;$A$10,$A$9-$A$8+1,$A$9-D203+1)),0)</f>
        <v>4</v>
      </c>
      <c r="F203" s="162" t="n">
        <v>0.976665258577289</v>
      </c>
      <c r="G203" s="23" t="n">
        <f aca="false">IF(F203&lt;&gt;"",E203,0)</f>
        <v>4</v>
      </c>
      <c r="H203" s="24" t="n">
        <f aca="false">IF(F203&lt;&gt;"",F203,0)</f>
        <v>0.976665258577289</v>
      </c>
      <c r="I203" s="23" t="n">
        <f aca="false">IF(E203&gt;0,1,0)</f>
        <v>1</v>
      </c>
      <c r="J203" s="170"/>
    </row>
    <row r="204" customFormat="false" ht="12.75" hidden="false" customHeight="false" outlineLevel="0" collapsed="false">
      <c r="B204" s="41" t="n">
        <v>15</v>
      </c>
      <c r="C204" s="60" t="n">
        <v>37253</v>
      </c>
      <c r="D204" s="20" t="n">
        <f aca="false">C204+90</f>
        <v>37343</v>
      </c>
      <c r="E204" s="21" t="n">
        <f aca="false">IF($A$9&gt;=D204,(IF($A$9-D204+1&gt;$A$10,$A$9-$A$8+1,$A$9-D204+1)),0)</f>
        <v>4</v>
      </c>
      <c r="F204" s="162" t="n">
        <v>0.996351230917024</v>
      </c>
      <c r="G204" s="23" t="n">
        <f aca="false">IF(F204&lt;&gt;"",E204,0)</f>
        <v>4</v>
      </c>
      <c r="H204" s="24" t="n">
        <f aca="false">IF(F204&lt;&gt;"",F204,0)</f>
        <v>0.996351230917024</v>
      </c>
      <c r="I204" s="23" t="n">
        <f aca="false">IF(E204&gt;0,1,0)</f>
        <v>1</v>
      </c>
      <c r="J204" s="170"/>
    </row>
    <row r="205" customFormat="false" ht="12.75" hidden="false" customHeight="false" outlineLevel="0" collapsed="false">
      <c r="B205" s="41" t="n">
        <v>16</v>
      </c>
      <c r="C205" s="60" t="n">
        <v>37252</v>
      </c>
      <c r="D205" s="20" t="n">
        <f aca="false">C205+90</f>
        <v>37342</v>
      </c>
      <c r="E205" s="21" t="n">
        <f aca="false">IF($A$9&gt;=D205,(IF($A$9-D205+1&gt;$A$10,$A$9-$A$8+1,$A$9-D205+1)),0)</f>
        <v>5</v>
      </c>
      <c r="F205" s="162" t="n">
        <v>0.993813044222961</v>
      </c>
      <c r="G205" s="23" t="n">
        <f aca="false">IF(F205&lt;&gt;"",E205,0)</f>
        <v>5</v>
      </c>
      <c r="H205" s="24" t="n">
        <f aca="false">IF(F205&lt;&gt;"",F205,0)</f>
        <v>0.993813044222961</v>
      </c>
      <c r="I205" s="23" t="n">
        <f aca="false">IF(E205&gt;0,1,0)</f>
        <v>1</v>
      </c>
      <c r="J205" s="170"/>
    </row>
    <row r="206" customFormat="false" ht="12.75" hidden="false" customHeight="false" outlineLevel="0" collapsed="false">
      <c r="D206" s="8"/>
      <c r="E206" s="34" t="s">
        <v>17</v>
      </c>
      <c r="F206" s="66" t="n">
        <f aca="false">AVERAGE(F190:F205)</f>
        <v>0.984720464049149</v>
      </c>
      <c r="G206" s="66"/>
      <c r="H206" s="66"/>
      <c r="I206" s="23" t="n">
        <f aca="false">SUM(I190:I205)</f>
        <v>16</v>
      </c>
      <c r="J206" s="161"/>
    </row>
    <row r="207" customFormat="false" ht="12.75" hidden="false" customHeight="false" outlineLevel="0" collapsed="false">
      <c r="D207" s="8"/>
      <c r="E207" s="37" t="s">
        <v>18</v>
      </c>
      <c r="F207" s="7" t="n">
        <f aca="false">(G190*H190+G191*H191+G192*H192+G193*H193+G194*H194+G195*H195+G196*H196+G197*H197+G198*H198+G199*H199+G200*H200+G201*H201+G202*H202+G203*H203+G204*H204+G205*H205)/SUM(G190:G205)</f>
        <v>0.986085364724789</v>
      </c>
      <c r="G207" s="8"/>
      <c r="H207" s="8"/>
      <c r="I207" s="8"/>
      <c r="J207" s="161"/>
    </row>
    <row r="208" customFormat="false" ht="18" hidden="false" customHeight="false" outlineLevel="0" collapsed="false">
      <c r="A208" s="9"/>
      <c r="B208" s="39" t="s">
        <v>40</v>
      </c>
      <c r="C208" s="39"/>
      <c r="D208" s="12"/>
      <c r="E208" s="12"/>
      <c r="F208" s="12"/>
      <c r="G208" s="12"/>
      <c r="H208" s="12"/>
      <c r="I208" s="12"/>
      <c r="J208" s="164"/>
    </row>
    <row r="209" customFormat="false" ht="12.75" hidden="false" customHeight="false" outlineLevel="0" collapsed="false">
      <c r="B209" s="13"/>
      <c r="C209" s="13" t="s">
        <v>41</v>
      </c>
      <c r="D209" s="40"/>
      <c r="E209" s="40"/>
      <c r="F209" s="40"/>
      <c r="G209" s="40"/>
      <c r="H209" s="40"/>
      <c r="I209" s="40"/>
      <c r="J209" s="165"/>
    </row>
    <row r="210" customFormat="false" ht="38.25" hidden="false" customHeight="false" outlineLevel="0" collapsed="false">
      <c r="B210" s="13" t="str">
        <f aca="false">B7</f>
        <v>TURBINE NO.</v>
      </c>
      <c r="C210" s="13" t="str">
        <f aca="false">C7</f>
        <v>ACCEPTANCE</v>
      </c>
      <c r="D210" s="40" t="str">
        <f aca="false">D7</f>
        <v>90 Days </v>
      </c>
      <c r="E210" s="16" t="str">
        <f aca="false">E7</f>
        <v>Days in Mo. &gt; 90 Days from Commissioning</v>
      </c>
      <c r="F210" s="16" t="str">
        <f aca="false">F7</f>
        <v>MTD Avail for &gt; 90 days from Commissioning</v>
      </c>
      <c r="G210" s="16"/>
      <c r="H210" s="16"/>
      <c r="I210" s="16" t="s">
        <v>9</v>
      </c>
      <c r="J210" s="165"/>
    </row>
    <row r="211" customFormat="false" ht="12.75" hidden="false" customHeight="false" outlineLevel="0" collapsed="false">
      <c r="B211" s="41" t="n">
        <v>31</v>
      </c>
      <c r="C211" s="69" t="n">
        <v>37237</v>
      </c>
      <c r="D211" s="20" t="n">
        <f aca="false">C211+90</f>
        <v>37327</v>
      </c>
      <c r="E211" s="21" t="n">
        <f aca="false">IF($A$9&gt;=D211,(IF($A$9-D211+1&gt;$A$10,$A$9-$A$8+1,$A$9-D211+1)),0)</f>
        <v>20</v>
      </c>
      <c r="F211" s="162" t="n">
        <v>0.98255495646849</v>
      </c>
      <c r="G211" s="23" t="n">
        <f aca="false">IF(F211&lt;&gt;"",E211,0)</f>
        <v>20</v>
      </c>
      <c r="H211" s="24" t="n">
        <f aca="false">IF(F211&lt;&gt;"",F211,0)</f>
        <v>0.98255495646849</v>
      </c>
      <c r="I211" s="23" t="n">
        <f aca="false">IF(E211&gt;0,1,0)</f>
        <v>1</v>
      </c>
      <c r="J211" s="171"/>
    </row>
    <row r="212" customFormat="false" ht="12.75" hidden="false" customHeight="false" outlineLevel="0" collapsed="false">
      <c r="B212" s="41" t="n">
        <v>32</v>
      </c>
      <c r="C212" s="69" t="n">
        <v>37237</v>
      </c>
      <c r="D212" s="20" t="n">
        <f aca="false">C212+90</f>
        <v>37327</v>
      </c>
      <c r="E212" s="21" t="n">
        <f aca="false">IF($A$9&gt;=D212,(IF($A$9-D212+1&gt;$A$10,$A$9-$A$8+1,$A$9-D212+1)),0)</f>
        <v>20</v>
      </c>
      <c r="F212" s="162" t="n">
        <v>0.984562719465486</v>
      </c>
      <c r="G212" s="23" t="n">
        <f aca="false">IF(F212&lt;&gt;"",E212,0)</f>
        <v>20</v>
      </c>
      <c r="H212" s="24" t="n">
        <f aca="false">IF(F212&lt;&gt;"",F212,0)</f>
        <v>0.984562719465486</v>
      </c>
      <c r="I212" s="23" t="n">
        <f aca="false">IF(E212&gt;0,1,0)</f>
        <v>1</v>
      </c>
      <c r="J212" s="171"/>
    </row>
    <row r="213" customFormat="false" ht="12.75" hidden="false" customHeight="false" outlineLevel="0" collapsed="false">
      <c r="B213" s="41" t="n">
        <v>33</v>
      </c>
      <c r="C213" s="69" t="n">
        <v>37239</v>
      </c>
      <c r="D213" s="20" t="n">
        <f aca="false">C213+90</f>
        <v>37329</v>
      </c>
      <c r="E213" s="21" t="n">
        <f aca="false">IF($A$9&gt;=D213,(IF($A$9-D213+1&gt;$A$10,$A$9-$A$8+1,$A$9-D213+1)),0)</f>
        <v>18</v>
      </c>
      <c r="F213" s="162" t="n">
        <v>0.998425055350857</v>
      </c>
      <c r="G213" s="23" t="n">
        <f aca="false">IF(F213&lt;&gt;"",E213,0)</f>
        <v>18</v>
      </c>
      <c r="H213" s="24" t="n">
        <f aca="false">IF(F213&lt;&gt;"",F213,0)</f>
        <v>0.998425055350857</v>
      </c>
      <c r="I213" s="23" t="n">
        <f aca="false">IF(E213&gt;0,1,0)</f>
        <v>1</v>
      </c>
      <c r="J213" s="171"/>
    </row>
    <row r="214" customFormat="false" ht="12.75" hidden="false" customHeight="false" outlineLevel="0" collapsed="false">
      <c r="B214" s="41" t="n">
        <v>34</v>
      </c>
      <c r="C214" s="69" t="n">
        <v>37236</v>
      </c>
      <c r="D214" s="20" t="n">
        <f aca="false">C214+90</f>
        <v>37326</v>
      </c>
      <c r="E214" s="21" t="n">
        <f aca="false">IF($A$9&gt;=D214,(IF($A$9-D214+1&gt;$A$10,$A$9-$A$8+1,$A$9-D214+1)),0)</f>
        <v>21</v>
      </c>
      <c r="F214" s="162" t="n">
        <v>0.98431823088381</v>
      </c>
      <c r="G214" s="23" t="n">
        <f aca="false">IF(F214&lt;&gt;"",E214,0)</f>
        <v>21</v>
      </c>
      <c r="H214" s="24" t="n">
        <f aca="false">IF(F214&lt;&gt;"",F214,0)</f>
        <v>0.98431823088381</v>
      </c>
      <c r="I214" s="23" t="n">
        <f aca="false">IF(E214&gt;0,1,0)</f>
        <v>1</v>
      </c>
      <c r="J214" s="171"/>
    </row>
    <row r="215" customFormat="false" ht="12.75" hidden="false" customHeight="false" outlineLevel="0" collapsed="false">
      <c r="B215" s="41" t="n">
        <v>35</v>
      </c>
      <c r="C215" s="71" t="n">
        <v>37233</v>
      </c>
      <c r="D215" s="20" t="n">
        <f aca="false">C215+90</f>
        <v>37323</v>
      </c>
      <c r="E215" s="21" t="n">
        <f aca="false">IF($A$9&gt;=D215,(IF($A$9-D215+1&gt;$A$10,$A$9-$A$8+1,$A$9-D215+1)),0)</f>
        <v>24</v>
      </c>
      <c r="F215" s="162" t="n">
        <v>0.613126467130569</v>
      </c>
      <c r="G215" s="23" t="n">
        <f aca="false">IF(F215&lt;&gt;"",E215,0)</f>
        <v>24</v>
      </c>
      <c r="H215" s="24" t="n">
        <f aca="false">IF(F215&lt;&gt;"",F215,0)</f>
        <v>0.613126467130569</v>
      </c>
      <c r="I215" s="23" t="n">
        <f aca="false">IF(E215&gt;0,1,0)</f>
        <v>1</v>
      </c>
      <c r="J215" s="171"/>
    </row>
    <row r="216" customFormat="false" ht="12.75" hidden="false" customHeight="false" outlineLevel="0" collapsed="false">
      <c r="B216" s="41" t="n">
        <v>36</v>
      </c>
      <c r="C216" s="71" t="n">
        <v>37234</v>
      </c>
      <c r="D216" s="20" t="n">
        <f aca="false">C216+90</f>
        <v>37324</v>
      </c>
      <c r="E216" s="21" t="n">
        <f aca="false">IF($A$9&gt;=D216,(IF($A$9-D216+1&gt;$A$10,$A$9-$A$8+1,$A$9-D216+1)),0)</f>
        <v>23</v>
      </c>
      <c r="F216" s="162" t="n">
        <v>0.956641949299642</v>
      </c>
      <c r="G216" s="23" t="n">
        <f aca="false">IF(F216&lt;&gt;"",E216,0)</f>
        <v>23</v>
      </c>
      <c r="H216" s="24" t="n">
        <f aca="false">IF(F216&lt;&gt;"",F216,0)</f>
        <v>0.956641949299642</v>
      </c>
      <c r="I216" s="23" t="n">
        <f aca="false">IF(E216&gt;0,1,0)</f>
        <v>1</v>
      </c>
      <c r="J216" s="171"/>
    </row>
    <row r="217" customFormat="false" ht="12.75" hidden="false" customHeight="false" outlineLevel="0" collapsed="false">
      <c r="B217" s="41" t="n">
        <v>37</v>
      </c>
      <c r="C217" s="71" t="n">
        <v>37233</v>
      </c>
      <c r="D217" s="20" t="n">
        <f aca="false">C217+90</f>
        <v>37323</v>
      </c>
      <c r="E217" s="21" t="n">
        <f aca="false">IF($A$9&gt;=D217,(IF($A$9-D217+1&gt;$A$10,$A$9-$A$8+1,$A$9-D217+1)),0)</f>
        <v>24</v>
      </c>
      <c r="F217" s="162" t="n">
        <v>0.981672539999202</v>
      </c>
      <c r="G217" s="23" t="n">
        <f aca="false">IF(F217&lt;&gt;"",E217,0)</f>
        <v>24</v>
      </c>
      <c r="H217" s="24" t="n">
        <f aca="false">IF(F217&lt;&gt;"",F217,0)</f>
        <v>0.981672539999202</v>
      </c>
      <c r="I217" s="23" t="n">
        <f aca="false">IF(E217&gt;0,1,0)</f>
        <v>1</v>
      </c>
      <c r="J217" s="171"/>
    </row>
    <row r="218" customFormat="false" ht="12.75" hidden="false" customHeight="false" outlineLevel="0" collapsed="false">
      <c r="B218" s="41" t="n">
        <v>38</v>
      </c>
      <c r="C218" s="71" t="n">
        <v>37233</v>
      </c>
      <c r="D218" s="20" t="n">
        <f aca="false">C218+90</f>
        <v>37323</v>
      </c>
      <c r="E218" s="21" t="n">
        <f aca="false">IF($A$9&gt;=D218,(IF($A$9-D218+1&gt;$A$10,$A$9-$A$8+1,$A$9-D218+1)),0)</f>
        <v>24</v>
      </c>
      <c r="F218" s="162" t="n">
        <v>0.896214662377154</v>
      </c>
      <c r="G218" s="23" t="n">
        <f aca="false">IF(F218&lt;&gt;"",E218,0)</f>
        <v>24</v>
      </c>
      <c r="H218" s="24" t="n">
        <f aca="false">IF(F218&lt;&gt;"",F218,0)</f>
        <v>0.896214662377154</v>
      </c>
      <c r="I218" s="23" t="n">
        <f aca="false">IF(E218&gt;0,1,0)</f>
        <v>1</v>
      </c>
      <c r="J218" s="171"/>
    </row>
    <row r="219" customFormat="false" ht="12.75" hidden="false" customHeight="false" outlineLevel="0" collapsed="false">
      <c r="B219" s="41" t="n">
        <v>39</v>
      </c>
      <c r="C219" s="71" t="n">
        <v>37236</v>
      </c>
      <c r="D219" s="20" t="n">
        <f aca="false">C219+90</f>
        <v>37326</v>
      </c>
      <c r="E219" s="21" t="n">
        <f aca="false">IF($A$9&gt;=D219,(IF($A$9-D219+1&gt;$A$10,$A$9-$A$8+1,$A$9-D219+1)),0)</f>
        <v>21</v>
      </c>
      <c r="F219" s="162" t="n">
        <v>0.998965288606889</v>
      </c>
      <c r="G219" s="23" t="n">
        <f aca="false">IF(F219&lt;&gt;"",E219,0)</f>
        <v>21</v>
      </c>
      <c r="H219" s="24" t="n">
        <f aca="false">IF(F219&lt;&gt;"",F219,0)</f>
        <v>0.998965288606889</v>
      </c>
      <c r="I219" s="23" t="n">
        <f aca="false">IF(E219&gt;0,1,0)</f>
        <v>1</v>
      </c>
      <c r="J219" s="171"/>
    </row>
    <row r="220" customFormat="false" ht="12.75" hidden="false" customHeight="false" outlineLevel="0" collapsed="false">
      <c r="B220" s="41" t="n">
        <v>40</v>
      </c>
      <c r="C220" s="71" t="n">
        <v>37232</v>
      </c>
      <c r="D220" s="20" t="n">
        <f aca="false">C220+90</f>
        <v>37322</v>
      </c>
      <c r="E220" s="21" t="n">
        <f aca="false">IF($A$9&gt;=D220,(IF($A$9-D220+1&gt;$A$10,$A$9-$A$8+1,$A$9-D220+1)),0)</f>
        <v>25</v>
      </c>
      <c r="F220" s="162" t="n">
        <v>0.979342976931925</v>
      </c>
      <c r="G220" s="23" t="n">
        <f aca="false">IF(F220&lt;&gt;"",E220,0)</f>
        <v>25</v>
      </c>
      <c r="H220" s="24" t="n">
        <f aca="false">IF(F220&lt;&gt;"",F220,0)</f>
        <v>0.979342976931925</v>
      </c>
      <c r="I220" s="23" t="n">
        <f aca="false">IF(E220&gt;0,1,0)</f>
        <v>1</v>
      </c>
      <c r="J220" s="171"/>
    </row>
    <row r="221" customFormat="false" ht="12.75" hidden="false" customHeight="false" outlineLevel="0" collapsed="false">
      <c r="B221" s="41" t="n">
        <v>41</v>
      </c>
      <c r="C221" s="71" t="n">
        <v>37233</v>
      </c>
      <c r="D221" s="20" t="n">
        <f aca="false">C221+90</f>
        <v>37323</v>
      </c>
      <c r="E221" s="21" t="n">
        <f aca="false">IF($A$9&gt;=D221,(IF($A$9-D221+1&gt;$A$10,$A$9-$A$8+1,$A$9-D221+1)),0)</f>
        <v>24</v>
      </c>
      <c r="F221" s="162" t="n">
        <v>0.659656076534893</v>
      </c>
      <c r="G221" s="23" t="n">
        <f aca="false">IF(F221&lt;&gt;"",E221,0)</f>
        <v>24</v>
      </c>
      <c r="H221" s="24" t="n">
        <f aca="false">IF(F221&lt;&gt;"",F221,0)</f>
        <v>0.659656076534893</v>
      </c>
      <c r="I221" s="23" t="n">
        <f aca="false">IF(E221&gt;0,1,0)</f>
        <v>1</v>
      </c>
      <c r="J221" s="171"/>
    </row>
    <row r="222" customFormat="false" ht="12.75" hidden="false" customHeight="false" outlineLevel="0" collapsed="false">
      <c r="B222" s="41" t="n">
        <v>42</v>
      </c>
      <c r="C222" s="71" t="n">
        <v>37233</v>
      </c>
      <c r="D222" s="20" t="n">
        <f aca="false">C222+90</f>
        <v>37323</v>
      </c>
      <c r="E222" s="21" t="n">
        <f aca="false">IF($A$9&gt;=D222,(IF($A$9-D222+1&gt;$A$10,$A$9-$A$8+1,$A$9-D222+1)),0)</f>
        <v>24</v>
      </c>
      <c r="F222" s="162" t="n">
        <v>0.943113729558109</v>
      </c>
      <c r="G222" s="23" t="n">
        <f aca="false">IF(F222&lt;&gt;"",E222,0)</f>
        <v>24</v>
      </c>
      <c r="H222" s="24" t="n">
        <f aca="false">IF(F222&lt;&gt;"",F222,0)</f>
        <v>0.943113729558109</v>
      </c>
      <c r="I222" s="23" t="n">
        <f aca="false">IF(E222&gt;0,1,0)</f>
        <v>1</v>
      </c>
      <c r="J222" s="171"/>
    </row>
    <row r="223" customFormat="false" ht="12.75" hidden="false" customHeight="false" outlineLevel="0" collapsed="false">
      <c r="B223" s="41" t="n">
        <v>43</v>
      </c>
      <c r="C223" s="71" t="n">
        <v>37235</v>
      </c>
      <c r="D223" s="20" t="n">
        <f aca="false">C223+90</f>
        <v>37325</v>
      </c>
      <c r="E223" s="21" t="n">
        <f aca="false">IF($A$9&gt;=D223,(IF($A$9-D223+1&gt;$A$10,$A$9-$A$8+1,$A$9-D223+1)),0)</f>
        <v>22</v>
      </c>
      <c r="F223" s="162" t="n">
        <v>0.992257148722883</v>
      </c>
      <c r="G223" s="23" t="n">
        <f aca="false">IF(F223&lt;&gt;"",E223,0)</f>
        <v>22</v>
      </c>
      <c r="H223" s="24" t="n">
        <f aca="false">IF(F223&lt;&gt;"",F223,0)</f>
        <v>0.992257148722883</v>
      </c>
      <c r="I223" s="23" t="n">
        <f aca="false">IF(E223&gt;0,1,0)</f>
        <v>1</v>
      </c>
      <c r="J223" s="171"/>
    </row>
    <row r="224" customFormat="false" ht="12.75" hidden="false" customHeight="false" outlineLevel="0" collapsed="false">
      <c r="B224" s="41" t="n">
        <v>44</v>
      </c>
      <c r="C224" s="71" t="n">
        <v>37234</v>
      </c>
      <c r="D224" s="20" t="n">
        <f aca="false">C224+90</f>
        <v>37324</v>
      </c>
      <c r="E224" s="21" t="n">
        <f aca="false">IF($A$9&gt;=D224,(IF($A$9-D224+1&gt;$A$10,$A$9-$A$8+1,$A$9-D224+1)),0)</f>
        <v>23</v>
      </c>
      <c r="F224" s="162" t="n">
        <v>0.975262</v>
      </c>
      <c r="G224" s="23" t="n">
        <f aca="false">IF(F224&lt;&gt;"",E224,0)</f>
        <v>23</v>
      </c>
      <c r="H224" s="24" t="n">
        <f aca="false">IF(F224&lt;&gt;"",F224,0)</f>
        <v>0.975262</v>
      </c>
      <c r="I224" s="23" t="n">
        <f aca="false">IF(E224&gt;0,1,0)</f>
        <v>1</v>
      </c>
      <c r="J224" s="171"/>
    </row>
    <row r="225" customFormat="false" ht="12.75" hidden="false" customHeight="false" outlineLevel="0" collapsed="false">
      <c r="B225" s="41" t="n">
        <v>45</v>
      </c>
      <c r="C225" s="71" t="n">
        <v>37233</v>
      </c>
      <c r="D225" s="20" t="n">
        <f aca="false">C225+90</f>
        <v>37323</v>
      </c>
      <c r="E225" s="21" t="n">
        <f aca="false">IF($A$9&gt;=D225,(IF($A$9-D225+1&gt;$A$10,$A$9-$A$8+1,$A$9-D225+1)),0)</f>
        <v>24</v>
      </c>
      <c r="F225" s="162" t="n">
        <v>0.98582973015274</v>
      </c>
      <c r="G225" s="23" t="n">
        <f aca="false">IF(F225&lt;&gt;"",E225,0)</f>
        <v>24</v>
      </c>
      <c r="H225" s="24" t="n">
        <f aca="false">IF(F225&lt;&gt;"",F225,0)</f>
        <v>0.98582973015274</v>
      </c>
      <c r="I225" s="23" t="n">
        <f aca="false">IF(E225&gt;0,1,0)</f>
        <v>1</v>
      </c>
      <c r="J225" s="171"/>
    </row>
    <row r="226" customFormat="false" ht="12.75" hidden="false" customHeight="false" outlineLevel="0" collapsed="false">
      <c r="B226" s="41" t="n">
        <v>46</v>
      </c>
      <c r="C226" s="71" t="n">
        <v>37236</v>
      </c>
      <c r="D226" s="20" t="n">
        <f aca="false">C226+90</f>
        <v>37326</v>
      </c>
      <c r="E226" s="21" t="n">
        <f aca="false">IF($A$9&gt;=D226,(IF($A$9-D226+1&gt;$A$10,$A$9-$A$8+1,$A$9-D226+1)),0)</f>
        <v>21</v>
      </c>
      <c r="F226" s="162" t="n">
        <v>0.919293432086648</v>
      </c>
      <c r="G226" s="23" t="n">
        <f aca="false">IF(F226&lt;&gt;"",E226,0)</f>
        <v>21</v>
      </c>
      <c r="H226" s="24" t="n">
        <f aca="false">IF(F226&lt;&gt;"",F226,0)</f>
        <v>0.919293432086648</v>
      </c>
      <c r="I226" s="23" t="n">
        <f aca="false">IF(E226&gt;0,1,0)</f>
        <v>1</v>
      </c>
      <c r="J226" s="171"/>
    </row>
    <row r="227" customFormat="false" ht="12.75" hidden="false" customHeight="false" outlineLevel="0" collapsed="false">
      <c r="B227" s="41" t="n">
        <v>47</v>
      </c>
      <c r="C227" s="71" t="n">
        <v>37233</v>
      </c>
      <c r="D227" s="20" t="n">
        <f aca="false">C227+90</f>
        <v>37323</v>
      </c>
      <c r="E227" s="21" t="n">
        <f aca="false">IF($A$9&gt;=D227,(IF($A$9-D227+1&gt;$A$10,$A$9-$A$8+1,$A$9-D227+1)),0)</f>
        <v>24</v>
      </c>
      <c r="F227" s="162" t="n">
        <v>0.92905513560836</v>
      </c>
      <c r="G227" s="23" t="n">
        <f aca="false">IF(F227&lt;&gt;"",E227,0)</f>
        <v>24</v>
      </c>
      <c r="H227" s="24" t="n">
        <f aca="false">IF(F227&lt;&gt;"",F227,0)</f>
        <v>0.92905513560836</v>
      </c>
      <c r="I227" s="23" t="n">
        <f aca="false">IF(E227&gt;0,1,0)</f>
        <v>1</v>
      </c>
      <c r="J227" s="171"/>
    </row>
    <row r="228" customFormat="false" ht="12.75" hidden="false" customHeight="false" outlineLevel="0" collapsed="false">
      <c r="D228" s="8"/>
      <c r="E228" s="34" t="s">
        <v>17</v>
      </c>
      <c r="F228" s="66" t="n">
        <f aca="false">AVERAGE(F211:F227)</f>
        <v>0.928252476422215</v>
      </c>
      <c r="G228" s="66"/>
      <c r="H228" s="66"/>
      <c r="I228" s="23" t="n">
        <f aca="false">SUM(I211:I227)</f>
        <v>17</v>
      </c>
      <c r="J228" s="161"/>
    </row>
    <row r="229" customFormat="false" ht="12.75" hidden="false" customHeight="false" outlineLevel="0" collapsed="false">
      <c r="D229" s="8"/>
      <c r="E229" s="37" t="s">
        <v>18</v>
      </c>
      <c r="F229" s="7" t="n">
        <f aca="false">(G211*H211+G212*H212+G213*H213+G214*H214+G215*H215+G216*H216+G217*H217+G218*H218+G219*H219+G220*H220+G221*H221+G222*H222+G223*H223+G224*H224+G225*H225+G226*H226+G227*H227)/SUM(G211:G227)</f>
        <v>0.924668018900202</v>
      </c>
      <c r="G229" s="8"/>
      <c r="H229" s="8"/>
      <c r="I229" s="8"/>
      <c r="J229" s="161"/>
    </row>
    <row r="230" customFormat="false" ht="18" hidden="false" customHeight="false" outlineLevel="0" collapsed="false">
      <c r="A230" s="9"/>
      <c r="B230" s="39" t="s">
        <v>42</v>
      </c>
      <c r="C230" s="39"/>
      <c r="D230" s="12"/>
      <c r="E230" s="12"/>
      <c r="F230" s="12"/>
      <c r="G230" s="12"/>
      <c r="H230" s="12"/>
      <c r="I230" s="12"/>
      <c r="J230" s="164"/>
    </row>
    <row r="231" customFormat="false" ht="12.75" hidden="false" customHeight="false" outlineLevel="0" collapsed="false">
      <c r="B231" s="13"/>
      <c r="C231" s="13" t="s">
        <v>41</v>
      </c>
      <c r="D231" s="40"/>
      <c r="E231" s="40"/>
      <c r="F231" s="40"/>
      <c r="G231" s="40"/>
      <c r="H231" s="40"/>
      <c r="I231" s="40"/>
      <c r="J231" s="165"/>
    </row>
    <row r="232" customFormat="false" ht="38.25" hidden="false" customHeight="false" outlineLevel="0" collapsed="false">
      <c r="B232" s="13" t="str">
        <f aca="false">B7</f>
        <v>TURBINE NO.</v>
      </c>
      <c r="C232" s="13" t="str">
        <f aca="false">C7</f>
        <v>ACCEPTANCE</v>
      </c>
      <c r="D232" s="40" t="str">
        <f aca="false">D7</f>
        <v>90 Days </v>
      </c>
      <c r="E232" s="16" t="str">
        <f aca="false">E7</f>
        <v>Days in Mo. &gt; 90 Days from Commissioning</v>
      </c>
      <c r="F232" s="16" t="str">
        <f aca="false">F7</f>
        <v>MTD Avail for &gt; 90 days from Commissioning</v>
      </c>
      <c r="G232" s="16"/>
      <c r="H232" s="16"/>
      <c r="I232" s="16" t="s">
        <v>9</v>
      </c>
      <c r="J232" s="165"/>
    </row>
    <row r="233" customFormat="false" ht="12.75" hidden="false" customHeight="false" outlineLevel="0" collapsed="false">
      <c r="B233" s="41" t="n">
        <v>1</v>
      </c>
      <c r="C233" s="72" t="n">
        <v>37215</v>
      </c>
      <c r="D233" s="20" t="n">
        <f aca="false">C233+90</f>
        <v>37305</v>
      </c>
      <c r="E233" s="21" t="n">
        <f aca="false">IF($A$9&gt;=D233,(IF($A$9-D233+1&gt;$A$10,$A$9-$A$8+1,$A$9-D233+1)),0)</f>
        <v>31</v>
      </c>
      <c r="F233" s="162" t="n">
        <v>0.955969878340516</v>
      </c>
      <c r="G233" s="23" t="n">
        <f aca="false">IF(F233&lt;&gt;"",E233,0)</f>
        <v>31</v>
      </c>
      <c r="H233" s="24" t="n">
        <f aca="false">IF(F233&lt;&gt;"",F233,0)</f>
        <v>0.955969878340516</v>
      </c>
      <c r="I233" s="23" t="n">
        <f aca="false">IF(E233&gt;0,1,0)</f>
        <v>1</v>
      </c>
      <c r="J233" s="171"/>
    </row>
    <row r="234" customFormat="false" ht="12.75" hidden="false" customHeight="false" outlineLevel="0" collapsed="false">
      <c r="B234" s="41" t="n">
        <v>2</v>
      </c>
      <c r="C234" s="72" t="n">
        <v>37216</v>
      </c>
      <c r="D234" s="20" t="n">
        <f aca="false">C234+90</f>
        <v>37306</v>
      </c>
      <c r="E234" s="21" t="n">
        <f aca="false">IF($A$9&gt;=D234,(IF($A$9-D234+1&gt;$A$10,$A$9-$A$8+1,$A$9-D234+1)),0)</f>
        <v>31</v>
      </c>
      <c r="F234" s="162" t="n">
        <v>0.960387791247836</v>
      </c>
      <c r="G234" s="23" t="n">
        <f aca="false">IF(F234&lt;&gt;"",E234,0)</f>
        <v>31</v>
      </c>
      <c r="H234" s="24" t="n">
        <f aca="false">IF(F234&lt;&gt;"",F234,0)</f>
        <v>0.960387791247836</v>
      </c>
      <c r="I234" s="23" t="n">
        <f aca="false">IF(E234&gt;0,1,0)</f>
        <v>1</v>
      </c>
      <c r="J234" s="171"/>
    </row>
    <row r="235" customFormat="false" ht="12.75" hidden="false" customHeight="false" outlineLevel="0" collapsed="false">
      <c r="B235" s="41" t="n">
        <v>3</v>
      </c>
      <c r="C235" s="72" t="n">
        <v>37215</v>
      </c>
      <c r="D235" s="20" t="n">
        <f aca="false">C235+90</f>
        <v>37305</v>
      </c>
      <c r="E235" s="21" t="n">
        <f aca="false">IF($A$9&gt;=D235,(IF($A$9-D235+1&gt;$A$10,$A$9-$A$8+1,$A$9-D235+1)),0)</f>
        <v>31</v>
      </c>
      <c r="F235" s="162" t="n">
        <v>0.95391626396024</v>
      </c>
      <c r="G235" s="23" t="n">
        <f aca="false">IF(F235&lt;&gt;"",E235,0)</f>
        <v>31</v>
      </c>
      <c r="H235" s="24" t="n">
        <f aca="false">IF(F235&lt;&gt;"",F235,0)</f>
        <v>0.95391626396024</v>
      </c>
      <c r="I235" s="23" t="n">
        <f aca="false">IF(E235&gt;0,1,0)</f>
        <v>1</v>
      </c>
      <c r="J235" s="171"/>
    </row>
    <row r="236" customFormat="false" ht="12.75" hidden="false" customHeight="false" outlineLevel="0" collapsed="false">
      <c r="B236" s="41" t="n">
        <v>4</v>
      </c>
      <c r="C236" s="72" t="n">
        <v>37215</v>
      </c>
      <c r="D236" s="20" t="n">
        <f aca="false">C236+90</f>
        <v>37305</v>
      </c>
      <c r="E236" s="21" t="n">
        <f aca="false">IF($A$9&gt;=D236,(IF($A$9-D236+1&gt;$A$10,$A$9-$A$8+1,$A$9-D236+1)),0)</f>
        <v>31</v>
      </c>
      <c r="F236" s="162" t="n">
        <v>0.845764049284487</v>
      </c>
      <c r="G236" s="23" t="n">
        <f aca="false">IF(F236&lt;&gt;"",E236,0)</f>
        <v>31</v>
      </c>
      <c r="H236" s="24" t="n">
        <f aca="false">IF(F236&lt;&gt;"",F236,0)</f>
        <v>0.845764049284487</v>
      </c>
      <c r="I236" s="23" t="n">
        <f aca="false">IF(E236&gt;0,1,0)</f>
        <v>1</v>
      </c>
      <c r="J236" s="171"/>
    </row>
    <row r="237" customFormat="false" ht="12.75" hidden="false" customHeight="false" outlineLevel="0" collapsed="false">
      <c r="B237" s="41" t="n">
        <v>5</v>
      </c>
      <c r="C237" s="72" t="n">
        <v>37215</v>
      </c>
      <c r="D237" s="20" t="n">
        <f aca="false">C237+90</f>
        <v>37305</v>
      </c>
      <c r="E237" s="21" t="n">
        <f aca="false">IF($A$9&gt;=D237,(IF($A$9-D237+1&gt;$A$10,$A$9-$A$8+1,$A$9-D237+1)),0)</f>
        <v>31</v>
      </c>
      <c r="F237" s="162" t="n">
        <v>0.965129033411075</v>
      </c>
      <c r="G237" s="23" t="n">
        <f aca="false">IF(F237&lt;&gt;"",E237,0)</f>
        <v>31</v>
      </c>
      <c r="H237" s="24" t="n">
        <f aca="false">IF(F237&lt;&gt;"",F237,0)</f>
        <v>0.965129033411075</v>
      </c>
      <c r="I237" s="23" t="n">
        <f aca="false">IF(E237&gt;0,1,0)</f>
        <v>1</v>
      </c>
      <c r="J237" s="171"/>
    </row>
    <row r="238" customFormat="false" ht="12.75" hidden="false" customHeight="false" outlineLevel="0" collapsed="false">
      <c r="B238" s="41" t="n">
        <v>7</v>
      </c>
      <c r="C238" s="73" t="n">
        <v>37218</v>
      </c>
      <c r="D238" s="20" t="n">
        <f aca="false">C238+90</f>
        <v>37308</v>
      </c>
      <c r="E238" s="21" t="n">
        <f aca="false">IF($A$9&gt;=D238,(IF($A$9-D238+1&gt;$A$10,$A$9-$A$8+1,$A$9-D238+1)),0)</f>
        <v>31</v>
      </c>
      <c r="F238" s="162" t="n">
        <v>0.995281798248472</v>
      </c>
      <c r="G238" s="23" t="n">
        <f aca="false">IF(F238&lt;&gt;"",E238,0)</f>
        <v>31</v>
      </c>
      <c r="H238" s="24" t="n">
        <f aca="false">IF(F238&lt;&gt;"",F238,0)</f>
        <v>0.995281798248472</v>
      </c>
      <c r="I238" s="23" t="n">
        <f aca="false">IF(E238&gt;0,1,0)</f>
        <v>1</v>
      </c>
      <c r="J238" s="171"/>
    </row>
    <row r="239" customFormat="false" ht="12.75" hidden="false" customHeight="false" outlineLevel="0" collapsed="false">
      <c r="B239" s="41" t="n">
        <v>8</v>
      </c>
      <c r="C239" s="73" t="n">
        <v>37218</v>
      </c>
      <c r="D239" s="20" t="n">
        <f aca="false">C239+90</f>
        <v>37308</v>
      </c>
      <c r="E239" s="21" t="n">
        <f aca="false">IF($A$9&gt;=D239,(IF($A$9-D239+1&gt;$A$10,$A$9-$A$8+1,$A$9-D239+1)),0)</f>
        <v>31</v>
      </c>
      <c r="F239" s="162" t="n">
        <v>0.954272905701779</v>
      </c>
      <c r="G239" s="23" t="n">
        <f aca="false">IF(F239&lt;&gt;"",E239,0)</f>
        <v>31</v>
      </c>
      <c r="H239" s="24" t="n">
        <f aca="false">IF(F239&lt;&gt;"",F239,0)</f>
        <v>0.954272905701779</v>
      </c>
      <c r="I239" s="23" t="n">
        <f aca="false">IF(E239&gt;0,1,0)</f>
        <v>1</v>
      </c>
      <c r="J239" s="171"/>
    </row>
    <row r="240" customFormat="false" ht="12.75" hidden="false" customHeight="false" outlineLevel="0" collapsed="false">
      <c r="B240" s="41" t="n">
        <v>9</v>
      </c>
      <c r="C240" s="72" t="n">
        <v>37216</v>
      </c>
      <c r="D240" s="20" t="n">
        <f aca="false">C240+90</f>
        <v>37306</v>
      </c>
      <c r="E240" s="21" t="n">
        <f aca="false">IF($A$9&gt;=D240,(IF($A$9-D240+1&gt;$A$10,$A$9-$A$8+1,$A$9-D240+1)),0)</f>
        <v>31</v>
      </c>
      <c r="F240" s="162" t="n">
        <v>0.963724364141351</v>
      </c>
      <c r="G240" s="23" t="n">
        <f aca="false">IF(F240&lt;&gt;"",E240,0)</f>
        <v>31</v>
      </c>
      <c r="H240" s="24" t="n">
        <f aca="false">IF(F240&lt;&gt;"",F240,0)</f>
        <v>0.963724364141351</v>
      </c>
      <c r="I240" s="23" t="n">
        <f aca="false">IF(E240&gt;0,1,0)</f>
        <v>1</v>
      </c>
      <c r="J240" s="171"/>
    </row>
    <row r="241" customFormat="false" ht="12.75" hidden="false" customHeight="false" outlineLevel="0" collapsed="false">
      <c r="B241" s="41" t="n">
        <v>13</v>
      </c>
      <c r="C241" s="72" t="n">
        <v>37215</v>
      </c>
      <c r="D241" s="20" t="n">
        <f aca="false">C241+90</f>
        <v>37305</v>
      </c>
      <c r="E241" s="21" t="n">
        <f aca="false">IF($A$9&gt;=D241,(IF($A$9-D241+1&gt;$A$10,$A$9-$A$8+1,$A$9-D241+1)),0)</f>
        <v>31</v>
      </c>
      <c r="F241" s="162" t="n">
        <v>0.909240444873353</v>
      </c>
      <c r="G241" s="23" t="n">
        <f aca="false">IF(F241&lt;&gt;"",E241,0)</f>
        <v>31</v>
      </c>
      <c r="H241" s="24" t="n">
        <f aca="false">IF(F241&lt;&gt;"",F241,0)</f>
        <v>0.909240444873353</v>
      </c>
      <c r="I241" s="23" t="n">
        <f aca="false">IF(E241&gt;0,1,0)</f>
        <v>1</v>
      </c>
      <c r="J241" s="171"/>
    </row>
    <row r="242" customFormat="false" ht="12.75" hidden="false" customHeight="false" outlineLevel="0" collapsed="false">
      <c r="B242" s="41" t="n">
        <v>14</v>
      </c>
      <c r="C242" s="72" t="n">
        <v>37216</v>
      </c>
      <c r="D242" s="20" t="n">
        <f aca="false">C242+90</f>
        <v>37306</v>
      </c>
      <c r="E242" s="21" t="n">
        <f aca="false">IF($A$9&gt;=D242,(IF($A$9-D242+1&gt;$A$10,$A$9-$A$8+1,$A$9-D242+1)),0)</f>
        <v>31</v>
      </c>
      <c r="F242" s="162" t="n">
        <v>0.938234869233301</v>
      </c>
      <c r="G242" s="23" t="n">
        <f aca="false">IF(F242&lt;&gt;"",E242,0)</f>
        <v>31</v>
      </c>
      <c r="H242" s="24" t="n">
        <f aca="false">IF(F242&lt;&gt;"",F242,0)</f>
        <v>0.938234869233301</v>
      </c>
      <c r="I242" s="23" t="n">
        <f aca="false">IF(E242&gt;0,1,0)</f>
        <v>1</v>
      </c>
      <c r="J242" s="171"/>
    </row>
    <row r="243" customFormat="false" ht="12.75" hidden="false" customHeight="false" outlineLevel="0" collapsed="false">
      <c r="B243" s="41" t="n">
        <v>15</v>
      </c>
      <c r="C243" s="73" t="n">
        <v>37219</v>
      </c>
      <c r="D243" s="20" t="n">
        <f aca="false">C243+90</f>
        <v>37309</v>
      </c>
      <c r="E243" s="21" t="n">
        <f aca="false">IF($A$9&gt;=D243,(IF($A$9-D243+1&gt;$A$10,$A$9-$A$8+1,$A$9-D243+1)),0)</f>
        <v>31</v>
      </c>
      <c r="F243" s="162" t="n">
        <v>0.559521974474626</v>
      </c>
      <c r="G243" s="23" t="n">
        <f aca="false">IF(F243&lt;&gt;"",E243,0)</f>
        <v>31</v>
      </c>
      <c r="H243" s="24" t="n">
        <f aca="false">IF(F243&lt;&gt;"",F243,0)</f>
        <v>0.559521974474626</v>
      </c>
      <c r="I243" s="23" t="n">
        <f aca="false">IF(E243&gt;0,1,0)</f>
        <v>1</v>
      </c>
      <c r="J243" s="171"/>
    </row>
    <row r="244" customFormat="false" ht="12.75" hidden="false" customHeight="false" outlineLevel="0" collapsed="false">
      <c r="B244" s="41" t="n">
        <v>17</v>
      </c>
      <c r="C244" s="73" t="n">
        <v>37212</v>
      </c>
      <c r="D244" s="20" t="n">
        <f aca="false">C244+90</f>
        <v>37302</v>
      </c>
      <c r="E244" s="21" t="n">
        <f aca="false">IF($A$9&gt;=D244,(IF($A$9-D244+1&gt;$A$10,$A$9-$A$8+1,$A$9-D244+1)),0)</f>
        <v>31</v>
      </c>
      <c r="F244" s="162" t="n">
        <v>0.978223</v>
      </c>
      <c r="G244" s="23" t="n">
        <f aca="false">IF(F244&lt;&gt;"",E244,0)</f>
        <v>31</v>
      </c>
      <c r="H244" s="24" t="n">
        <f aca="false">IF(F244&lt;&gt;"",F244,0)</f>
        <v>0.978223</v>
      </c>
      <c r="I244" s="23" t="n">
        <f aca="false">IF(E244&gt;0,1,0)</f>
        <v>1</v>
      </c>
      <c r="J244" s="171"/>
    </row>
    <row r="245" customFormat="false" ht="12.75" hidden="false" customHeight="false" outlineLevel="0" collapsed="false">
      <c r="B245" s="41" t="n">
        <v>18</v>
      </c>
      <c r="C245" s="72" t="n">
        <v>37216</v>
      </c>
      <c r="D245" s="20" t="n">
        <f aca="false">C245+90</f>
        <v>37306</v>
      </c>
      <c r="E245" s="21" t="n">
        <f aca="false">IF($A$9&gt;=D245,(IF($A$9-D245+1&gt;$A$10,$A$9-$A$8+1,$A$9-D245+1)),0)</f>
        <v>31</v>
      </c>
      <c r="F245" s="162" t="n">
        <v>0.996566085449108</v>
      </c>
      <c r="G245" s="23" t="n">
        <f aca="false">IF(F245&lt;&gt;"",E245,0)</f>
        <v>31</v>
      </c>
      <c r="H245" s="24" t="n">
        <f aca="false">IF(F245&lt;&gt;"",F245,0)</f>
        <v>0.996566085449108</v>
      </c>
      <c r="I245" s="23" t="n">
        <f aca="false">IF(E245&gt;0,1,0)</f>
        <v>1</v>
      </c>
      <c r="J245" s="171"/>
    </row>
    <row r="246" customFormat="false" ht="12.75" hidden="false" customHeight="false" outlineLevel="0" collapsed="false">
      <c r="B246" s="41" t="n">
        <v>19</v>
      </c>
      <c r="C246" s="72" t="n">
        <v>37216</v>
      </c>
      <c r="D246" s="20" t="n">
        <f aca="false">C246+90</f>
        <v>37306</v>
      </c>
      <c r="E246" s="21" t="n">
        <f aca="false">IF($A$9&gt;=D246,(IF($A$9-D246+1&gt;$A$10,$A$9-$A$8+1,$A$9-D246+1)),0)</f>
        <v>31</v>
      </c>
      <c r="F246" s="162" t="n">
        <v>0.977613463278751</v>
      </c>
      <c r="G246" s="23" t="n">
        <f aca="false">IF(F246&lt;&gt;"",E246,0)</f>
        <v>31</v>
      </c>
      <c r="H246" s="24" t="n">
        <f aca="false">IF(F246&lt;&gt;"",F246,0)</f>
        <v>0.977613463278751</v>
      </c>
      <c r="I246" s="23" t="n">
        <f aca="false">IF(E246&gt;0,1,0)</f>
        <v>1</v>
      </c>
      <c r="J246" s="171"/>
    </row>
    <row r="247" customFormat="false" ht="12.75" hidden="false" customHeight="false" outlineLevel="0" collapsed="false">
      <c r="B247" s="41" t="n">
        <v>20</v>
      </c>
      <c r="C247" s="72" t="n">
        <v>37216</v>
      </c>
      <c r="D247" s="20" t="n">
        <f aca="false">C247+90</f>
        <v>37306</v>
      </c>
      <c r="E247" s="21" t="n">
        <f aca="false">IF($A$9&gt;=D247,(IF($A$9-D247+1&gt;$A$10,$A$9-$A$8+1,$A$9-D247+1)),0)</f>
        <v>31</v>
      </c>
      <c r="F247" s="162" t="n">
        <v>0.969903978971432</v>
      </c>
      <c r="G247" s="23" t="n">
        <f aca="false">IF(F247&lt;&gt;"",E247,0)</f>
        <v>31</v>
      </c>
      <c r="H247" s="24" t="n">
        <f aca="false">IF(F247&lt;&gt;"",F247,0)</f>
        <v>0.969903978971432</v>
      </c>
      <c r="I247" s="23" t="n">
        <f aca="false">IF(E247&gt;0,1,0)</f>
        <v>1</v>
      </c>
      <c r="J247" s="171"/>
    </row>
    <row r="248" customFormat="false" ht="12.75" hidden="false" customHeight="false" outlineLevel="0" collapsed="false">
      <c r="B248" s="41" t="n">
        <v>21</v>
      </c>
      <c r="C248" s="73" t="n">
        <v>37212</v>
      </c>
      <c r="D248" s="20" t="n">
        <f aca="false">C248+90</f>
        <v>37302</v>
      </c>
      <c r="E248" s="21" t="n">
        <f aca="false">IF($A$9&gt;=D248,(IF($A$9-D248+1&gt;$A$10,$A$9-$A$8+1,$A$9-D248+1)),0)</f>
        <v>31</v>
      </c>
      <c r="F248" s="162" t="n">
        <v>0.990388918550422</v>
      </c>
      <c r="G248" s="23" t="n">
        <f aca="false">IF(F248&lt;&gt;"",E248,0)</f>
        <v>31</v>
      </c>
      <c r="H248" s="24" t="n">
        <f aca="false">IF(F248&lt;&gt;"",F248,0)</f>
        <v>0.990388918550422</v>
      </c>
      <c r="I248" s="23" t="n">
        <f aca="false">IF(E248&gt;0,1,0)</f>
        <v>1</v>
      </c>
      <c r="J248" s="171"/>
    </row>
    <row r="249" customFormat="false" ht="12.75" hidden="false" customHeight="false" outlineLevel="0" collapsed="false">
      <c r="B249" s="41" t="n">
        <v>22</v>
      </c>
      <c r="C249" s="73" t="n">
        <v>37213</v>
      </c>
      <c r="D249" s="20" t="n">
        <f aca="false">C249+90</f>
        <v>37303</v>
      </c>
      <c r="E249" s="21" t="n">
        <f aca="false">IF($A$9&gt;=D249,(IF($A$9-D249+1&gt;$A$10,$A$9-$A$8+1,$A$9-D249+1)),0)</f>
        <v>31</v>
      </c>
      <c r="F249" s="162" t="n">
        <v>0.942018371441794</v>
      </c>
      <c r="G249" s="23" t="n">
        <f aca="false">IF(F249&lt;&gt;"",E249,0)</f>
        <v>31</v>
      </c>
      <c r="H249" s="24" t="n">
        <f aca="false">IF(F249&lt;&gt;"",F249,0)</f>
        <v>0.942018371441794</v>
      </c>
      <c r="I249" s="23" t="n">
        <f aca="false">IF(E249&gt;0,1,0)</f>
        <v>1</v>
      </c>
      <c r="J249" s="171"/>
    </row>
    <row r="250" customFormat="false" ht="12.75" hidden="false" customHeight="false" outlineLevel="0" collapsed="false">
      <c r="B250" s="41" t="n">
        <v>23</v>
      </c>
      <c r="C250" s="73" t="n">
        <v>37214</v>
      </c>
      <c r="D250" s="20" t="n">
        <f aca="false">C250+90</f>
        <v>37304</v>
      </c>
      <c r="E250" s="21" t="n">
        <f aca="false">IF($A$9&gt;=D250,(IF($A$9-D250+1&gt;$A$10,$A$9-$A$8+1,$A$9-D250+1)),0)</f>
        <v>31</v>
      </c>
      <c r="F250" s="162" t="n">
        <v>0.818948239277594</v>
      </c>
      <c r="G250" s="23" t="n">
        <f aca="false">IF(F250&lt;&gt;"",E250,0)</f>
        <v>31</v>
      </c>
      <c r="H250" s="24" t="n">
        <f aca="false">IF(F250&lt;&gt;"",F250,0)</f>
        <v>0.818948239277594</v>
      </c>
      <c r="I250" s="23" t="n">
        <f aca="false">IF(E250&gt;0,1,0)</f>
        <v>1</v>
      </c>
      <c r="J250" s="171"/>
    </row>
    <row r="251" customFormat="false" ht="12.75" hidden="false" customHeight="false" outlineLevel="0" collapsed="false">
      <c r="B251" s="41" t="n">
        <v>24</v>
      </c>
      <c r="C251" s="73" t="n">
        <v>37213</v>
      </c>
      <c r="D251" s="20" t="n">
        <f aca="false">C251+90</f>
        <v>37303</v>
      </c>
      <c r="E251" s="21" t="n">
        <f aca="false">IF($A$9&gt;=D251,(IF($A$9-D251+1&gt;$A$10,$A$9-$A$8+1,$A$9-D251+1)),0)</f>
        <v>31</v>
      </c>
      <c r="F251" s="162" t="n">
        <v>0.987807071139194</v>
      </c>
      <c r="G251" s="23" t="n">
        <f aca="false">IF(F251&lt;&gt;"",E251,0)</f>
        <v>31</v>
      </c>
      <c r="H251" s="24" t="n">
        <f aca="false">IF(F251&lt;&gt;"",F251,0)</f>
        <v>0.987807071139194</v>
      </c>
      <c r="I251" s="23" t="n">
        <f aca="false">IF(E251&gt;0,1,0)</f>
        <v>1</v>
      </c>
      <c r="J251" s="171"/>
    </row>
    <row r="252" customFormat="false" ht="12.75" hidden="false" customHeight="false" outlineLevel="0" collapsed="false">
      <c r="B252" s="41" t="n">
        <v>25</v>
      </c>
      <c r="C252" s="73" t="n">
        <v>37213</v>
      </c>
      <c r="D252" s="20" t="n">
        <f aca="false">C252+90</f>
        <v>37303</v>
      </c>
      <c r="E252" s="21" t="n">
        <f aca="false">IF($A$9&gt;=D252,(IF($A$9-D252+1&gt;$A$10,$A$9-$A$8+1,$A$9-D252+1)),0)</f>
        <v>31</v>
      </c>
      <c r="F252" s="162" t="n">
        <v>0.99416710009155</v>
      </c>
      <c r="G252" s="23" t="n">
        <f aca="false">IF(F252&lt;&gt;"",E252,0)</f>
        <v>31</v>
      </c>
      <c r="H252" s="24" t="n">
        <f aca="false">IF(F252&lt;&gt;"",F252,0)</f>
        <v>0.99416710009155</v>
      </c>
      <c r="I252" s="23" t="n">
        <f aca="false">IF(E252&gt;0,1,0)</f>
        <v>1</v>
      </c>
      <c r="J252" s="171"/>
    </row>
    <row r="253" customFormat="false" ht="12.75" hidden="false" customHeight="false" outlineLevel="0" collapsed="false">
      <c r="B253" s="41" t="n">
        <v>26</v>
      </c>
      <c r="C253" s="71" t="n">
        <v>37226</v>
      </c>
      <c r="D253" s="20" t="n">
        <f aca="false">C253+90</f>
        <v>37316</v>
      </c>
      <c r="E253" s="21" t="n">
        <f aca="false">IF($A$9&gt;=D253,(IF($A$9-D253+1&gt;$A$10,$A$9-$A$8+1,$A$9-D253+1)),0)</f>
        <v>31</v>
      </c>
      <c r="F253" s="162" t="n">
        <v>0.985056743715001</v>
      </c>
      <c r="G253" s="23" t="n">
        <f aca="false">IF(F253&lt;&gt;"",E253,0)</f>
        <v>31</v>
      </c>
      <c r="H253" s="24" t="n">
        <f aca="false">IF(F253&lt;&gt;"",F253,0)</f>
        <v>0.985056743715001</v>
      </c>
      <c r="I253" s="23" t="n">
        <f aca="false">IF(E253&gt;0,1,0)</f>
        <v>1</v>
      </c>
      <c r="J253" s="171"/>
    </row>
    <row r="254" customFormat="false" ht="12.75" hidden="false" customHeight="false" outlineLevel="0" collapsed="false">
      <c r="B254" s="41" t="n">
        <v>27</v>
      </c>
      <c r="C254" s="73" t="n">
        <v>37225</v>
      </c>
      <c r="D254" s="20" t="n">
        <f aca="false">C254+90</f>
        <v>37315</v>
      </c>
      <c r="E254" s="21" t="n">
        <f aca="false">IF($A$9&gt;=D254,(IF($A$9-D254+1&gt;$A$10,$A$9-$A$8+1,$A$9-D254+1)),0)</f>
        <v>31</v>
      </c>
      <c r="F254" s="162" t="n">
        <v>0.990091353306755</v>
      </c>
      <c r="G254" s="23" t="n">
        <f aca="false">IF(F254&lt;&gt;"",E254,0)</f>
        <v>31</v>
      </c>
      <c r="H254" s="24" t="n">
        <f aca="false">IF(F254&lt;&gt;"",F254,0)</f>
        <v>0.990091353306755</v>
      </c>
      <c r="I254" s="23" t="n">
        <f aca="false">IF(E254&gt;0,1,0)</f>
        <v>1</v>
      </c>
      <c r="J254" s="171"/>
    </row>
    <row r="255" customFormat="false" ht="12.75" hidden="false" customHeight="false" outlineLevel="0" collapsed="false">
      <c r="B255" s="41" t="n">
        <v>28</v>
      </c>
      <c r="C255" s="73" t="n">
        <v>37214</v>
      </c>
      <c r="D255" s="20" t="n">
        <f aca="false">C255+90</f>
        <v>37304</v>
      </c>
      <c r="E255" s="21" t="n">
        <f aca="false">IF($A$9&gt;=D255,(IF($A$9-D255+1&gt;$A$10,$A$9-$A$8+1,$A$9-D255+1)),0)</f>
        <v>31</v>
      </c>
      <c r="F255" s="162" t="n">
        <v>0.892854137609288</v>
      </c>
      <c r="G255" s="23" t="n">
        <f aca="false">IF(F255&lt;&gt;"",E255,0)</f>
        <v>31</v>
      </c>
      <c r="H255" s="24" t="n">
        <f aca="false">IF(F255&lt;&gt;"",F255,0)</f>
        <v>0.892854137609288</v>
      </c>
      <c r="I255" s="23" t="n">
        <f aca="false">IF(E255&gt;0,1,0)</f>
        <v>1</v>
      </c>
      <c r="J255" s="171"/>
    </row>
    <row r="256" customFormat="false" ht="12.75" hidden="false" customHeight="false" outlineLevel="0" collapsed="false">
      <c r="B256" s="41" t="n">
        <v>29</v>
      </c>
      <c r="C256" s="72" t="n">
        <v>37215</v>
      </c>
      <c r="D256" s="20" t="n">
        <f aca="false">C256+90</f>
        <v>37305</v>
      </c>
      <c r="E256" s="21" t="n">
        <f aca="false">IF($A$9&gt;=D256,(IF($A$9-D256+1&gt;$A$10,$A$9-$A$8+1,$A$9-D256+1)),0)</f>
        <v>31</v>
      </c>
      <c r="F256" s="162" t="n">
        <v>0.995640083087879</v>
      </c>
      <c r="G256" s="23" t="n">
        <f aca="false">IF(F256&lt;&gt;"",E256,0)</f>
        <v>31</v>
      </c>
      <c r="H256" s="24" t="n">
        <f aca="false">IF(F256&lt;&gt;"",F256,0)</f>
        <v>0.995640083087879</v>
      </c>
      <c r="I256" s="23" t="n">
        <f aca="false">IF(E256&gt;0,1,0)</f>
        <v>1</v>
      </c>
      <c r="J256" s="171"/>
    </row>
    <row r="257" customFormat="false" ht="12.75" hidden="false" customHeight="false" outlineLevel="0" collapsed="false">
      <c r="B257" s="41" t="n">
        <v>30</v>
      </c>
      <c r="C257" s="73" t="n">
        <v>37214</v>
      </c>
      <c r="D257" s="20" t="n">
        <f aca="false">C257+90</f>
        <v>37304</v>
      </c>
      <c r="E257" s="21" t="n">
        <f aca="false">IF($A$9&gt;=D257,(IF($A$9-D257+1&gt;$A$10,$A$9-$A$8+1,$A$9-D257+1)),0)</f>
        <v>31</v>
      </c>
      <c r="F257" s="162" t="n">
        <v>0.989361428821953</v>
      </c>
      <c r="G257" s="23" t="n">
        <f aca="false">IF(F257&lt;&gt;"",E257,0)</f>
        <v>31</v>
      </c>
      <c r="H257" s="24" t="n">
        <f aca="false">IF(F257&lt;&gt;"",F257,0)</f>
        <v>0.989361428821953</v>
      </c>
      <c r="I257" s="23" t="n">
        <f aca="false">IF(E257&gt;0,1,0)</f>
        <v>1</v>
      </c>
      <c r="J257" s="171"/>
    </row>
    <row r="258" customFormat="false" ht="12.75" hidden="false" customHeight="false" outlineLevel="0" collapsed="false">
      <c r="B258" s="41" t="n">
        <v>49</v>
      </c>
      <c r="C258" s="73" t="n">
        <v>37222</v>
      </c>
      <c r="D258" s="20" t="n">
        <f aca="false">C258+90</f>
        <v>37312</v>
      </c>
      <c r="E258" s="21" t="n">
        <f aca="false">IF($A$9&gt;=D258,(IF($A$9-D258+1&gt;$A$10,$A$9-$A$8+1,$A$9-D258+1)),0)</f>
        <v>31</v>
      </c>
      <c r="F258" s="162" t="n">
        <v>0.997201154537776</v>
      </c>
      <c r="G258" s="23" t="n">
        <f aca="false">IF(F258&lt;&gt;"",E258,0)</f>
        <v>31</v>
      </c>
      <c r="H258" s="24" t="n">
        <f aca="false">IF(F258&lt;&gt;"",F258,0)</f>
        <v>0.997201154537776</v>
      </c>
      <c r="I258" s="23" t="n">
        <f aca="false">IF(E258&gt;0,1,0)</f>
        <v>1</v>
      </c>
      <c r="J258" s="171"/>
    </row>
    <row r="259" customFormat="false" ht="12.75" hidden="false" customHeight="false" outlineLevel="0" collapsed="false">
      <c r="B259" s="41" t="n">
        <v>50</v>
      </c>
      <c r="C259" s="73" t="n">
        <v>37217</v>
      </c>
      <c r="D259" s="20" t="n">
        <f aca="false">C259+90</f>
        <v>37307</v>
      </c>
      <c r="E259" s="21" t="n">
        <f aca="false">IF($A$9&gt;=D259,(IF($A$9-D259+1&gt;$A$10,$A$9-$A$8+1,$A$9-D259+1)),0)</f>
        <v>31</v>
      </c>
      <c r="F259" s="162" t="n">
        <v>0.981022332869919</v>
      </c>
      <c r="G259" s="23" t="n">
        <f aca="false">IF(F259&lt;&gt;"",E259,0)</f>
        <v>31</v>
      </c>
      <c r="H259" s="24" t="n">
        <f aca="false">IF(F259&lt;&gt;"",F259,0)</f>
        <v>0.981022332869919</v>
      </c>
      <c r="I259" s="23" t="n">
        <f aca="false">IF(E259&gt;0,1,0)</f>
        <v>1</v>
      </c>
      <c r="J259" s="171"/>
    </row>
    <row r="260" customFormat="false" ht="12.75" hidden="false" customHeight="false" outlineLevel="0" collapsed="false">
      <c r="B260" s="41" t="n">
        <v>51</v>
      </c>
      <c r="C260" s="73" t="n">
        <v>37217</v>
      </c>
      <c r="D260" s="20" t="n">
        <f aca="false">C260+90</f>
        <v>37307</v>
      </c>
      <c r="E260" s="21" t="n">
        <f aca="false">IF($A$9&gt;=D260,(IF($A$9-D260+1&gt;$A$10,$A$9-$A$8+1,$A$9-D260+1)),0)</f>
        <v>31</v>
      </c>
      <c r="F260" s="162" t="n">
        <v>0.860016456183072</v>
      </c>
      <c r="G260" s="23" t="n">
        <f aca="false">IF(F260&lt;&gt;"",E260,0)</f>
        <v>31</v>
      </c>
      <c r="H260" s="24" t="n">
        <f aca="false">IF(F260&lt;&gt;"",F260,0)</f>
        <v>0.860016456183072</v>
      </c>
      <c r="I260" s="23" t="n">
        <f aca="false">IF(E260&gt;0,1,0)</f>
        <v>1</v>
      </c>
      <c r="J260" s="171"/>
    </row>
    <row r="261" customFormat="false" ht="12.75" hidden="false" customHeight="false" outlineLevel="0" collapsed="false">
      <c r="B261" s="41" t="n">
        <v>52</v>
      </c>
      <c r="C261" s="73" t="n">
        <v>37217</v>
      </c>
      <c r="D261" s="20" t="n">
        <f aca="false">C261+90</f>
        <v>37307</v>
      </c>
      <c r="E261" s="21" t="n">
        <f aca="false">IF($A$9&gt;=D261,(IF($A$9-D261+1&gt;$A$10,$A$9-$A$8+1,$A$9-D261+1)),0)</f>
        <v>31</v>
      </c>
      <c r="F261" s="162" t="n">
        <v>0.939883029042355</v>
      </c>
      <c r="G261" s="23" t="n">
        <f aca="false">IF(F261&lt;&gt;"",E261,0)</f>
        <v>31</v>
      </c>
      <c r="H261" s="24" t="n">
        <f aca="false">IF(F261&lt;&gt;"",F261,0)</f>
        <v>0.939883029042355</v>
      </c>
      <c r="I261" s="23" t="n">
        <f aca="false">IF(E261&gt;0,1,0)</f>
        <v>1</v>
      </c>
      <c r="J261" s="171"/>
    </row>
    <row r="262" customFormat="false" ht="12.75" hidden="false" customHeight="false" outlineLevel="0" collapsed="false">
      <c r="B262" s="41" t="n">
        <v>53</v>
      </c>
      <c r="C262" s="73" t="n">
        <v>37220</v>
      </c>
      <c r="D262" s="20" t="n">
        <f aca="false">C262+90</f>
        <v>37310</v>
      </c>
      <c r="E262" s="21" t="n">
        <f aca="false">IF($A$9&gt;=D262,(IF($A$9-D262+1&gt;$A$10,$A$9-$A$8+1,$A$9-D262+1)),0)</f>
        <v>31</v>
      </c>
      <c r="F262" s="162" t="n">
        <v>0.815783234977598</v>
      </c>
      <c r="G262" s="23" t="n">
        <f aca="false">IF(F262&lt;&gt;"",E262,0)</f>
        <v>31</v>
      </c>
      <c r="H262" s="24" t="n">
        <f aca="false">IF(F262&lt;&gt;"",F262,0)</f>
        <v>0.815783234977598</v>
      </c>
      <c r="I262" s="23" t="n">
        <f aca="false">IF(E262&gt;0,1,0)</f>
        <v>1</v>
      </c>
      <c r="J262" s="171"/>
    </row>
    <row r="263" customFormat="false" ht="12.75" hidden="false" customHeight="false" outlineLevel="0" collapsed="false">
      <c r="B263" s="41" t="n">
        <v>54</v>
      </c>
      <c r="C263" s="73" t="n">
        <v>37220</v>
      </c>
      <c r="D263" s="20" t="n">
        <f aca="false">C263+90</f>
        <v>37310</v>
      </c>
      <c r="E263" s="21" t="n">
        <f aca="false">IF($A$9&gt;=D263,(IF($A$9-D263+1&gt;$A$10,$A$9-$A$8+1,$A$9-D263+1)),0)</f>
        <v>31</v>
      </c>
      <c r="F263" s="162" t="n">
        <v>0.935018921444029</v>
      </c>
      <c r="G263" s="23" t="n">
        <f aca="false">IF(F263&lt;&gt;"",E263,0)</f>
        <v>31</v>
      </c>
      <c r="H263" s="24" t="n">
        <f aca="false">IF(F263&lt;&gt;"",F263,0)</f>
        <v>0.935018921444029</v>
      </c>
      <c r="I263" s="23" t="n">
        <f aca="false">IF(E263&gt;0,1,0)</f>
        <v>1</v>
      </c>
      <c r="J263" s="171"/>
    </row>
    <row r="264" customFormat="false" ht="12.75" hidden="false" customHeight="false" outlineLevel="0" collapsed="false">
      <c r="B264" s="41" t="n">
        <v>55</v>
      </c>
      <c r="C264" s="73" t="n">
        <v>37222</v>
      </c>
      <c r="D264" s="20" t="n">
        <f aca="false">C264+90</f>
        <v>37312</v>
      </c>
      <c r="E264" s="21" t="n">
        <f aca="false">IF($A$9&gt;=D264,(IF($A$9-D264+1&gt;$A$10,$A$9-$A$8+1,$A$9-D264+1)),0)</f>
        <v>31</v>
      </c>
      <c r="F264" s="162" t="n">
        <v>0.981996444604245</v>
      </c>
      <c r="G264" s="23" t="n">
        <f aca="false">IF(F264&lt;&gt;"",E264,0)</f>
        <v>31</v>
      </c>
      <c r="H264" s="24" t="n">
        <f aca="false">IF(F264&lt;&gt;"",F264,0)</f>
        <v>0.981996444604245</v>
      </c>
      <c r="I264" s="23" t="n">
        <f aca="false">IF(E264&gt;0,1,0)</f>
        <v>1</v>
      </c>
      <c r="J264" s="171"/>
    </row>
    <row r="265" customFormat="false" ht="12.75" hidden="false" customHeight="false" outlineLevel="0" collapsed="false">
      <c r="B265" s="41" t="n">
        <v>56</v>
      </c>
      <c r="C265" s="73" t="n">
        <v>37221</v>
      </c>
      <c r="D265" s="20" t="n">
        <f aca="false">C265+90</f>
        <v>37311</v>
      </c>
      <c r="E265" s="21" t="n">
        <f aca="false">IF($A$9&gt;=D265,(IF($A$9-D265+1&gt;$A$10,$A$9-$A$8+1,$A$9-D265+1)),0)</f>
        <v>31</v>
      </c>
      <c r="F265" s="162" t="n">
        <v>0.988429638343467</v>
      </c>
      <c r="G265" s="23" t="n">
        <f aca="false">IF(F265&lt;&gt;"",E265,0)</f>
        <v>31</v>
      </c>
      <c r="H265" s="24" t="n">
        <f aca="false">IF(F265&lt;&gt;"",F265,0)</f>
        <v>0.988429638343467</v>
      </c>
      <c r="I265" s="23" t="n">
        <f aca="false">IF(E265&gt;0,1,0)</f>
        <v>1</v>
      </c>
      <c r="J265" s="171"/>
    </row>
    <row r="266" customFormat="false" ht="12.75" hidden="false" customHeight="false" outlineLevel="0" collapsed="false">
      <c r="B266" s="41" t="n">
        <v>57</v>
      </c>
      <c r="C266" s="73" t="n">
        <v>37222</v>
      </c>
      <c r="D266" s="20" t="n">
        <f aca="false">C266+90</f>
        <v>37312</v>
      </c>
      <c r="E266" s="21" t="n">
        <f aca="false">IF($A$9&gt;=D266,(IF($A$9-D266+1&gt;$A$10,$A$9-$A$8+1,$A$9-D266+1)),0)</f>
        <v>31</v>
      </c>
      <c r="F266" s="162" t="n">
        <v>0.973858010380364</v>
      </c>
      <c r="G266" s="23" t="n">
        <f aca="false">IF(F266&lt;&gt;"",E266,0)</f>
        <v>31</v>
      </c>
      <c r="H266" s="24" t="n">
        <f aca="false">IF(F266&lt;&gt;"",F266,0)</f>
        <v>0.973858010380364</v>
      </c>
      <c r="I266" s="23" t="n">
        <f aca="false">IF(E266&gt;0,1,0)</f>
        <v>1</v>
      </c>
      <c r="J266" s="171"/>
    </row>
    <row r="267" customFormat="false" ht="12.75" hidden="false" customHeight="false" outlineLevel="0" collapsed="false">
      <c r="B267" s="41" t="n">
        <v>58</v>
      </c>
      <c r="C267" s="73" t="n">
        <v>37220</v>
      </c>
      <c r="D267" s="20" t="n">
        <f aca="false">C267+90</f>
        <v>37310</v>
      </c>
      <c r="E267" s="21" t="n">
        <f aca="false">IF($A$9&gt;=D267,(IF($A$9-D267+1&gt;$A$10,$A$9-$A$8+1,$A$9-D267+1)),0)</f>
        <v>31</v>
      </c>
      <c r="F267" s="162" t="n">
        <v>0.911298823616318</v>
      </c>
      <c r="G267" s="23" t="n">
        <f aca="false">IF(F267&lt;&gt;"",E267,0)</f>
        <v>31</v>
      </c>
      <c r="H267" s="24" t="n">
        <f aca="false">IF(F267&lt;&gt;"",F267,0)</f>
        <v>0.911298823616318</v>
      </c>
      <c r="I267" s="23" t="n">
        <f aca="false">IF(E267&gt;0,1,0)</f>
        <v>1</v>
      </c>
      <c r="J267" s="171"/>
    </row>
    <row r="268" customFormat="false" ht="12.75" hidden="false" customHeight="false" outlineLevel="0" collapsed="false">
      <c r="B268" s="41" t="n">
        <v>59</v>
      </c>
      <c r="C268" s="73" t="n">
        <v>37221</v>
      </c>
      <c r="D268" s="20" t="n">
        <f aca="false">C268+90</f>
        <v>37311</v>
      </c>
      <c r="E268" s="21" t="n">
        <f aca="false">IF($A$9&gt;=D268,(IF($A$9-D268+1&gt;$A$10,$A$9-$A$8+1,$A$9-D268+1)),0)</f>
        <v>31</v>
      </c>
      <c r="F268" s="162" t="n">
        <v>0.967887</v>
      </c>
      <c r="G268" s="23" t="n">
        <f aca="false">IF(F268&lt;&gt;"",E268,0)</f>
        <v>31</v>
      </c>
      <c r="H268" s="24" t="n">
        <f aca="false">IF(F268&lt;&gt;"",F268,0)</f>
        <v>0.967887</v>
      </c>
      <c r="I268" s="23" t="n">
        <f aca="false">IF(E268&gt;0,1,0)</f>
        <v>1</v>
      </c>
      <c r="J268" s="171"/>
    </row>
    <row r="269" customFormat="false" ht="12.75" hidden="false" customHeight="false" outlineLevel="0" collapsed="false">
      <c r="B269" s="41" t="n">
        <v>60</v>
      </c>
      <c r="C269" s="73" t="n">
        <v>37218</v>
      </c>
      <c r="D269" s="20" t="n">
        <f aca="false">C269+90</f>
        <v>37308</v>
      </c>
      <c r="E269" s="21" t="n">
        <f aca="false">IF($A$9&gt;=D269,(IF($A$9-D269+1&gt;$A$10,$A$9-$A$8+1,$A$9-D269+1)),0)</f>
        <v>31</v>
      </c>
      <c r="F269" s="162" t="n">
        <v>0.990364484689885</v>
      </c>
      <c r="G269" s="23" t="n">
        <f aca="false">IF(F269&lt;&gt;"",E269,0)</f>
        <v>31</v>
      </c>
      <c r="H269" s="24" t="n">
        <f aca="false">IF(F269&lt;&gt;"",F269,0)</f>
        <v>0.990364484689885</v>
      </c>
      <c r="I269" s="23" t="n">
        <f aca="false">IF(E269&gt;0,1,0)</f>
        <v>1</v>
      </c>
      <c r="J269" s="171"/>
    </row>
    <row r="270" customFormat="false" ht="12.75" hidden="false" customHeight="false" outlineLevel="0" collapsed="false">
      <c r="B270" s="41" t="n">
        <v>61</v>
      </c>
      <c r="C270" s="73" t="n">
        <v>37218</v>
      </c>
      <c r="D270" s="20" t="n">
        <f aca="false">C270+90</f>
        <v>37308</v>
      </c>
      <c r="E270" s="21" t="n">
        <f aca="false">IF($A$9&gt;=D270,(IF($A$9-D270+1&gt;$A$10,$A$9-$A$8+1,$A$9-D270+1)),0)</f>
        <v>31</v>
      </c>
      <c r="F270" s="162" t="n">
        <v>0.749347137746074</v>
      </c>
      <c r="G270" s="23" t="n">
        <f aca="false">IF(F270&lt;&gt;"",E270,0)</f>
        <v>31</v>
      </c>
      <c r="H270" s="24" t="n">
        <f aca="false">IF(F270&lt;&gt;"",F270,0)</f>
        <v>0.749347137746074</v>
      </c>
      <c r="I270" s="23" t="n">
        <f aca="false">IF(E270&gt;0,1,0)</f>
        <v>1</v>
      </c>
      <c r="J270" s="171"/>
    </row>
    <row r="271" customFormat="false" ht="12.75" hidden="false" customHeight="false" outlineLevel="0" collapsed="false">
      <c r="B271" s="41" t="n">
        <v>62</v>
      </c>
      <c r="C271" s="73" t="n">
        <v>37219</v>
      </c>
      <c r="D271" s="20" t="n">
        <f aca="false">C271+90</f>
        <v>37309</v>
      </c>
      <c r="E271" s="21" t="n">
        <f aca="false">IF($A$9&gt;=D271,(IF($A$9-D271+1&gt;$A$10,$A$9-$A$8+1,$A$9-D271+1)),0)</f>
        <v>31</v>
      </c>
      <c r="F271" s="162" t="n">
        <v>0.990966583761907</v>
      </c>
      <c r="G271" s="23" t="n">
        <f aca="false">IF(F271&lt;&gt;"",E271,0)</f>
        <v>31</v>
      </c>
      <c r="H271" s="24" t="n">
        <f aca="false">IF(F271&lt;&gt;"",F271,0)</f>
        <v>0.990966583761907</v>
      </c>
      <c r="I271" s="23" t="n">
        <f aca="false">IF(E271&gt;0,1,0)</f>
        <v>1</v>
      </c>
      <c r="J271" s="171"/>
    </row>
    <row r="272" customFormat="false" ht="12.75" hidden="false" customHeight="false" outlineLevel="0" collapsed="false">
      <c r="B272" s="41" t="n">
        <v>63</v>
      </c>
      <c r="C272" s="73" t="n">
        <v>37219</v>
      </c>
      <c r="D272" s="20" t="n">
        <f aca="false">C272+90</f>
        <v>37309</v>
      </c>
      <c r="E272" s="21" t="n">
        <f aca="false">IF($A$9&gt;=D272,(IF($A$9-D272+1&gt;$A$10,$A$9-$A$8+1,$A$9-D272+1)),0)</f>
        <v>31</v>
      </c>
      <c r="F272" s="162" t="n">
        <v>0.877696818141017</v>
      </c>
      <c r="G272" s="23" t="n">
        <f aca="false">IF(F272&lt;&gt;"",E272,0)</f>
        <v>31</v>
      </c>
      <c r="H272" s="24" t="n">
        <f aca="false">IF(F272&lt;&gt;"",F272,0)</f>
        <v>0.877696818141017</v>
      </c>
      <c r="I272" s="23" t="n">
        <f aca="false">IF(E272&gt;0,1,0)</f>
        <v>1</v>
      </c>
      <c r="J272" s="171"/>
    </row>
    <row r="273" customFormat="false" ht="12.75" hidden="false" customHeight="false" outlineLevel="0" collapsed="false">
      <c r="B273" s="41" t="n">
        <v>64</v>
      </c>
      <c r="C273" s="73" t="n">
        <v>37223</v>
      </c>
      <c r="D273" s="20" t="n">
        <f aca="false">C273+90</f>
        <v>37313</v>
      </c>
      <c r="E273" s="21" t="n">
        <f aca="false">IF($A$9&gt;=D273,(IF($A$9-D273+1&gt;$A$10,$A$9-$A$8+1,$A$9-D273+1)),0)</f>
        <v>31</v>
      </c>
      <c r="F273" s="162" t="n">
        <v>0.98535586517845</v>
      </c>
      <c r="G273" s="23" t="n">
        <f aca="false">IF(F273&lt;&gt;"",E273,0)</f>
        <v>31</v>
      </c>
      <c r="H273" s="24" t="n">
        <f aca="false">IF(F273&lt;&gt;"",F273,0)</f>
        <v>0.98535586517845</v>
      </c>
      <c r="I273" s="23" t="n">
        <f aca="false">IF(E273&gt;0,1,0)</f>
        <v>1</v>
      </c>
      <c r="J273" s="171"/>
    </row>
    <row r="274" customFormat="false" ht="12.75" hidden="false" customHeight="false" outlineLevel="0" collapsed="false">
      <c r="B274" s="41" t="n">
        <v>65</v>
      </c>
      <c r="C274" s="73" t="n">
        <v>37224</v>
      </c>
      <c r="D274" s="20" t="n">
        <f aca="false">C274+90</f>
        <v>37314</v>
      </c>
      <c r="E274" s="21" t="n">
        <f aca="false">IF($A$9&gt;=D274,(IF($A$9-D274+1&gt;$A$10,$A$9-$A$8+1,$A$9-D274+1)),0)</f>
        <v>31</v>
      </c>
      <c r="F274" s="162" t="n">
        <v>0.955681957870034</v>
      </c>
      <c r="G274" s="23" t="n">
        <f aca="false">IF(F274&lt;&gt;"",E274,0)</f>
        <v>31</v>
      </c>
      <c r="H274" s="24" t="n">
        <f aca="false">IF(F274&lt;&gt;"",F274,0)</f>
        <v>0.955681957870034</v>
      </c>
      <c r="I274" s="23" t="n">
        <f aca="false">IF(E274&gt;0,1,0)</f>
        <v>1</v>
      </c>
      <c r="J274" s="171"/>
    </row>
    <row r="275" customFormat="false" ht="12.75" hidden="false" customHeight="false" outlineLevel="0" collapsed="false">
      <c r="B275" s="41" t="n">
        <v>66</v>
      </c>
      <c r="C275" s="73" t="n">
        <v>37225</v>
      </c>
      <c r="D275" s="20" t="n">
        <f aca="false">C275+90</f>
        <v>37315</v>
      </c>
      <c r="E275" s="21" t="n">
        <f aca="false">IF($A$9&gt;=D275,(IF($A$9-D275+1&gt;$A$10,$A$9-$A$8+1,$A$9-D275+1)),0)</f>
        <v>31</v>
      </c>
      <c r="F275" s="162" t="n">
        <v>0.98542422485189</v>
      </c>
      <c r="G275" s="23" t="n">
        <f aca="false">IF(F275&lt;&gt;"",E275,0)</f>
        <v>31</v>
      </c>
      <c r="H275" s="24" t="n">
        <f aca="false">IF(F275&lt;&gt;"",F275,0)</f>
        <v>0.98542422485189</v>
      </c>
      <c r="I275" s="23" t="n">
        <f aca="false">IF(E275&gt;0,1,0)</f>
        <v>1</v>
      </c>
      <c r="J275" s="171"/>
    </row>
    <row r="276" customFormat="false" ht="12.75" hidden="false" customHeight="false" outlineLevel="0" collapsed="false">
      <c r="B276" s="41" t="n">
        <v>67</v>
      </c>
      <c r="C276" s="73" t="n">
        <v>37224</v>
      </c>
      <c r="D276" s="20" t="n">
        <f aca="false">C276+90</f>
        <v>37314</v>
      </c>
      <c r="E276" s="21" t="n">
        <f aca="false">IF($A$9&gt;=D276,(IF($A$9-D276+1&gt;$A$10,$A$9-$A$8+1,$A$9-D276+1)),0)</f>
        <v>31</v>
      </c>
      <c r="F276" s="162"/>
      <c r="G276" s="23" t="n">
        <f aca="false">IF(F276&lt;&gt;"",E276,0)</f>
        <v>0</v>
      </c>
      <c r="H276" s="24" t="n">
        <f aca="false">IF(F276&lt;&gt;"",F276,0)</f>
        <v>0</v>
      </c>
      <c r="I276" s="23" t="n">
        <f aca="false">IF(E276&gt;0,1,0)</f>
        <v>1</v>
      </c>
      <c r="J276" s="171"/>
    </row>
    <row r="277" customFormat="false" ht="12.75" hidden="false" customHeight="false" outlineLevel="0" collapsed="false">
      <c r="B277" s="41" t="n">
        <v>68</v>
      </c>
      <c r="C277" s="73" t="n">
        <v>37223</v>
      </c>
      <c r="D277" s="20" t="n">
        <f aca="false">C277+90</f>
        <v>37313</v>
      </c>
      <c r="E277" s="21" t="n">
        <f aca="false">IF($A$9&gt;=D277,(IF($A$9-D277+1&gt;$A$10,$A$9-$A$8+1,$A$9-D277+1)),0)</f>
        <v>31</v>
      </c>
      <c r="F277" s="162" t="n">
        <v>0.971367302088275</v>
      </c>
      <c r="G277" s="23" t="n">
        <f aca="false">IF(F277&lt;&gt;"",E277,0)</f>
        <v>31</v>
      </c>
      <c r="H277" s="24" t="n">
        <f aca="false">IF(F277&lt;&gt;"",F277,0)</f>
        <v>0.971367302088275</v>
      </c>
      <c r="I277" s="23" t="n">
        <f aca="false">IF(E277&gt;0,1,0)</f>
        <v>1</v>
      </c>
      <c r="J277" s="171"/>
    </row>
    <row r="278" customFormat="false" ht="12.75" hidden="false" customHeight="false" outlineLevel="0" collapsed="false">
      <c r="B278" s="41" t="n">
        <v>69</v>
      </c>
      <c r="C278" s="73" t="n">
        <v>37225</v>
      </c>
      <c r="D278" s="20" t="n">
        <f aca="false">C278+90</f>
        <v>37315</v>
      </c>
      <c r="E278" s="21" t="n">
        <f aca="false">IF($A$9&gt;=D278,(IF($A$9-D278+1&gt;$A$10,$A$9-$A$8+1,$A$9-D278+1)),0)</f>
        <v>31</v>
      </c>
      <c r="F278" s="162" t="n">
        <v>0.991842032558891</v>
      </c>
      <c r="G278" s="23" t="n">
        <f aca="false">IF(F278&lt;&gt;"",E278,0)</f>
        <v>31</v>
      </c>
      <c r="H278" s="24" t="n">
        <f aca="false">IF(F278&lt;&gt;"",F278,0)</f>
        <v>0.991842032558891</v>
      </c>
      <c r="I278" s="23" t="n">
        <f aca="false">IF(E278&gt;0,1,0)</f>
        <v>1</v>
      </c>
      <c r="J278" s="171"/>
    </row>
    <row r="279" customFormat="false" ht="12.75" hidden="false" customHeight="false" outlineLevel="0" collapsed="false">
      <c r="B279" s="41" t="n">
        <v>70</v>
      </c>
      <c r="C279" s="71" t="n">
        <v>37227</v>
      </c>
      <c r="D279" s="20" t="n">
        <f aca="false">C279+90</f>
        <v>37317</v>
      </c>
      <c r="E279" s="21" t="n">
        <f aca="false">IF($A$9&gt;=D279,(IF($A$9-D279+1&gt;$A$10,$A$9-$A$8+1,$A$9-D279+1)),0)</f>
        <v>30</v>
      </c>
      <c r="F279" s="162" t="n">
        <v>0.790803175460283</v>
      </c>
      <c r="G279" s="23" t="n">
        <f aca="false">IF(F279&lt;&gt;"",E279,0)</f>
        <v>30</v>
      </c>
      <c r="H279" s="24" t="n">
        <f aca="false">IF(F279&lt;&gt;"",F279,0)</f>
        <v>0.790803175460283</v>
      </c>
      <c r="I279" s="23" t="n">
        <f aca="false">IF(E279&gt;0,1,0)</f>
        <v>1</v>
      </c>
      <c r="J279" s="171"/>
    </row>
    <row r="280" customFormat="false" ht="12.75" hidden="false" customHeight="false" outlineLevel="0" collapsed="false">
      <c r="B280" s="41" t="n">
        <v>71</v>
      </c>
      <c r="C280" s="71" t="n">
        <v>37227</v>
      </c>
      <c r="D280" s="20" t="n">
        <f aca="false">C280+90</f>
        <v>37317</v>
      </c>
      <c r="E280" s="21" t="n">
        <f aca="false">IF($A$9&gt;=D280,(IF($A$9-D280+1&gt;$A$10,$A$9-$A$8+1,$A$9-D280+1)),0)</f>
        <v>30</v>
      </c>
      <c r="F280" s="162" t="n">
        <v>0.982656472120476</v>
      </c>
      <c r="G280" s="23" t="n">
        <f aca="false">IF(F280&lt;&gt;"",E280,0)</f>
        <v>30</v>
      </c>
      <c r="H280" s="24" t="n">
        <f aca="false">IF(F280&lt;&gt;"",F280,0)</f>
        <v>0.982656472120476</v>
      </c>
      <c r="I280" s="23" t="n">
        <f aca="false">IF(E280&gt;0,1,0)</f>
        <v>1</v>
      </c>
      <c r="J280" s="171"/>
    </row>
    <row r="281" customFormat="false" ht="12.75" hidden="false" customHeight="false" outlineLevel="0" collapsed="false">
      <c r="B281" s="41" t="n">
        <v>72</v>
      </c>
      <c r="C281" s="73" t="n">
        <v>37218</v>
      </c>
      <c r="D281" s="20" t="n">
        <f aca="false">C281+90</f>
        <v>37308</v>
      </c>
      <c r="E281" s="21" t="n">
        <f aca="false">IF($A$9&gt;=D281,(IF($A$9-D281+1&gt;$A$10,$A$9-$A$8+1,$A$9-D281+1)),0)</f>
        <v>31</v>
      </c>
      <c r="F281" s="162" t="n">
        <v>0.987058662333775</v>
      </c>
      <c r="G281" s="23" t="n">
        <f aca="false">IF(F281&lt;&gt;"",E281,0)</f>
        <v>31</v>
      </c>
      <c r="H281" s="24" t="n">
        <f aca="false">IF(F281&lt;&gt;"",F281,0)</f>
        <v>0.987058662333775</v>
      </c>
      <c r="I281" s="23" t="n">
        <f aca="false">IF(E281&gt;0,1,0)</f>
        <v>1</v>
      </c>
      <c r="J281" s="171"/>
    </row>
    <row r="282" customFormat="false" ht="12.75" hidden="false" customHeight="false" outlineLevel="0" collapsed="false">
      <c r="B282" s="41" t="n">
        <v>73</v>
      </c>
      <c r="C282" s="73" t="n">
        <v>37220</v>
      </c>
      <c r="D282" s="20" t="n">
        <f aca="false">C282+90</f>
        <v>37310</v>
      </c>
      <c r="E282" s="21" t="n">
        <f aca="false">IF($A$9&gt;=D282,(IF($A$9-D282+1&gt;$A$10,$A$9-$A$8+1,$A$9-D282+1)),0)</f>
        <v>31</v>
      </c>
      <c r="F282" s="162" t="n">
        <v>0.97559326501746</v>
      </c>
      <c r="G282" s="23" t="n">
        <f aca="false">IF(F282&lt;&gt;"",E282,0)</f>
        <v>31</v>
      </c>
      <c r="H282" s="24" t="n">
        <f aca="false">IF(F282&lt;&gt;"",F282,0)</f>
        <v>0.97559326501746</v>
      </c>
      <c r="I282" s="23" t="n">
        <f aca="false">IF(E282&gt;0,1,0)</f>
        <v>1</v>
      </c>
      <c r="J282" s="171"/>
    </row>
    <row r="283" customFormat="false" ht="12.75" hidden="false" customHeight="false" outlineLevel="0" collapsed="false">
      <c r="B283" s="41" t="n">
        <v>74</v>
      </c>
      <c r="C283" s="73" t="n">
        <v>37219</v>
      </c>
      <c r="D283" s="20" t="n">
        <f aca="false">C283+90</f>
        <v>37309</v>
      </c>
      <c r="E283" s="21" t="n">
        <f aca="false">IF($A$9&gt;=D283,(IF($A$9-D283+1&gt;$A$10,$A$9-$A$8+1,$A$9-D283+1)),0)</f>
        <v>31</v>
      </c>
      <c r="F283" s="162" t="n">
        <v>0.953465524565001</v>
      </c>
      <c r="G283" s="23" t="n">
        <f aca="false">IF(F283&lt;&gt;"",E283,0)</f>
        <v>31</v>
      </c>
      <c r="H283" s="24" t="n">
        <f aca="false">IF(F283&lt;&gt;"",F283,0)</f>
        <v>0.953465524565001</v>
      </c>
      <c r="I283" s="23" t="n">
        <f aca="false">IF(E283&gt;0,1,0)</f>
        <v>1</v>
      </c>
      <c r="J283" s="171"/>
    </row>
    <row r="284" customFormat="false" ht="12.75" hidden="false" customHeight="false" outlineLevel="0" collapsed="false">
      <c r="B284" s="41" t="n">
        <v>75</v>
      </c>
      <c r="C284" s="73" t="n">
        <v>37220</v>
      </c>
      <c r="D284" s="20" t="n">
        <f aca="false">C284+90</f>
        <v>37310</v>
      </c>
      <c r="E284" s="21" t="n">
        <f aca="false">IF($A$9&gt;=D284,(IF($A$9-D284+1&gt;$A$10,$A$9-$A$8+1,$A$9-D284+1)),0)</f>
        <v>31</v>
      </c>
      <c r="F284" s="162" t="n">
        <v>0.982911173248839</v>
      </c>
      <c r="G284" s="23" t="n">
        <f aca="false">IF(F284&lt;&gt;"",E284,0)</f>
        <v>31</v>
      </c>
      <c r="H284" s="24" t="n">
        <f aca="false">IF(F284&lt;&gt;"",F284,0)</f>
        <v>0.982911173248839</v>
      </c>
      <c r="I284" s="23" t="n">
        <f aca="false">IF(E284&gt;0,1,0)</f>
        <v>1</v>
      </c>
      <c r="J284" s="171"/>
    </row>
    <row r="285" customFormat="false" ht="12.75" hidden="false" customHeight="false" outlineLevel="0" collapsed="false">
      <c r="B285" s="41" t="n">
        <v>76</v>
      </c>
      <c r="C285" s="73" t="n">
        <v>37220</v>
      </c>
      <c r="D285" s="20" t="n">
        <f aca="false">C285+90</f>
        <v>37310</v>
      </c>
      <c r="E285" s="21" t="n">
        <f aca="false">IF($A$9&gt;=D285,(IF($A$9-D285+1&gt;$A$10,$A$9-$A$8+1,$A$9-D285+1)),0)</f>
        <v>31</v>
      </c>
      <c r="F285" s="162" t="n">
        <v>0.88049493047719</v>
      </c>
      <c r="G285" s="23" t="n">
        <f aca="false">IF(F285&lt;&gt;"",E285,0)</f>
        <v>31</v>
      </c>
      <c r="H285" s="24" t="n">
        <f aca="false">IF(F285&lt;&gt;"",F285,0)</f>
        <v>0.88049493047719</v>
      </c>
      <c r="I285" s="23" t="n">
        <f aca="false">IF(E285&gt;0,1,0)</f>
        <v>1</v>
      </c>
      <c r="J285" s="171"/>
    </row>
    <row r="286" customFormat="false" ht="12.75" hidden="false" customHeight="false" outlineLevel="0" collapsed="false">
      <c r="B286" s="41" t="n">
        <v>77</v>
      </c>
      <c r="C286" s="73" t="n">
        <v>37219</v>
      </c>
      <c r="D286" s="20" t="n">
        <f aca="false">C286+90</f>
        <v>37309</v>
      </c>
      <c r="E286" s="21" t="n">
        <f aca="false">IF($A$9&gt;=D286,(IF($A$9-D286+1&gt;$A$10,$A$9-$A$8+1,$A$9-D286+1)),0)</f>
        <v>31</v>
      </c>
      <c r="F286" s="162" t="n">
        <v>0.985611548174553</v>
      </c>
      <c r="G286" s="23" t="n">
        <f aca="false">IF(F286&lt;&gt;"",E286,0)</f>
        <v>31</v>
      </c>
      <c r="H286" s="24" t="n">
        <f aca="false">IF(F286&lt;&gt;"",F286,0)</f>
        <v>0.985611548174553</v>
      </c>
      <c r="I286" s="23" t="n">
        <f aca="false">IF(E286&gt;0,1,0)</f>
        <v>1</v>
      </c>
      <c r="J286" s="171"/>
    </row>
    <row r="287" customFormat="false" ht="12.75" hidden="false" customHeight="false" outlineLevel="0" collapsed="false">
      <c r="B287" s="41" t="n">
        <v>78</v>
      </c>
      <c r="C287" s="71" t="n">
        <v>37230</v>
      </c>
      <c r="D287" s="20" t="n">
        <f aca="false">C287+90</f>
        <v>37320</v>
      </c>
      <c r="E287" s="21" t="n">
        <f aca="false">IF($A$9&gt;=D287,(IF($A$9-D287+1&gt;$A$10,$A$9-$A$8+1,$A$9-D287+1)),0)</f>
        <v>27</v>
      </c>
      <c r="F287" s="162" t="n">
        <v>0.953652743104647</v>
      </c>
      <c r="G287" s="23" t="n">
        <f aca="false">IF(F287&lt;&gt;"",E287,0)</f>
        <v>27</v>
      </c>
      <c r="H287" s="24" t="n">
        <f aca="false">IF(F287&lt;&gt;"",F287,0)</f>
        <v>0.953652743104647</v>
      </c>
      <c r="I287" s="23" t="n">
        <f aca="false">IF(E287&gt;0,1,0)</f>
        <v>1</v>
      </c>
      <c r="J287" s="171"/>
    </row>
    <row r="288" customFormat="false" ht="12.75" hidden="false" customHeight="false" outlineLevel="0" collapsed="false">
      <c r="B288" s="41" t="n">
        <v>79</v>
      </c>
      <c r="C288" s="73" t="n">
        <v>37224</v>
      </c>
      <c r="D288" s="20" t="n">
        <f aca="false">C288+90</f>
        <v>37314</v>
      </c>
      <c r="E288" s="21" t="n">
        <f aca="false">IF($A$9&gt;=D288,(IF($A$9-D288+1&gt;$A$10,$A$9-$A$8+1,$A$9-D288+1)),0)</f>
        <v>31</v>
      </c>
      <c r="F288" s="162" t="n">
        <v>0.97126971763648</v>
      </c>
      <c r="G288" s="23" t="n">
        <f aca="false">IF(F288&lt;&gt;"",E288,0)</f>
        <v>31</v>
      </c>
      <c r="H288" s="24" t="n">
        <f aca="false">IF(F288&lt;&gt;"",F288,0)</f>
        <v>0.97126971763648</v>
      </c>
      <c r="I288" s="23" t="n">
        <f aca="false">IF(E288&gt;0,1,0)</f>
        <v>1</v>
      </c>
      <c r="J288" s="171"/>
    </row>
    <row r="289" customFormat="false" ht="12.75" hidden="false" customHeight="false" outlineLevel="0" collapsed="false">
      <c r="B289" s="41" t="n">
        <v>80</v>
      </c>
      <c r="C289" s="73" t="n">
        <v>37224</v>
      </c>
      <c r="D289" s="20" t="n">
        <f aca="false">C289+90</f>
        <v>37314</v>
      </c>
      <c r="E289" s="21" t="n">
        <f aca="false">IF($A$9&gt;=D289,(IF($A$9-D289+1&gt;$A$10,$A$9-$A$8+1,$A$9-D289+1)),0)</f>
        <v>31</v>
      </c>
      <c r="F289" s="162" t="n">
        <v>0.967218824395366</v>
      </c>
      <c r="G289" s="23" t="n">
        <f aca="false">IF(F289&lt;&gt;"",E289,0)</f>
        <v>31</v>
      </c>
      <c r="H289" s="24" t="n">
        <f aca="false">IF(F289&lt;&gt;"",F289,0)</f>
        <v>0.967218824395366</v>
      </c>
      <c r="I289" s="23" t="n">
        <f aca="false">IF(E289&gt;0,1,0)</f>
        <v>1</v>
      </c>
      <c r="J289" s="171"/>
    </row>
    <row r="290" customFormat="false" ht="12.75" hidden="false" customHeight="false" outlineLevel="0" collapsed="false">
      <c r="B290" s="41" t="n">
        <v>81</v>
      </c>
      <c r="C290" s="71" t="n">
        <v>37230</v>
      </c>
      <c r="D290" s="20" t="n">
        <f aca="false">C290+90</f>
        <v>37320</v>
      </c>
      <c r="E290" s="21" t="n">
        <f aca="false">IF($A$9&gt;=D290,(IF($A$9-D290+1&gt;$A$10,$A$9-$A$8+1,$A$9-D290+1)),0)</f>
        <v>27</v>
      </c>
      <c r="F290" s="162" t="n">
        <v>0.702988916538937</v>
      </c>
      <c r="G290" s="23" t="n">
        <f aca="false">IF(F290&lt;&gt;"",E290,0)</f>
        <v>27</v>
      </c>
      <c r="H290" s="24" t="n">
        <f aca="false">IF(F290&lt;&gt;"",F290,0)</f>
        <v>0.702988916538937</v>
      </c>
      <c r="I290" s="23" t="n">
        <f aca="false">IF(E290&gt;0,1,0)</f>
        <v>1</v>
      </c>
      <c r="J290" s="171"/>
    </row>
    <row r="291" customFormat="false" ht="12.75" hidden="false" customHeight="false" outlineLevel="0" collapsed="false">
      <c r="B291" s="41" t="n">
        <v>82</v>
      </c>
      <c r="C291" s="73" t="n">
        <v>37224</v>
      </c>
      <c r="D291" s="20" t="n">
        <f aca="false">C291+90</f>
        <v>37314</v>
      </c>
      <c r="E291" s="21" t="n">
        <f aca="false">IF($A$9&gt;=D291,(IF($A$9-D291+1&gt;$A$10,$A$9-$A$8+1,$A$9-D291+1)),0)</f>
        <v>31</v>
      </c>
      <c r="F291" s="162" t="n">
        <v>0.98936090862466</v>
      </c>
      <c r="G291" s="23" t="n">
        <f aca="false">IF(F291&lt;&gt;"",E291,0)</f>
        <v>31</v>
      </c>
      <c r="H291" s="24" t="n">
        <f aca="false">IF(F291&lt;&gt;"",F291,0)</f>
        <v>0.98936090862466</v>
      </c>
      <c r="I291" s="23" t="n">
        <f aca="false">IF(E291&gt;0,1,0)</f>
        <v>1</v>
      </c>
      <c r="J291" s="171"/>
    </row>
    <row r="292" customFormat="false" ht="12.75" hidden="false" customHeight="false" outlineLevel="0" collapsed="false">
      <c r="B292" s="41" t="n">
        <v>83</v>
      </c>
      <c r="C292" s="71" t="n">
        <v>37227</v>
      </c>
      <c r="D292" s="20" t="n">
        <f aca="false">C292+90</f>
        <v>37317</v>
      </c>
      <c r="E292" s="21" t="n">
        <f aca="false">IF($A$9&gt;=D292,(IF($A$9-D292+1&gt;$A$10,$A$9-$A$8+1,$A$9-D292+1)),0)</f>
        <v>30</v>
      </c>
      <c r="F292" s="162" t="n">
        <v>0.985514419507601</v>
      </c>
      <c r="G292" s="23" t="n">
        <f aca="false">IF(F292&lt;&gt;"",E292,0)</f>
        <v>30</v>
      </c>
      <c r="H292" s="24" t="n">
        <f aca="false">IF(F292&lt;&gt;"",F292,0)</f>
        <v>0.985514419507601</v>
      </c>
      <c r="I292" s="23" t="n">
        <f aca="false">IF(E292&gt;0,1,0)</f>
        <v>1</v>
      </c>
      <c r="J292" s="171"/>
    </row>
    <row r="293" customFormat="false" ht="12.75" hidden="false" customHeight="false" outlineLevel="0" collapsed="false">
      <c r="B293" s="41" t="n">
        <v>84</v>
      </c>
      <c r="C293" s="71" t="n">
        <v>37228</v>
      </c>
      <c r="D293" s="20" t="n">
        <f aca="false">C293+90</f>
        <v>37318</v>
      </c>
      <c r="E293" s="21" t="n">
        <f aca="false">IF($A$9&gt;=D293,(IF($A$9-D293+1&gt;$A$10,$A$9-$A$8+1,$A$9-D293+1)),0)</f>
        <v>29</v>
      </c>
      <c r="F293" s="162" t="n">
        <v>0.846725823965354</v>
      </c>
      <c r="G293" s="23" t="n">
        <f aca="false">IF(F293&lt;&gt;"",E293,0)</f>
        <v>29</v>
      </c>
      <c r="H293" s="24" t="n">
        <f aca="false">IF(F293&lt;&gt;"",F293,0)</f>
        <v>0.846725823965354</v>
      </c>
      <c r="I293" s="23" t="n">
        <f aca="false">IF(E293&gt;0,1,0)</f>
        <v>1</v>
      </c>
      <c r="J293" s="171"/>
    </row>
    <row r="294" customFormat="false" ht="12.75" hidden="false" customHeight="false" outlineLevel="0" collapsed="false">
      <c r="B294" s="41" t="n">
        <v>85</v>
      </c>
      <c r="C294" s="71" t="n">
        <v>37231</v>
      </c>
      <c r="D294" s="20" t="n">
        <f aca="false">C294+90</f>
        <v>37321</v>
      </c>
      <c r="E294" s="21" t="n">
        <f aca="false">IF($A$9&gt;=D294,(IF($A$9-D294+1&gt;$A$10,$A$9-$A$8+1,$A$9-D294+1)),0)</f>
        <v>26</v>
      </c>
      <c r="F294" s="162" t="n">
        <v>0.949401664228816</v>
      </c>
      <c r="G294" s="23" t="n">
        <f aca="false">IF(F294&lt;&gt;"",E294,0)</f>
        <v>26</v>
      </c>
      <c r="H294" s="24" t="n">
        <f aca="false">IF(F294&lt;&gt;"",F294,0)</f>
        <v>0.949401664228816</v>
      </c>
      <c r="I294" s="23" t="n">
        <f aca="false">IF(E294&gt;0,1,0)</f>
        <v>1</v>
      </c>
      <c r="J294" s="171"/>
    </row>
    <row r="295" customFormat="false" ht="12.75" hidden="false" customHeight="false" outlineLevel="0" collapsed="false">
      <c r="B295" s="41" t="n">
        <v>86</v>
      </c>
      <c r="C295" s="71" t="n">
        <v>37229</v>
      </c>
      <c r="D295" s="20" t="n">
        <f aca="false">C295+90</f>
        <v>37319</v>
      </c>
      <c r="E295" s="21" t="n">
        <f aca="false">IF($A$9&gt;=D295,(IF($A$9-D295+1&gt;$A$10,$A$9-$A$8+1,$A$9-D295+1)),0)</f>
        <v>28</v>
      </c>
      <c r="F295" s="162" t="n">
        <v>0.471179529495605</v>
      </c>
      <c r="G295" s="23" t="n">
        <f aca="false">IF(F295&lt;&gt;"",E295,0)</f>
        <v>28</v>
      </c>
      <c r="H295" s="24" t="n">
        <f aca="false">IF(F295&lt;&gt;"",F295,0)</f>
        <v>0.471179529495605</v>
      </c>
      <c r="I295" s="23" t="n">
        <f aca="false">IF(E295&gt;0,1,0)</f>
        <v>1</v>
      </c>
      <c r="J295" s="171"/>
    </row>
    <row r="296" customFormat="false" ht="12.75" hidden="false" customHeight="false" outlineLevel="0" collapsed="false">
      <c r="B296" s="41" t="n">
        <v>87</v>
      </c>
      <c r="C296" s="71" t="n">
        <v>37228</v>
      </c>
      <c r="D296" s="20" t="n">
        <f aca="false">C296+90</f>
        <v>37318</v>
      </c>
      <c r="E296" s="21" t="n">
        <f aca="false">IF($A$9&gt;=D296,(IF($A$9-D296+1&gt;$A$10,$A$9-$A$8+1,$A$9-D296+1)),0)</f>
        <v>29</v>
      </c>
      <c r="F296" s="162" t="n">
        <v>0.98479672804142</v>
      </c>
      <c r="G296" s="23" t="n">
        <f aca="false">IF(F296&lt;&gt;"",E296,0)</f>
        <v>29</v>
      </c>
      <c r="H296" s="24" t="n">
        <f aca="false">IF(F296&lt;&gt;"",F296,0)</f>
        <v>0.98479672804142</v>
      </c>
      <c r="I296" s="23" t="n">
        <f aca="false">IF(E296&gt;0,1,0)</f>
        <v>1</v>
      </c>
      <c r="J296" s="171"/>
    </row>
    <row r="297" customFormat="false" ht="12.75" hidden="false" customHeight="false" outlineLevel="0" collapsed="false">
      <c r="B297" s="41" t="n">
        <v>88</v>
      </c>
      <c r="C297" s="71" t="n">
        <v>37229</v>
      </c>
      <c r="D297" s="20" t="n">
        <f aca="false">C297+90</f>
        <v>37319</v>
      </c>
      <c r="E297" s="21" t="n">
        <f aca="false">IF($A$9&gt;=D297,(IF($A$9-D297+1&gt;$A$10,$A$9-$A$8+1,$A$9-D297+1)),0)</f>
        <v>28</v>
      </c>
      <c r="F297" s="162" t="n">
        <v>0.984535145829914</v>
      </c>
      <c r="G297" s="23" t="n">
        <f aca="false">IF(F297&lt;&gt;"",E297,0)</f>
        <v>28</v>
      </c>
      <c r="H297" s="24" t="n">
        <f aca="false">IF(F297&lt;&gt;"",F297,0)</f>
        <v>0.984535145829914</v>
      </c>
      <c r="I297" s="23" t="n">
        <f aca="false">IF(E297&gt;0,1,0)</f>
        <v>1</v>
      </c>
      <c r="J297" s="171"/>
    </row>
    <row r="298" customFormat="false" ht="12.75" hidden="false" customHeight="false" outlineLevel="0" collapsed="false">
      <c r="B298" s="41" t="n">
        <v>89</v>
      </c>
      <c r="C298" s="71" t="n">
        <v>37229</v>
      </c>
      <c r="D298" s="20" t="n">
        <f aca="false">C298+90</f>
        <v>37319</v>
      </c>
      <c r="E298" s="21" t="n">
        <f aca="false">IF($A$9&gt;=D298,(IF($A$9-D298+1&gt;$A$10,$A$9-$A$8+1,$A$9-D298+1)),0)</f>
        <v>28</v>
      </c>
      <c r="F298" s="162" t="n">
        <v>0.992091668557966</v>
      </c>
      <c r="G298" s="23" t="n">
        <f aca="false">IF(F298&lt;&gt;"",E298,0)</f>
        <v>28</v>
      </c>
      <c r="H298" s="24" t="n">
        <f aca="false">IF(F298&lt;&gt;"",F298,0)</f>
        <v>0.992091668557966</v>
      </c>
      <c r="I298" s="23" t="n">
        <f aca="false">IF(E298&gt;0,1,0)</f>
        <v>1</v>
      </c>
      <c r="J298" s="171"/>
    </row>
    <row r="299" customFormat="false" ht="12.75" hidden="false" customHeight="false" outlineLevel="0" collapsed="false">
      <c r="B299" s="41" t="n">
        <v>90</v>
      </c>
      <c r="C299" s="71" t="n">
        <v>37227</v>
      </c>
      <c r="D299" s="20" t="n">
        <f aca="false">C299+90</f>
        <v>37317</v>
      </c>
      <c r="E299" s="21" t="n">
        <f aca="false">IF($A$9&gt;=D299,(IF($A$9-D299+1&gt;$A$10,$A$9-$A$8+1,$A$9-D299+1)),0)</f>
        <v>30</v>
      </c>
      <c r="F299" s="162" t="n">
        <v>0.990739559019131</v>
      </c>
      <c r="G299" s="23" t="n">
        <f aca="false">IF(F299&lt;&gt;"",E299,0)</f>
        <v>30</v>
      </c>
      <c r="H299" s="24" t="n">
        <f aca="false">IF(F299&lt;&gt;"",F299,0)</f>
        <v>0.990739559019131</v>
      </c>
      <c r="I299" s="23" t="n">
        <f aca="false">IF(E299&gt;0,1,0)</f>
        <v>1</v>
      </c>
      <c r="J299" s="171"/>
    </row>
    <row r="300" customFormat="false" ht="12.75" hidden="false" customHeight="false" outlineLevel="0" collapsed="false">
      <c r="B300" s="41" t="n">
        <v>91</v>
      </c>
      <c r="C300" s="73" t="n">
        <v>37224</v>
      </c>
      <c r="D300" s="20" t="n">
        <f aca="false">C300+90</f>
        <v>37314</v>
      </c>
      <c r="E300" s="21" t="n">
        <f aca="false">IF($A$9&gt;=D300,(IF($A$9-D300+1&gt;$A$10,$A$9-$A$8+1,$A$9-D300+1)),0)</f>
        <v>31</v>
      </c>
      <c r="F300" s="162" t="n">
        <v>0.916129948468069</v>
      </c>
      <c r="G300" s="23" t="n">
        <f aca="false">IF(F300&lt;&gt;"",E300,0)</f>
        <v>31</v>
      </c>
      <c r="H300" s="24" t="n">
        <f aca="false">IF(F300&lt;&gt;"",F300,0)</f>
        <v>0.916129948468069</v>
      </c>
      <c r="I300" s="23" t="n">
        <f aca="false">IF(E300&gt;0,1,0)</f>
        <v>1</v>
      </c>
      <c r="J300" s="171"/>
    </row>
    <row r="301" customFormat="false" ht="12.75" hidden="false" customHeight="false" outlineLevel="0" collapsed="false">
      <c r="B301" s="41" t="n">
        <v>92</v>
      </c>
      <c r="C301" s="71" t="n">
        <v>37233</v>
      </c>
      <c r="D301" s="20" t="n">
        <f aca="false">C301+90</f>
        <v>37323</v>
      </c>
      <c r="E301" s="21" t="n">
        <f aca="false">IF($A$9&gt;=D301,(IF($A$9-D301+1&gt;$A$10,$A$9-$A$8+1,$A$9-D301+1)),0)</f>
        <v>24</v>
      </c>
      <c r="F301" s="162" t="n">
        <v>0.980607766056234</v>
      </c>
      <c r="G301" s="23" t="n">
        <f aca="false">IF(F301&lt;&gt;"",E301,0)</f>
        <v>24</v>
      </c>
      <c r="H301" s="24" t="n">
        <f aca="false">IF(F301&lt;&gt;"",F301,0)</f>
        <v>0.980607766056234</v>
      </c>
      <c r="I301" s="23" t="n">
        <f aca="false">IF(E301&gt;0,1,0)</f>
        <v>1</v>
      </c>
      <c r="J301" s="171"/>
    </row>
    <row r="302" customFormat="false" ht="12.75" hidden="false" customHeight="false" outlineLevel="0" collapsed="false">
      <c r="B302" s="41" t="n">
        <v>93</v>
      </c>
      <c r="C302" s="71" t="n">
        <v>37229</v>
      </c>
      <c r="D302" s="20" t="n">
        <f aca="false">C302+90</f>
        <v>37319</v>
      </c>
      <c r="E302" s="21" t="n">
        <f aca="false">IF($A$9&gt;=D302,(IF($A$9-D302+1&gt;$A$10,$A$9-$A$8+1,$A$9-D302+1)),0)</f>
        <v>28</v>
      </c>
      <c r="F302" s="162" t="n">
        <v>0.948106</v>
      </c>
      <c r="G302" s="23" t="n">
        <f aca="false">IF(F302&lt;&gt;"",E302,0)</f>
        <v>28</v>
      </c>
      <c r="H302" s="24" t="n">
        <f aca="false">IF(F302&lt;&gt;"",F302,0)</f>
        <v>0.948106</v>
      </c>
      <c r="I302" s="23" t="n">
        <f aca="false">IF(E302&gt;0,1,0)</f>
        <v>1</v>
      </c>
      <c r="J302" s="171"/>
    </row>
    <row r="303" customFormat="false" ht="12.75" hidden="false" customHeight="false" outlineLevel="0" collapsed="false">
      <c r="B303" s="1" t="n">
        <v>96</v>
      </c>
      <c r="C303" s="71" t="n">
        <v>37226</v>
      </c>
      <c r="D303" s="20" t="n">
        <f aca="false">C303+90</f>
        <v>37316</v>
      </c>
      <c r="E303" s="21" t="n">
        <f aca="false">IF($A$9&gt;=D303,(IF($A$9-D303+1&gt;$A$10,$A$9-$A$8+1,$A$9-D303+1)),0)</f>
        <v>31</v>
      </c>
      <c r="F303" s="162" t="n">
        <v>0.990510825694014</v>
      </c>
      <c r="G303" s="23" t="n">
        <f aca="false">IF(F303&lt;&gt;"",E303,0)</f>
        <v>31</v>
      </c>
      <c r="H303" s="24" t="n">
        <f aca="false">IF(F303&lt;&gt;"",F303,0)</f>
        <v>0.990510825694014</v>
      </c>
      <c r="I303" s="23" t="n">
        <f aca="false">IF(E303&gt;0,1,0)</f>
        <v>1</v>
      </c>
      <c r="J303" s="171"/>
    </row>
    <row r="304" customFormat="false" ht="12.75" hidden="false" customHeight="false" outlineLevel="0" collapsed="false">
      <c r="B304" s="1" t="n">
        <v>100</v>
      </c>
      <c r="C304" s="71" t="n">
        <v>37226</v>
      </c>
      <c r="D304" s="20" t="n">
        <f aca="false">C304+90</f>
        <v>37316</v>
      </c>
      <c r="E304" s="21" t="n">
        <f aca="false">IF($A$9&gt;=D304,(IF($A$9-D304+1&gt;$A$10,$A$9-$A$8+1,$A$9-D304+1)),0)</f>
        <v>31</v>
      </c>
      <c r="F304" s="162" t="n">
        <v>0.933640774483655</v>
      </c>
      <c r="G304" s="23" t="n">
        <f aca="false">IF(F304&lt;&gt;"",E304,0)</f>
        <v>31</v>
      </c>
      <c r="H304" s="24" t="n">
        <f aca="false">IF(F304&lt;&gt;"",F304,0)</f>
        <v>0.933640774483655</v>
      </c>
      <c r="I304" s="23" t="n">
        <f aca="false">IF(E304&gt;0,1,0)</f>
        <v>1</v>
      </c>
      <c r="J304" s="171"/>
    </row>
    <row r="305" customFormat="false" ht="12.75" hidden="false" customHeight="false" outlineLevel="0" collapsed="false">
      <c r="B305" s="1" t="n">
        <v>102</v>
      </c>
      <c r="C305" s="71" t="n">
        <v>37227</v>
      </c>
      <c r="D305" s="20" t="n">
        <f aca="false">C305+90</f>
        <v>37317</v>
      </c>
      <c r="E305" s="21" t="n">
        <f aca="false">IF($A$9&gt;=D305,(IF($A$9-D305+1&gt;$A$10,$A$9-$A$8+1,$A$9-D305+1)),0)</f>
        <v>30</v>
      </c>
      <c r="F305" s="162" t="n">
        <v>0.991508440243079</v>
      </c>
      <c r="G305" s="23" t="n">
        <f aca="false">IF(F305&lt;&gt;"",E305,0)</f>
        <v>30</v>
      </c>
      <c r="H305" s="24" t="n">
        <f aca="false">IF(F305&lt;&gt;"",F305,0)</f>
        <v>0.991508440243079</v>
      </c>
      <c r="I305" s="23" t="n">
        <f aca="false">IF(E305&gt;0,1,0)</f>
        <v>1</v>
      </c>
      <c r="J305" s="171"/>
    </row>
    <row r="306" customFormat="false" ht="12.75" hidden="false" customHeight="false" outlineLevel="0" collapsed="false">
      <c r="B306" s="1" t="n">
        <v>103</v>
      </c>
      <c r="C306" s="73" t="n">
        <v>37224</v>
      </c>
      <c r="D306" s="20" t="n">
        <f aca="false">C306+90</f>
        <v>37314</v>
      </c>
      <c r="E306" s="21" t="n">
        <f aca="false">IF($A$9&gt;=D306,(IF($A$9-D306+1&gt;$A$10,$A$9-$A$8+1,$A$9-D306+1)),0)</f>
        <v>31</v>
      </c>
      <c r="F306" s="162" t="n">
        <v>0.989917231783966</v>
      </c>
      <c r="G306" s="23" t="n">
        <f aca="false">IF(F306&lt;&gt;"",E306,0)</f>
        <v>31</v>
      </c>
      <c r="H306" s="24" t="n">
        <f aca="false">IF(F306&lt;&gt;"",F306,0)</f>
        <v>0.989917231783966</v>
      </c>
      <c r="I306" s="23" t="n">
        <f aca="false">IF(E306&gt;0,1,0)</f>
        <v>1</v>
      </c>
      <c r="J306" s="171"/>
    </row>
    <row r="307" customFormat="false" ht="12.75" hidden="false" customHeight="false" outlineLevel="0" collapsed="false">
      <c r="B307" s="1" t="n">
        <v>104</v>
      </c>
      <c r="C307" s="71" t="n">
        <v>37228</v>
      </c>
      <c r="D307" s="20" t="n">
        <f aca="false">C307+90</f>
        <v>37318</v>
      </c>
      <c r="E307" s="21" t="n">
        <f aca="false">IF($A$9&gt;=D307,(IF($A$9-D307+1&gt;$A$10,$A$9-$A$8+1,$A$9-D307+1)),0)</f>
        <v>29</v>
      </c>
      <c r="F307" s="162" t="n">
        <v>0.922405615752761</v>
      </c>
      <c r="G307" s="23" t="n">
        <f aca="false">IF(F307&lt;&gt;"",E307,0)</f>
        <v>29</v>
      </c>
      <c r="H307" s="24" t="n">
        <f aca="false">IF(F307&lt;&gt;"",F307,0)</f>
        <v>0.922405615752761</v>
      </c>
      <c r="I307" s="23" t="n">
        <f aca="false">IF(E307&gt;0,1,0)</f>
        <v>1</v>
      </c>
      <c r="J307" s="171"/>
    </row>
    <row r="308" customFormat="false" ht="12.75" hidden="false" customHeight="false" outlineLevel="0" collapsed="false">
      <c r="B308" s="1" t="n">
        <v>105</v>
      </c>
      <c r="C308" s="73" t="n">
        <v>37223</v>
      </c>
      <c r="D308" s="20" t="n">
        <f aca="false">C308+90</f>
        <v>37313</v>
      </c>
      <c r="E308" s="21" t="n">
        <f aca="false">IF($A$9&gt;=D308,(IF($A$9-D308+1&gt;$A$10,$A$9-$A$8+1,$A$9-D308+1)),0)</f>
        <v>31</v>
      </c>
      <c r="F308" s="162" t="n">
        <v>0.757957843956057</v>
      </c>
      <c r="G308" s="23" t="n">
        <f aca="false">IF(F308&lt;&gt;"",E308,0)</f>
        <v>31</v>
      </c>
      <c r="H308" s="24" t="n">
        <f aca="false">IF(F308&lt;&gt;"",F308,0)</f>
        <v>0.757957843956057</v>
      </c>
      <c r="I308" s="23" t="n">
        <f aca="false">IF(E308&gt;0,1,0)</f>
        <v>1</v>
      </c>
      <c r="J308" s="171"/>
    </row>
    <row r="309" customFormat="false" ht="12.75" hidden="false" customHeight="false" outlineLevel="0" collapsed="false">
      <c r="B309" s="1" t="n">
        <v>106</v>
      </c>
      <c r="C309" s="73" t="n">
        <v>37224</v>
      </c>
      <c r="D309" s="20" t="n">
        <f aca="false">C309+90</f>
        <v>37314</v>
      </c>
      <c r="E309" s="21" t="n">
        <f aca="false">IF($A$9&gt;=D309,(IF($A$9-D309+1&gt;$A$10,$A$9-$A$8+1,$A$9-D309+1)),0)</f>
        <v>31</v>
      </c>
      <c r="F309" s="162" t="n">
        <v>0.931080493312008</v>
      </c>
      <c r="G309" s="23" t="n">
        <f aca="false">IF(F309&lt;&gt;"",E309,0)</f>
        <v>31</v>
      </c>
      <c r="H309" s="24" t="n">
        <f aca="false">IF(F309&lt;&gt;"",F309,0)</f>
        <v>0.931080493312008</v>
      </c>
      <c r="I309" s="23" t="n">
        <f aca="false">IF(E309&gt;0,1,0)</f>
        <v>1</v>
      </c>
      <c r="J309" s="171"/>
    </row>
    <row r="310" customFormat="false" ht="12.75" hidden="false" customHeight="false" outlineLevel="0" collapsed="false">
      <c r="B310" s="1" t="n">
        <v>107</v>
      </c>
      <c r="C310" s="73" t="n">
        <v>37224</v>
      </c>
      <c r="D310" s="20" t="n">
        <f aca="false">C310+90</f>
        <v>37314</v>
      </c>
      <c r="E310" s="21" t="n">
        <f aca="false">IF($A$9&gt;=D310,(IF($A$9-D310+1&gt;$A$10,$A$9-$A$8+1,$A$9-D310+1)),0)</f>
        <v>31</v>
      </c>
      <c r="F310" s="162" t="n">
        <v>0.900147573981927</v>
      </c>
      <c r="G310" s="23" t="n">
        <f aca="false">IF(F310&lt;&gt;"",E310,0)</f>
        <v>31</v>
      </c>
      <c r="H310" s="24" t="n">
        <f aca="false">IF(F310&lt;&gt;"",F310,0)</f>
        <v>0.900147573981927</v>
      </c>
      <c r="I310" s="23" t="n">
        <f aca="false">IF(E310&gt;0,1,0)</f>
        <v>1</v>
      </c>
      <c r="J310" s="171"/>
    </row>
    <row r="311" customFormat="false" ht="12.75" hidden="false" customHeight="false" outlineLevel="0" collapsed="false">
      <c r="B311" s="1" t="n">
        <v>108</v>
      </c>
      <c r="C311" s="71" t="n">
        <v>37227</v>
      </c>
      <c r="D311" s="20" t="n">
        <f aca="false">C311+90</f>
        <v>37317</v>
      </c>
      <c r="E311" s="21" t="n">
        <f aca="false">IF($A$9&gt;=D311,(IF($A$9-D311+1&gt;$A$10,$A$9-$A$8+1,$A$9-D311+1)),0)</f>
        <v>30</v>
      </c>
      <c r="F311" s="162" t="n">
        <v>0.794730843963234</v>
      </c>
      <c r="G311" s="23" t="n">
        <f aca="false">IF(F311&lt;&gt;"",E311,0)</f>
        <v>30</v>
      </c>
      <c r="H311" s="24" t="n">
        <f aca="false">IF(F311&lt;&gt;"",F311,0)</f>
        <v>0.794730843963234</v>
      </c>
      <c r="I311" s="23" t="n">
        <f aca="false">IF(E311&gt;0,1,0)</f>
        <v>1</v>
      </c>
      <c r="J311" s="171"/>
    </row>
    <row r="312" customFormat="false" ht="12.75" hidden="false" customHeight="false" outlineLevel="0" collapsed="false">
      <c r="B312" s="1" t="n">
        <v>109</v>
      </c>
      <c r="C312" s="71" t="n">
        <v>37228</v>
      </c>
      <c r="D312" s="20" t="n">
        <f aca="false">C312+90</f>
        <v>37318</v>
      </c>
      <c r="E312" s="21" t="n">
        <f aca="false">IF($A$9&gt;=D312,(IF($A$9-D312+1&gt;$A$10,$A$9-$A$8+1,$A$9-D312+1)),0)</f>
        <v>29</v>
      </c>
      <c r="F312" s="162" t="n">
        <v>0.987708971843028</v>
      </c>
      <c r="G312" s="23" t="n">
        <f aca="false">IF(F312&lt;&gt;"",E312,0)</f>
        <v>29</v>
      </c>
      <c r="H312" s="24" t="n">
        <f aca="false">IF(F312&lt;&gt;"",F312,0)</f>
        <v>0.987708971843028</v>
      </c>
      <c r="I312" s="23" t="n">
        <f aca="false">IF(E312&gt;0,1,0)</f>
        <v>1</v>
      </c>
      <c r="J312" s="171"/>
    </row>
    <row r="313" customFormat="false" ht="12.75" hidden="false" customHeight="false" outlineLevel="0" collapsed="false">
      <c r="B313" s="1" t="n">
        <v>113</v>
      </c>
      <c r="C313" s="71" t="n">
        <v>37227</v>
      </c>
      <c r="D313" s="20" t="n">
        <f aca="false">C313+90</f>
        <v>37317</v>
      </c>
      <c r="E313" s="21" t="n">
        <f aca="false">IF($A$9&gt;=D313,(IF($A$9-D313+1&gt;$A$10,$A$9-$A$8+1,$A$9-D313+1)),0)</f>
        <v>30</v>
      </c>
      <c r="F313" s="162" t="n">
        <v>0.928936285366101</v>
      </c>
      <c r="G313" s="23" t="n">
        <f aca="false">IF(F313&lt;&gt;"",E313,0)</f>
        <v>30</v>
      </c>
      <c r="H313" s="24" t="n">
        <f aca="false">IF(F313&lt;&gt;"",F313,0)</f>
        <v>0.928936285366101</v>
      </c>
      <c r="I313" s="23" t="n">
        <f aca="false">IF(E313&gt;0,1,0)</f>
        <v>1</v>
      </c>
      <c r="J313" s="171"/>
    </row>
    <row r="314" customFormat="false" ht="12.75" hidden="false" customHeight="false" outlineLevel="0" collapsed="false">
      <c r="B314" s="1" t="n">
        <v>114</v>
      </c>
      <c r="C314" s="72" t="n">
        <v>37216</v>
      </c>
      <c r="D314" s="20" t="n">
        <f aca="false">C314+90</f>
        <v>37306</v>
      </c>
      <c r="E314" s="21" t="n">
        <f aca="false">IF($A$9&gt;=D314,(IF($A$9-D314+1&gt;$A$10,$A$9-$A$8+1,$A$9-D314+1)),0)</f>
        <v>31</v>
      </c>
      <c r="F314" s="162" t="n">
        <v>0.973619783198928</v>
      </c>
      <c r="G314" s="23" t="n">
        <f aca="false">IF(F314&lt;&gt;"",E314,0)</f>
        <v>31</v>
      </c>
      <c r="H314" s="24" t="n">
        <f aca="false">IF(F314&lt;&gt;"",F314,0)</f>
        <v>0.973619783198928</v>
      </c>
      <c r="I314" s="23" t="n">
        <f aca="false">IF(E314&gt;0,1,0)</f>
        <v>1</v>
      </c>
      <c r="J314" s="171"/>
    </row>
    <row r="315" customFormat="false" ht="12.75" hidden="false" customHeight="false" outlineLevel="0" collapsed="false">
      <c r="B315" s="1" t="n">
        <v>115</v>
      </c>
      <c r="C315" s="73" t="n">
        <v>37222</v>
      </c>
      <c r="D315" s="20" t="n">
        <f aca="false">C315+90</f>
        <v>37312</v>
      </c>
      <c r="E315" s="21" t="n">
        <f aca="false">IF($A$9&gt;=D315,(IF($A$9-D315+1&gt;$A$10,$A$9-$A$8+1,$A$9-D315+1)),0)</f>
        <v>31</v>
      </c>
      <c r="F315" s="162" t="n">
        <v>0.98544855315462</v>
      </c>
      <c r="G315" s="23" t="n">
        <f aca="false">IF(F315&lt;&gt;"",E315,0)</f>
        <v>31</v>
      </c>
      <c r="H315" s="24" t="n">
        <f aca="false">IF(F315&lt;&gt;"",F315,0)</f>
        <v>0.98544855315462</v>
      </c>
      <c r="I315" s="23" t="n">
        <f aca="false">IF(E315&gt;0,1,0)</f>
        <v>1</v>
      </c>
      <c r="J315" s="171"/>
    </row>
    <row r="316" customFormat="false" ht="12.75" hidden="false" customHeight="false" outlineLevel="0" collapsed="false">
      <c r="B316" s="1" t="n">
        <v>116</v>
      </c>
      <c r="C316" s="73" t="n">
        <v>37221</v>
      </c>
      <c r="D316" s="20" t="n">
        <f aca="false">C316+90</f>
        <v>37311</v>
      </c>
      <c r="E316" s="21" t="n">
        <f aca="false">IF($A$9&gt;=D316,(IF($A$9-D316+1&gt;$A$10,$A$9-$A$8+1,$A$9-D316+1)),0)</f>
        <v>31</v>
      </c>
      <c r="F316" s="162" t="n">
        <v>0.794989124890186</v>
      </c>
      <c r="G316" s="23" t="n">
        <f aca="false">IF(F316&lt;&gt;"",E316,0)</f>
        <v>31</v>
      </c>
      <c r="H316" s="24" t="n">
        <f aca="false">IF(F316&lt;&gt;"",F316,0)</f>
        <v>0.794989124890186</v>
      </c>
      <c r="I316" s="23" t="n">
        <f aca="false">IF(E316&gt;0,1,0)</f>
        <v>1</v>
      </c>
      <c r="J316" s="171"/>
    </row>
    <row r="317" customFormat="false" ht="12.75" hidden="false" customHeight="false" outlineLevel="0" collapsed="false">
      <c r="B317" s="1" t="n">
        <v>117</v>
      </c>
      <c r="C317" s="71" t="n">
        <v>37229</v>
      </c>
      <c r="D317" s="20" t="n">
        <f aca="false">C317+90</f>
        <v>37319</v>
      </c>
      <c r="E317" s="21" t="n">
        <f aca="false">IF($A$9&gt;=D317,(IF($A$9-D317+1&gt;$A$10,$A$9-$A$8+1,$A$9-D317+1)),0)</f>
        <v>28</v>
      </c>
      <c r="F317" s="162" t="n">
        <v>0.930124545306044</v>
      </c>
      <c r="G317" s="23" t="n">
        <f aca="false">IF(F317&lt;&gt;"",E317,0)</f>
        <v>28</v>
      </c>
      <c r="H317" s="24" t="n">
        <f aca="false">IF(F317&lt;&gt;"",F317,0)</f>
        <v>0.930124545306044</v>
      </c>
      <c r="I317" s="23" t="n">
        <f aca="false">IF(E317&gt;0,1,0)</f>
        <v>1</v>
      </c>
      <c r="J317" s="171"/>
    </row>
    <row r="318" customFormat="false" ht="12.75" hidden="false" customHeight="false" outlineLevel="0" collapsed="false">
      <c r="B318" s="1" t="n">
        <v>118</v>
      </c>
      <c r="C318" s="71" t="n">
        <v>37228</v>
      </c>
      <c r="D318" s="20" t="n">
        <f aca="false">C318+90</f>
        <v>37318</v>
      </c>
      <c r="E318" s="21" t="n">
        <f aca="false">IF($A$9&gt;=D318,(IF($A$9-D318+1&gt;$A$10,$A$9-$A$8+1,$A$9-D318+1)),0)</f>
        <v>29</v>
      </c>
      <c r="F318" s="162" t="n">
        <v>0.983715131681471</v>
      </c>
      <c r="G318" s="23" t="n">
        <f aca="false">IF(F318&lt;&gt;"",E318,0)</f>
        <v>29</v>
      </c>
      <c r="H318" s="24" t="n">
        <f aca="false">IF(F318&lt;&gt;"",F318,0)</f>
        <v>0.983715131681471</v>
      </c>
      <c r="I318" s="23" t="n">
        <f aca="false">IF(E318&gt;0,1,0)</f>
        <v>1</v>
      </c>
      <c r="J318" s="171"/>
    </row>
    <row r="319" customFormat="false" ht="12.75" hidden="false" customHeight="false" outlineLevel="0" collapsed="false">
      <c r="B319" s="1" t="n">
        <v>119</v>
      </c>
      <c r="C319" s="71" t="n">
        <v>37228</v>
      </c>
      <c r="D319" s="20" t="n">
        <f aca="false">C319+90</f>
        <v>37318</v>
      </c>
      <c r="E319" s="21" t="n">
        <f aca="false">IF($A$9&gt;=D319,(IF($A$9-D319+1&gt;$A$10,$A$9-$A$8+1,$A$9-D319+1)),0)</f>
        <v>29</v>
      </c>
      <c r="F319" s="162" t="n">
        <v>0.901491417980879</v>
      </c>
      <c r="G319" s="23" t="n">
        <f aca="false">IF(F319&lt;&gt;"",E319,0)</f>
        <v>29</v>
      </c>
      <c r="H319" s="24" t="n">
        <f aca="false">IF(F319&lt;&gt;"",F319,0)</f>
        <v>0.901491417980879</v>
      </c>
      <c r="I319" s="23" t="n">
        <f aca="false">IF(E319&gt;0,1,0)</f>
        <v>1</v>
      </c>
      <c r="J319" s="171"/>
    </row>
    <row r="320" customFormat="false" ht="12.75" hidden="false" customHeight="false" outlineLevel="0" collapsed="false">
      <c r="B320" s="1" t="n">
        <v>120</v>
      </c>
      <c r="C320" s="71" t="n">
        <v>37229</v>
      </c>
      <c r="D320" s="20" t="n">
        <f aca="false">C320+90</f>
        <v>37319</v>
      </c>
      <c r="E320" s="21" t="n">
        <f aca="false">IF($A$9&gt;=D320,(IF($A$9-D320+1&gt;$A$10,$A$9-$A$8+1,$A$9-D320+1)),0)</f>
        <v>28</v>
      </c>
      <c r="F320" s="162" t="n">
        <v>0.990828783428081</v>
      </c>
      <c r="G320" s="23" t="n">
        <f aca="false">IF(F320&lt;&gt;"",E320,0)</f>
        <v>28</v>
      </c>
      <c r="H320" s="24" t="n">
        <f aca="false">IF(F320&lt;&gt;"",F320,0)</f>
        <v>0.990828783428081</v>
      </c>
      <c r="I320" s="23" t="n">
        <f aca="false">IF(E320&gt;0,1,0)</f>
        <v>1</v>
      </c>
      <c r="J320" s="171"/>
    </row>
    <row r="321" customFormat="false" ht="12.75" hidden="false" customHeight="false" outlineLevel="0" collapsed="false">
      <c r="B321" s="1" t="n">
        <v>121</v>
      </c>
      <c r="C321" s="71" t="n">
        <v>37228</v>
      </c>
      <c r="D321" s="20" t="n">
        <f aca="false">C321+90</f>
        <v>37318</v>
      </c>
      <c r="E321" s="21" t="n">
        <f aca="false">IF($A$9&gt;=D321,(IF($A$9-D321+1&gt;$A$10,$A$9-$A$8+1,$A$9-D321+1)),0)</f>
        <v>29</v>
      </c>
      <c r="F321" s="162" t="n">
        <v>0.776754225660711</v>
      </c>
      <c r="G321" s="23" t="n">
        <f aca="false">IF(F321&lt;&gt;"",E321,0)</f>
        <v>29</v>
      </c>
      <c r="H321" s="24" t="n">
        <f aca="false">IF(F321&lt;&gt;"",F321,0)</f>
        <v>0.776754225660711</v>
      </c>
      <c r="I321" s="23" t="n">
        <f aca="false">IF(E321&gt;0,1,0)</f>
        <v>1</v>
      </c>
      <c r="J321" s="171"/>
    </row>
    <row r="322" customFormat="false" ht="12.75" hidden="false" customHeight="false" outlineLevel="0" collapsed="false">
      <c r="B322" s="1" t="n">
        <v>122</v>
      </c>
      <c r="C322" s="71" t="n">
        <v>37228</v>
      </c>
      <c r="D322" s="20" t="n">
        <f aca="false">C322+90</f>
        <v>37318</v>
      </c>
      <c r="E322" s="21" t="n">
        <f aca="false">IF($A$9&gt;=D322,(IF($A$9-D322+1&gt;$A$10,$A$9-$A$8+1,$A$9-D322+1)),0)</f>
        <v>29</v>
      </c>
      <c r="F322" s="162" t="n">
        <v>0.922646964343077</v>
      </c>
      <c r="G322" s="23" t="n">
        <f aca="false">IF(F322&lt;&gt;"",E322,0)</f>
        <v>29</v>
      </c>
      <c r="H322" s="24" t="n">
        <f aca="false">IF(F322&lt;&gt;"",F322,0)</f>
        <v>0.922646964343077</v>
      </c>
      <c r="I322" s="23" t="n">
        <f aca="false">IF(E322&gt;0,1,0)</f>
        <v>1</v>
      </c>
      <c r="J322" s="171"/>
    </row>
    <row r="323" customFormat="false" ht="12.75" hidden="false" customHeight="false" outlineLevel="0" collapsed="false">
      <c r="B323" s="41"/>
      <c r="E323" s="74" t="s">
        <v>17</v>
      </c>
      <c r="F323" s="75" t="n">
        <f aca="false">AVERAGE(F233:F322)</f>
        <v>0.931703397139718</v>
      </c>
      <c r="G323" s="75"/>
      <c r="H323" s="75"/>
      <c r="I323" s="23" t="n">
        <f aca="false">SUM(I233:I322)</f>
        <v>90</v>
      </c>
    </row>
    <row r="324" customFormat="false" ht="12.75" hidden="false" customHeight="false" outlineLevel="0" collapsed="false">
      <c r="E324" s="37" t="s">
        <v>18</v>
      </c>
      <c r="F324" s="169" t="n">
        <f aca="false">(G233*H233+G234*H234+G235*H235+G236*H236+G237*H237+G238*H238+G239*H239+G240*H240+G241*H241+G242*H242+G243*H243+G244*H244+G245*H245+G246*H246+G247*H247+G248*H248+G249*H249+G250*H250+G251*H251+G252*H252+G253*H253+G254*H254+G255*H255+G256*H256+G257*H257+G258*H258+G259*H259+G260*H260+G261*H261+G262*H262+G263*H263+G264*H264+G265*H265+G266*H266+G267*H267+G268*H268+G269*H269+G270*H270+G271*H271+G272*H272+G273*H273+G274*H274+G275*H275+G276*H276+G277*H277+G278*H278+G279*H279+G280*H280+G281*H281+G282*H282+G283*H283+G284*H284+G285*H285+G286*H286+G287*H287+G288*H288+G289*H289+G290*H290+G291*H291+G292*H292+G293*H293+G294*H294+G295*H295+G296*H296+G297*H297+G298*H298+G299*H299+G300*H300+G301*H301+G302*H302+G303*H303+G304*H304+G305*H305+G306*H306+G307*H307+G308*H308+G309*H309+G310*H310+G311*H311+G312*H312+G313*H313+G314*H314+G315*H315+G316*H316+G317*H317+G318*H318+G319*H319+G320*H320+G321*H321+G322*H322)/SUM(G233:G322)</f>
        <v>0.93226978036112</v>
      </c>
    </row>
  </sheetData>
  <mergeCells count="10">
    <mergeCell ref="B2:D2"/>
    <mergeCell ref="B3:D3"/>
    <mergeCell ref="B5:C5"/>
    <mergeCell ref="B31:C31"/>
    <mergeCell ref="B136:C136"/>
    <mergeCell ref="B151:C151"/>
    <mergeCell ref="B176:C176"/>
    <mergeCell ref="B187:C187"/>
    <mergeCell ref="B208:C208"/>
    <mergeCell ref="B230:C230"/>
  </mergeCells>
  <conditionalFormatting sqref="I154:I174 I211:I228 I179:I185 I190:I206 I233:I323 I9:I28 I139:I149 I34:I133 E139:F148 E9:F28 E154:F173 E179:F184 E190:F205 E211:F227 E34:F133 E233:F322">
    <cfRule type="cellIs" priority="2" operator="greaterThanOrEqual" aboveAverage="0" equalAverage="0" bottom="0" percent="0" rank="0" text="" dxfId="8">
      <formula>$A$9</formula>
    </cfRule>
  </conditionalFormatting>
  <conditionalFormatting sqref="D9:D28 D34:D133 D139:D148 D154:D173 D179:D184 D190:D205 D211:D227 D233:D322">
    <cfRule type="cellIs" priority="3" operator="greaterThan" aboveAverage="0" equalAverage="0" bottom="0" percent="0" rank="0" text="" dxfId="9">
      <formula>$A$9</formula>
    </cfRule>
  </conditionalFormatting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66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&amp;C&amp;"Arial,Bold"&amp;16 2001 Commissioning Summary</oddHeader>
    <oddFooter>&amp;R&amp;D</oddFooter>
  </headerFooter>
  <rowBreaks count="4" manualBreakCount="4">
    <brk id="28" man="true" max="16383" min="0"/>
    <brk id="82" man="true" max="16383" min="0"/>
    <brk id="133" man="true" max="16383" min="0"/>
    <brk id="205" man="true" max="16383" min="0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2001-07-31T18:53:10Z</dcterms:created>
  <dc:creator>Richard Ellis</dc:creator>
  <dc:description/>
  <dc:language>en-US</dc:language>
  <cp:lastModifiedBy>Hollis Kimbrough</cp:lastModifiedBy>
  <cp:lastPrinted>2001-12-28T15:06:58Z</cp:lastPrinted>
  <cp:revision>0</cp:revision>
  <dc:subject/>
  <dc:title/>
</cp:coreProperties>
</file>