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evoirs" sheetId="1" state="visible" r:id="rId3"/>
    <sheet name="Salt Domes" sheetId="2" state="visible" r:id="rId4"/>
    <sheet name="Reservoirs %" sheetId="3" state="visible" r:id="rId5"/>
    <sheet name="Salt Domes %" sheetId="4" state="visible" r:id="rId6"/>
    <sheet name="Summary" sheetId="5" state="visible" r:id="rId7"/>
    <sheet name="Summary%" sheetId="6" state="visible" r:id="rId8"/>
    <sheet name="REPORT" sheetId="7" state="visible" r:id="rId9"/>
    <sheet name="Sheet2" sheetId="8" state="visible" r:id="rId10"/>
  </sheets>
  <definedNames>
    <definedName function="false" hidden="false" localSheetId="2" name="_xlnm.Print_Area" vbProcedure="false">'Reservoirs %'!$A$94:$Z$153</definedName>
    <definedName function="false" hidden="false" localSheetId="0" name="_xlnm.Print_Area" vbProcedure="false">Resevoirs!$A$1:$Z$62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<sst xmlns="http://schemas.openxmlformats.org/spreadsheetml/2006/main" count="913" uniqueCount="135">
  <si>
    <t xml:space="preserve">Including NGPL Lansing</t>
  </si>
  <si>
    <t xml:space="preserve">OPERATING COMPANY</t>
  </si>
  <si>
    <t xml:space="preserve">FIELD</t>
  </si>
  <si>
    <t xml:space="preserve">COUNTY</t>
  </si>
  <si>
    <t xml:space="preserve">WORKING TOP GAS</t>
  </si>
  <si>
    <t xml:space="preserve">American Gas Storage, L. P.</t>
  </si>
  <si>
    <t xml:space="preserve">Felmac</t>
  </si>
  <si>
    <t xml:space="preserve">Gaines</t>
  </si>
  <si>
    <t xml:space="preserve">Loop Field</t>
  </si>
  <si>
    <t xml:space="preserve">City of Brady</t>
  </si>
  <si>
    <t xml:space="preserve">Janellen</t>
  </si>
  <si>
    <t xml:space="preserve">Brown</t>
  </si>
  <si>
    <t xml:space="preserve">El Paso Field Services</t>
  </si>
  <si>
    <t xml:space="preserve">Rotherwood</t>
  </si>
  <si>
    <t xml:space="preserve">Harris</t>
  </si>
  <si>
    <t xml:space="preserve">Houston Pipe Line Co.</t>
  </si>
  <si>
    <t xml:space="preserve">Bammel</t>
  </si>
  <si>
    <t xml:space="preserve">Delhi Gas Pipeline Corp.</t>
  </si>
  <si>
    <t xml:space="preserve">Pickton</t>
  </si>
  <si>
    <t xml:space="preserve">Hopkins</t>
  </si>
  <si>
    <t xml:space="preserve">Lone Star Pipeline Co.</t>
  </si>
  <si>
    <t xml:space="preserve">Ambassador</t>
  </si>
  <si>
    <t xml:space="preserve">Clay</t>
  </si>
  <si>
    <t xml:space="preserve">Hill</t>
  </si>
  <si>
    <t xml:space="preserve">Eastland</t>
  </si>
  <si>
    <t xml:space="preserve">La Pan</t>
  </si>
  <si>
    <t xml:space="preserve">Lake Dallas</t>
  </si>
  <si>
    <t xml:space="preserve">Denton</t>
  </si>
  <si>
    <t xml:space="preserve">New York City</t>
  </si>
  <si>
    <t xml:space="preserve">Pecan Station</t>
  </si>
  <si>
    <t xml:space="preserve">Tom Green</t>
  </si>
  <si>
    <t xml:space="preserve">Tri-Cities (Bacon)</t>
  </si>
  <si>
    <t xml:space="preserve">Henderson</t>
  </si>
  <si>
    <t xml:space="preserve">Tri-Cities (Rodessa)</t>
  </si>
  <si>
    <t xml:space="preserve">Lower Colorado River Authority</t>
  </si>
  <si>
    <t xml:space="preserve">Hillbig</t>
  </si>
  <si>
    <t xml:space="preserve">Bastrop</t>
  </si>
  <si>
    <t xml:space="preserve">Natural Gas Pipeline</t>
  </si>
  <si>
    <t xml:space="preserve">North Lansing</t>
  </si>
  <si>
    <t xml:space="preserve">Harrison</t>
  </si>
  <si>
    <t xml:space="preserve">Southwestern Gas Pipeline Inc.</t>
  </si>
  <si>
    <t xml:space="preserve">Lone Camp</t>
  </si>
  <si>
    <t xml:space="preserve">Palo Pinto</t>
  </si>
  <si>
    <t xml:space="preserve">Tejas Gas Pipeline Co.</t>
  </si>
  <si>
    <t xml:space="preserve">West Clear Lake</t>
  </si>
  <si>
    <t xml:space="preserve">Texas Utilities Fuel Co.</t>
  </si>
  <si>
    <t xml:space="preserve">South Bryson</t>
  </si>
  <si>
    <t xml:space="preserve">Jack</t>
  </si>
  <si>
    <t xml:space="preserve">Worsham-Steed</t>
  </si>
  <si>
    <t xml:space="preserve">Lone Star Gas Company</t>
  </si>
  <si>
    <t xml:space="preserve">Leeray</t>
  </si>
  <si>
    <t xml:space="preserve">Stephens</t>
  </si>
  <si>
    <t xml:space="preserve">Tristar Gas Co.</t>
  </si>
  <si>
    <t xml:space="preserve">Pottsville</t>
  </si>
  <si>
    <t xml:space="preserve">Hamilton</t>
  </si>
  <si>
    <t xml:space="preserve">Western Gas Resources Storage</t>
  </si>
  <si>
    <t xml:space="preserve">Katy Hub</t>
  </si>
  <si>
    <t xml:space="preserve">Ft. Bend</t>
  </si>
  <si>
    <t xml:space="preserve">TOTAL WORKING GAS IN PLACE</t>
  </si>
  <si>
    <t xml:space="preserve">Not Including NGPL Lansing</t>
  </si>
  <si>
    <t xml:space="preserve">Salado I, II, and III</t>
  </si>
  <si>
    <t xml:space="preserve">Centana Intrastate Pipeline Co.</t>
  </si>
  <si>
    <t xml:space="preserve">Spindletop</t>
  </si>
  <si>
    <t xml:space="preserve">Jefferson</t>
  </si>
  <si>
    <t xml:space="preserve">Dow Salt Dome Operations</t>
  </si>
  <si>
    <t xml:space="preserve">Stratten Ridge (2 caverns)</t>
  </si>
  <si>
    <t xml:space="preserve">Brazoria</t>
  </si>
  <si>
    <t xml:space="preserve">HNG Storage Company</t>
  </si>
  <si>
    <t xml:space="preserve">North Dayton</t>
  </si>
  <si>
    <t xml:space="preserve">Liberty</t>
  </si>
  <si>
    <t xml:space="preserve">Bethel</t>
  </si>
  <si>
    <t xml:space="preserve">Anderson</t>
  </si>
  <si>
    <t xml:space="preserve">Market Hub Partners, L. P. </t>
  </si>
  <si>
    <t xml:space="preserve">Moss Bluff</t>
  </si>
  <si>
    <t xml:space="preserve">Valero Gas Storage</t>
  </si>
  <si>
    <t xml:space="preserve">Boling</t>
  </si>
  <si>
    <t xml:space="preserve">Wharton</t>
  </si>
  <si>
    <t xml:space="preserve">Phillips Petroleum</t>
  </si>
  <si>
    <t xml:space="preserve">Clemens</t>
  </si>
  <si>
    <t xml:space="preserve">Entergy Gulf States</t>
  </si>
  <si>
    <t xml:space="preserve">Tejas</t>
  </si>
  <si>
    <t xml:space="preserve">STratten Ridge</t>
  </si>
  <si>
    <t xml:space="preserve">Midtex Gas Storage Company LLP</t>
  </si>
  <si>
    <t xml:space="preserve">Markham (2 caverns)</t>
  </si>
  <si>
    <t xml:space="preserve">Matagorda</t>
  </si>
  <si>
    <t xml:space="preserve">Bethel (3 caverns)</t>
  </si>
  <si>
    <t xml:space="preserve">Balance Numbers as of the first of the month</t>
  </si>
  <si>
    <t xml:space="preserve">STORAGE TYPE</t>
  </si>
  <si>
    <t xml:space="preserve">RESEVOIRS (w/ Lansing)</t>
  </si>
  <si>
    <t xml:space="preserve">SALT DOMES</t>
  </si>
  <si>
    <t xml:space="preserve">RATE OF INJECTION (per day)</t>
  </si>
  <si>
    <t xml:space="preserve">RESEVOIRS</t>
  </si>
  <si>
    <t xml:space="preserve">RESEVOIRS (w/o Lansing)</t>
  </si>
  <si>
    <t xml:space="preserve">PRODUCING REGION BALANCE</t>
  </si>
  <si>
    <t xml:space="preserve">STORAGE TOTALS AS OF BEGINNING OF MONTH INCLUDING NGPL LANSING</t>
  </si>
  <si>
    <t xml:space="preserve">Year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</si>
  <si>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</si>
  <si>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</si>
  <si>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</si>
  <si>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</si>
  <si>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</si>
  <si>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</si>
  <si>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</si>
  <si>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</si>
  <si>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Storage</t>
  </si>
  <si>
    <t xml:space="preserve">Balances</t>
  </si>
  <si>
    <t xml:space="preserve">STORAGE TOTALS AS OF BEGINNING OF MONTH NOT INCLUDING NGPL LANSING</t>
  </si>
  <si>
    <t xml:space="preserve">RATE OF INJECTION INCLUDING NGPL LANSING</t>
  </si>
  <si>
    <t xml:space="preserve">AVERAGE</t>
  </si>
  <si>
    <t xml:space="preserve">n/a</t>
  </si>
  <si>
    <t xml:space="preserve">Inj/(WD)</t>
  </si>
  <si>
    <t xml:space="preserve">rate</t>
  </si>
  <si>
    <t xml:space="preserve">RATE OF INJECTION NOT INCLUDING NGPL LANSING</t>
  </si>
  <si>
    <t xml:space="preserve">TEXAS PRODUCTION PER DAY</t>
  </si>
  <si>
    <t xml:space="preserve">Production</t>
  </si>
  <si>
    <t xml:space="preserve">TOTAL TEXAS PRODUCTION BY MONTH</t>
  </si>
  <si>
    <t xml:space="preserve">TOTAL</t>
  </si>
  <si>
    <t xml:space="preserve">#'s in 1000's of MMBtu's</t>
  </si>
  <si>
    <t xml:space="preserve">January</t>
  </si>
  <si>
    <t xml:space="preserve">February</t>
  </si>
  <si>
    <t xml:space="preserve">March</t>
  </si>
  <si>
    <t xml:space="preserve">December</t>
  </si>
  <si>
    <t xml:space="preserve">Total Yearly Production</t>
  </si>
  <si>
    <t xml:space="preserve">Jan 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</si>
  <si>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</si>
  <si>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</si>
  <si>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</si>
  <si>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</si>
  <si>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</si>
  <si>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</si>
  <si>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</si>
  <si>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</si>
  <si>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</si>
  <si>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</si>
  <si>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Jan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</si>
</sst>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[$-409]#,##0_);\(#,##0\)"/>
    <numFmt numFmtId="167" formatCode="[$-409]#,##0_);[RED]\(#,##0\)"/>
    <numFmt numFmtId="168" formatCode="0.00%"/>
    <numFmt numFmtId="169" formatCode="0.00000"/>
    <numFmt numFmtId="170" formatCode="0.0%"/>
    <numFmt numFmtId="171" formatCode="\$#,##0.00"/>
    <numFmt numFmtId="172" formatCode="[$-409]d\-mmm\-yy"/>
    <numFmt numFmtId="173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sz val="8"/>
      <name val="Arial"/>
      <family val="0"/>
    </font>
    <font>
      <b val="true"/>
      <sz val="8"/>
      <color rgb="FFFF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8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100080</xdr:colOff>
      <xdr:row>0</xdr:row>
      <xdr:rowOff>66240</xdr:rowOff>
    </xdr:from>
    <xdr:to>
      <xdr:col>10</xdr:col>
      <xdr:colOff>30600</xdr:colOff>
      <xdr:row>14</xdr:row>
      <xdr:rowOff>162000</xdr:rowOff>
    </xdr:to>
    <xdr:sp>
      <xdr:nvSpPr>
        <xdr:cNvPr id="0" name="AutoShape 1"/>
        <xdr:cNvSpPr/>
      </xdr:nvSpPr>
      <xdr:spPr>
        <a:xfrm>
          <a:off x="5401800" y="66240"/>
          <a:ext cx="120960" cy="2381760"/>
        </a:xfrm>
        <a:custGeom>
          <a:avLst/>
          <a:gdLst>
            <a:gd name="textAreaLeft" fmla="*/ 0 w 120960"/>
            <a:gd name="textAreaRight" fmla="*/ 43560 w 120960"/>
            <a:gd name="textAreaTop" fmla="*/ 61920 h 2381760"/>
            <a:gd name="textAreaBottom" fmla="*/ 2319840 h 23817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120240</xdr:colOff>
      <xdr:row>17</xdr:row>
      <xdr:rowOff>66600</xdr:rowOff>
    </xdr:from>
    <xdr:to>
      <xdr:col>10</xdr:col>
      <xdr:colOff>50760</xdr:colOff>
      <xdr:row>31</xdr:row>
      <xdr:rowOff>152640</xdr:rowOff>
    </xdr:to>
    <xdr:sp>
      <xdr:nvSpPr>
        <xdr:cNvPr id="1" name="AutoShape 2"/>
        <xdr:cNvSpPr/>
      </xdr:nvSpPr>
      <xdr:spPr>
        <a:xfrm>
          <a:off x="5421960" y="2733480"/>
          <a:ext cx="120960" cy="2391120"/>
        </a:xfrm>
        <a:custGeom>
          <a:avLst/>
          <a:gdLst>
            <a:gd name="textAreaLeft" fmla="*/ 0 w 120960"/>
            <a:gd name="textAreaRight" fmla="*/ 43560 w 120960"/>
            <a:gd name="textAreaTop" fmla="*/ 62280 h 2391120"/>
            <a:gd name="textAreaBottom" fmla="*/ 2328840 h 239112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70200</xdr:colOff>
      <xdr:row>34</xdr:row>
      <xdr:rowOff>19080</xdr:rowOff>
    </xdr:from>
    <xdr:to>
      <xdr:col>10</xdr:col>
      <xdr:colOff>40680</xdr:colOff>
      <xdr:row>48</xdr:row>
      <xdr:rowOff>152640</xdr:rowOff>
    </xdr:to>
    <xdr:sp>
      <xdr:nvSpPr>
        <xdr:cNvPr id="2" name="AutoShape 3"/>
        <xdr:cNvSpPr/>
      </xdr:nvSpPr>
      <xdr:spPr>
        <a:xfrm>
          <a:off x="5371920" y="5362560"/>
          <a:ext cx="160920" cy="2438640"/>
        </a:xfrm>
        <a:custGeom>
          <a:avLst/>
          <a:gdLst>
            <a:gd name="textAreaLeft" fmla="*/ 0 w 160920"/>
            <a:gd name="textAreaRight" fmla="*/ 57960 w 160920"/>
            <a:gd name="textAreaTop" fmla="*/ 63360 h 2438640"/>
            <a:gd name="textAreaBottom" fmla="*/ 2375280 h 243864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28.41"/>
    <col collapsed="false" customWidth="true" hidden="false" outlineLevel="0" max="3" min="3" style="1" width="17.28"/>
    <col collapsed="false" customWidth="true" hidden="false" outlineLevel="0" max="5" min="4" style="1" width="12.14"/>
    <col collapsed="false" customWidth="true" hidden="false" outlineLevel="0" max="6" min="6" style="1" width="1.7"/>
    <col collapsed="false" customWidth="true" hidden="false" outlineLevel="0" max="10" min="7" style="1" width="10.71"/>
    <col collapsed="false" customWidth="true" hidden="false" outlineLevel="0" max="11" min="11" style="1" width="1.7"/>
    <col collapsed="false" customWidth="true" hidden="false" outlineLevel="0" max="12" min="12" style="1" width="10.13"/>
    <col collapsed="false" customWidth="true" hidden="false" outlineLevel="0" max="15" min="13" style="1" width="11.28"/>
    <col collapsed="false" customWidth="true" hidden="false" outlineLevel="0" max="16" min="16" style="1" width="1.56"/>
    <col collapsed="false" customWidth="true" hidden="false" outlineLevel="0" max="17" min="17" style="1" width="11.28"/>
    <col collapsed="false" customWidth="true" hidden="false" outlineLevel="0" max="18" min="18" style="1" width="9.41"/>
    <col collapsed="false" customWidth="true" hidden="false" outlineLevel="0" max="20" min="19" style="1" width="10.71"/>
    <col collapsed="false" customWidth="true" hidden="false" outlineLevel="0" max="21" min="21" style="1" width="1.7"/>
    <col collapsed="false" customWidth="true" hidden="false" outlineLevel="0" max="23" min="22" style="1" width="10.71"/>
    <col collapsed="false" customWidth="true" hidden="false" outlineLevel="0" max="24" min="24" style="1" width="9.85"/>
    <col collapsed="false" customWidth="true" hidden="false" outlineLevel="0" max="25" min="25" style="1" width="10.13"/>
    <col collapsed="false" customWidth="true" hidden="false" outlineLevel="0" max="26" min="26" style="1" width="1.56"/>
    <col collapsed="false" customWidth="true" hidden="false" outlineLevel="0" max="29" min="27" style="1" width="10.13"/>
    <col collapsed="false" customWidth="true" hidden="false" outlineLevel="0" max="30" min="30" style="1" width="1.7"/>
    <col collapsed="false" customWidth="true" hidden="false" outlineLevel="0" max="35" min="31" style="1" width="10.99"/>
    <col collapsed="false" customWidth="true" hidden="false" outlineLevel="0" max="36" min="36" style="1" width="1.7"/>
    <col collapsed="false" customWidth="true" hidden="false" outlineLevel="0" max="41" min="37" style="1" width="10.99"/>
    <col collapsed="false" customWidth="true" hidden="false" outlineLevel="0" max="42" min="42" style="1" width="1.7"/>
    <col collapsed="false" customWidth="true" hidden="false" outlineLevel="0" max="47" min="43" style="1" width="10.71"/>
    <col collapsed="false" customWidth="true" hidden="false" outlineLevel="0" max="48" min="48" style="1" width="1.7"/>
    <col collapsed="false" customWidth="true" hidden="false" outlineLevel="0" max="49" min="49" style="1" width="10.13"/>
    <col collapsed="false" customWidth="true" hidden="false" outlineLevel="0" max="50" min="50" style="1" width="9.85"/>
    <col collapsed="false" customWidth="true" hidden="false" outlineLevel="0" max="53" min="51" style="1" width="10.13"/>
    <col collapsed="false" customWidth="true" hidden="false" outlineLevel="0" max="54" min="54" style="1" width="1.7"/>
    <col collapsed="false" customWidth="false" hidden="false" outlineLevel="0" max="257" min="55" style="1" width="9.14"/>
  </cols>
  <sheetData>
    <row r="1" customFormat="false" ht="17.25" hidden="false" customHeight="true" outlineLevel="0" collapsed="false">
      <c r="B1" s="2" t="s">
        <v>0</v>
      </c>
    </row>
    <row r="2" customFormat="false" ht="6" hidden="false" customHeight="true" outlineLevel="0" collapsed="false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customFormat="false" ht="23.25" hidden="false" customHeight="false" outlineLevel="0" collapsed="false">
      <c r="A3" s="6"/>
      <c r="B3" s="7" t="s">
        <v>1</v>
      </c>
      <c r="C3" s="8" t="s">
        <v>2</v>
      </c>
      <c r="D3" s="9" t="s">
        <v>3</v>
      </c>
      <c r="E3" s="9" t="s">
        <v>4</v>
      </c>
      <c r="F3" s="10"/>
      <c r="G3" s="11" t="n">
        <v>35521</v>
      </c>
      <c r="H3" s="12" t="n">
        <v>35886</v>
      </c>
      <c r="I3" s="11" t="n">
        <v>36251</v>
      </c>
      <c r="J3" s="12" t="n">
        <v>36617</v>
      </c>
      <c r="K3" s="5"/>
      <c r="L3" s="11" t="n">
        <v>35551</v>
      </c>
      <c r="M3" s="12" t="n">
        <v>35916</v>
      </c>
      <c r="N3" s="11" t="n">
        <v>36281</v>
      </c>
      <c r="O3" s="12" t="n">
        <v>36647</v>
      </c>
      <c r="P3" s="5"/>
      <c r="Q3" s="11" t="n">
        <v>35582</v>
      </c>
      <c r="R3" s="12" t="n">
        <v>35947</v>
      </c>
      <c r="S3" s="11" t="n">
        <v>36312</v>
      </c>
      <c r="T3" s="12" t="n">
        <v>36678</v>
      </c>
      <c r="U3" s="5"/>
      <c r="V3" s="11" t="n">
        <v>35612</v>
      </c>
      <c r="W3" s="11" t="n">
        <v>35977</v>
      </c>
      <c r="X3" s="11" t="n">
        <v>36342</v>
      </c>
      <c r="Y3" s="11" t="n">
        <v>36708</v>
      </c>
      <c r="Z3" s="5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6" hidden="false" customHeight="true" outlineLevel="0" collapsed="false">
      <c r="A4" s="14"/>
      <c r="B4" s="15"/>
      <c r="C4" s="15"/>
      <c r="D4" s="15"/>
      <c r="E4" s="10"/>
      <c r="F4" s="16"/>
      <c r="G4" s="17"/>
      <c r="H4" s="17"/>
      <c r="I4" s="17"/>
      <c r="J4" s="17"/>
      <c r="K4" s="18"/>
      <c r="L4" s="17"/>
      <c r="M4" s="17"/>
      <c r="N4" s="17"/>
      <c r="O4" s="17"/>
      <c r="P4" s="18"/>
      <c r="Q4" s="17"/>
      <c r="R4" s="17"/>
      <c r="S4" s="17"/>
      <c r="T4" s="17"/>
      <c r="U4" s="18"/>
      <c r="V4" s="17"/>
      <c r="W4" s="17"/>
      <c r="X4" s="17"/>
      <c r="Y4" s="17"/>
      <c r="Z4" s="18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2.75" hidden="false" customHeight="false" outlineLevel="0" collapsed="false">
      <c r="A5" s="19"/>
      <c r="B5" s="20" t="s">
        <v>5</v>
      </c>
      <c r="C5" s="21" t="s">
        <v>6</v>
      </c>
      <c r="D5" s="21" t="s">
        <v>7</v>
      </c>
      <c r="E5" s="22" t="n">
        <v>5500</v>
      </c>
      <c r="F5" s="6"/>
      <c r="G5" s="23" t="n">
        <v>1785</v>
      </c>
      <c r="H5" s="23" t="n">
        <v>1608</v>
      </c>
      <c r="I5" s="23" t="n">
        <v>1832</v>
      </c>
      <c r="J5" s="23" t="n">
        <v>1844</v>
      </c>
      <c r="K5" s="6"/>
      <c r="L5" s="23" t="n">
        <v>1713</v>
      </c>
      <c r="M5" s="23" t="n">
        <v>2003</v>
      </c>
      <c r="N5" s="23" t="n">
        <v>1735</v>
      </c>
      <c r="O5" s="23" t="n">
        <v>1880</v>
      </c>
      <c r="P5" s="6"/>
      <c r="Q5" s="23" t="n">
        <v>1986</v>
      </c>
      <c r="R5" s="23" t="n">
        <v>2208</v>
      </c>
      <c r="S5" s="23" t="n">
        <v>1735</v>
      </c>
      <c r="T5" s="23" t="n">
        <v>1880</v>
      </c>
      <c r="U5" s="6"/>
      <c r="V5" s="23" t="n">
        <v>2252</v>
      </c>
      <c r="W5" s="23" t="n">
        <v>2261</v>
      </c>
      <c r="X5" s="23" t="n">
        <v>2118</v>
      </c>
      <c r="Y5" s="23" t="n">
        <v>1880</v>
      </c>
      <c r="Z5" s="6"/>
    </row>
    <row r="6" customFormat="false" ht="12.75" hidden="false" customHeight="false" outlineLevel="0" collapsed="false">
      <c r="A6" s="19"/>
      <c r="B6" s="24" t="s">
        <v>5</v>
      </c>
      <c r="C6" s="25" t="s">
        <v>8</v>
      </c>
      <c r="D6" s="25" t="s">
        <v>7</v>
      </c>
      <c r="E6" s="22" t="n">
        <v>8000</v>
      </c>
      <c r="F6" s="14"/>
      <c r="G6" s="26" t="n">
        <v>3897</v>
      </c>
      <c r="H6" s="26" t="n">
        <v>4122</v>
      </c>
      <c r="I6" s="26" t="n">
        <v>3916</v>
      </c>
      <c r="J6" s="26" t="n">
        <v>3936</v>
      </c>
      <c r="K6" s="14"/>
      <c r="L6" s="26" t="n">
        <v>3727</v>
      </c>
      <c r="M6" s="26" t="n">
        <v>5307</v>
      </c>
      <c r="N6" s="26" t="n">
        <v>3836</v>
      </c>
      <c r="O6" s="26" t="n">
        <v>4095</v>
      </c>
      <c r="P6" s="14"/>
      <c r="Q6" s="26" t="n">
        <v>4814</v>
      </c>
      <c r="R6" s="26" t="n">
        <v>5486</v>
      </c>
      <c r="S6" s="26" t="n">
        <v>3836</v>
      </c>
      <c r="T6" s="26" t="n">
        <v>4095</v>
      </c>
      <c r="U6" s="14"/>
      <c r="V6" s="26" t="n">
        <v>5352</v>
      </c>
      <c r="W6" s="26" t="n">
        <v>5551</v>
      </c>
      <c r="X6" s="26" t="n">
        <v>5098</v>
      </c>
      <c r="Y6" s="26" t="n">
        <v>3279</v>
      </c>
      <c r="Z6" s="14"/>
    </row>
    <row r="7" customFormat="false" ht="12.75" hidden="false" customHeight="false" outlineLevel="0" collapsed="false">
      <c r="A7" s="19"/>
      <c r="B7" s="24" t="s">
        <v>9</v>
      </c>
      <c r="C7" s="25" t="s">
        <v>10</v>
      </c>
      <c r="D7" s="25" t="s">
        <v>11</v>
      </c>
      <c r="E7" s="22" t="n">
        <v>100</v>
      </c>
      <c r="F7" s="14"/>
      <c r="G7" s="26" t="n">
        <v>29</v>
      </c>
      <c r="H7" s="26" t="n">
        <v>29</v>
      </c>
      <c r="I7" s="26" t="n">
        <v>29</v>
      </c>
      <c r="J7" s="26" t="n">
        <v>29</v>
      </c>
      <c r="K7" s="14"/>
      <c r="L7" s="26" t="n">
        <v>29</v>
      </c>
      <c r="M7" s="26" t="n">
        <v>29</v>
      </c>
      <c r="N7" s="26" t="n">
        <v>29</v>
      </c>
      <c r="O7" s="26" t="n">
        <v>29</v>
      </c>
      <c r="P7" s="14"/>
      <c r="Q7" s="26" t="n">
        <v>29</v>
      </c>
      <c r="R7" s="26" t="n">
        <v>29</v>
      </c>
      <c r="S7" s="26" t="n">
        <v>29</v>
      </c>
      <c r="T7" s="26" t="n">
        <v>29</v>
      </c>
      <c r="U7" s="14"/>
      <c r="V7" s="26" t="n">
        <v>29</v>
      </c>
      <c r="W7" s="26" t="n">
        <v>29</v>
      </c>
      <c r="X7" s="26" t="n">
        <v>29</v>
      </c>
      <c r="Y7" s="26" t="n">
        <v>29</v>
      </c>
      <c r="Z7" s="14"/>
    </row>
    <row r="8" customFormat="false" ht="12.75" hidden="false" customHeight="false" outlineLevel="0" collapsed="false">
      <c r="A8" s="19"/>
      <c r="B8" s="24" t="s">
        <v>12</v>
      </c>
      <c r="C8" s="25" t="s">
        <v>13</v>
      </c>
      <c r="D8" s="25" t="s">
        <v>14</v>
      </c>
      <c r="E8" s="22" t="n">
        <v>1000</v>
      </c>
      <c r="F8" s="14"/>
      <c r="G8" s="26" t="n">
        <v>1148</v>
      </c>
      <c r="H8" s="26" t="n">
        <v>1216</v>
      </c>
      <c r="I8" s="26" t="n">
        <v>1306</v>
      </c>
      <c r="J8" s="26" t="n">
        <v>0</v>
      </c>
      <c r="K8" s="14"/>
      <c r="L8" s="26" t="n">
        <v>1070</v>
      </c>
      <c r="M8" s="26" t="n">
        <v>1296</v>
      </c>
      <c r="N8" s="26" t="n">
        <v>1306</v>
      </c>
      <c r="O8" s="26" t="n">
        <v>0</v>
      </c>
      <c r="P8" s="14"/>
      <c r="Q8" s="26" t="n">
        <v>1206</v>
      </c>
      <c r="R8" s="26" t="n">
        <v>1296</v>
      </c>
      <c r="S8" s="26" t="n">
        <v>1266</v>
      </c>
      <c r="T8" s="26" t="n">
        <v>0</v>
      </c>
      <c r="U8" s="14"/>
      <c r="V8" s="26" t="n">
        <v>1317</v>
      </c>
      <c r="W8" s="26" t="n">
        <v>1299</v>
      </c>
      <c r="X8" s="26" t="n">
        <v>1247</v>
      </c>
      <c r="Y8" s="26" t="n">
        <v>0</v>
      </c>
      <c r="Z8" s="14"/>
    </row>
    <row r="9" customFormat="false" ht="12.75" hidden="false" customHeight="false" outlineLevel="0" collapsed="false">
      <c r="A9" s="19"/>
      <c r="B9" s="24" t="s">
        <v>15</v>
      </c>
      <c r="C9" s="25" t="s">
        <v>16</v>
      </c>
      <c r="D9" s="25" t="s">
        <v>14</v>
      </c>
      <c r="E9" s="22" t="n">
        <v>45000</v>
      </c>
      <c r="F9" s="14"/>
      <c r="G9" s="26" t="n">
        <v>11106</v>
      </c>
      <c r="H9" s="26" t="n">
        <v>19850</v>
      </c>
      <c r="I9" s="26" t="n">
        <v>35745</v>
      </c>
      <c r="J9" s="26" t="n">
        <v>38168</v>
      </c>
      <c r="K9" s="14"/>
      <c r="L9" s="26" t="n">
        <v>18565</v>
      </c>
      <c r="M9" s="26" t="n">
        <v>28459</v>
      </c>
      <c r="N9" s="26" t="n">
        <v>40179</v>
      </c>
      <c r="O9" s="26" t="n">
        <v>42832</v>
      </c>
      <c r="P9" s="14"/>
      <c r="Q9" s="26" t="n">
        <v>27037</v>
      </c>
      <c r="R9" s="26" t="n">
        <v>36857</v>
      </c>
      <c r="S9" s="26" t="n">
        <v>44120</v>
      </c>
      <c r="T9" s="26" t="n">
        <v>45706</v>
      </c>
      <c r="U9" s="14"/>
      <c r="V9" s="26" t="n">
        <v>30180</v>
      </c>
      <c r="W9" s="26" t="n">
        <v>41072</v>
      </c>
      <c r="X9" s="26" t="n">
        <v>46546</v>
      </c>
      <c r="Y9" s="26" t="n">
        <v>47336</v>
      </c>
      <c r="Z9" s="14"/>
    </row>
    <row r="10" customFormat="false" ht="12.75" hidden="false" customHeight="false" outlineLevel="0" collapsed="false">
      <c r="A10" s="19"/>
      <c r="B10" s="24" t="s">
        <v>17</v>
      </c>
      <c r="C10" s="25" t="s">
        <v>18</v>
      </c>
      <c r="D10" s="25" t="s">
        <v>19</v>
      </c>
      <c r="E10" s="22" t="n">
        <v>766</v>
      </c>
      <c r="F10" s="14"/>
      <c r="G10" s="26" t="n">
        <v>2534</v>
      </c>
      <c r="H10" s="26" t="n">
        <v>1090</v>
      </c>
      <c r="I10" s="26" t="n">
        <v>345</v>
      </c>
      <c r="J10" s="26" t="n">
        <v>0</v>
      </c>
      <c r="K10" s="14"/>
      <c r="L10" s="26" t="n">
        <v>2412</v>
      </c>
      <c r="M10" s="26" t="n">
        <v>1016</v>
      </c>
      <c r="N10" s="26" t="n">
        <v>259</v>
      </c>
      <c r="O10" s="26" t="n">
        <v>0</v>
      </c>
      <c r="P10" s="14"/>
      <c r="Q10" s="26" t="n">
        <v>2216</v>
      </c>
      <c r="R10" s="26" t="n">
        <v>932</v>
      </c>
      <c r="S10" s="26" t="n">
        <v>289</v>
      </c>
      <c r="T10" s="26" t="n">
        <v>0</v>
      </c>
      <c r="U10" s="14"/>
      <c r="V10" s="26" t="n">
        <v>2057</v>
      </c>
      <c r="W10" s="26" t="n">
        <v>1016</v>
      </c>
      <c r="X10" s="26" t="n">
        <v>185</v>
      </c>
      <c r="Y10" s="26" t="n">
        <v>0</v>
      </c>
      <c r="Z10" s="14"/>
    </row>
    <row r="11" customFormat="false" ht="12.75" hidden="false" customHeight="false" outlineLevel="0" collapsed="false">
      <c r="A11" s="19"/>
      <c r="B11" s="24" t="s">
        <v>20</v>
      </c>
      <c r="C11" s="25" t="s">
        <v>21</v>
      </c>
      <c r="D11" s="25" t="s">
        <v>22</v>
      </c>
      <c r="E11" s="22" t="n">
        <v>80</v>
      </c>
      <c r="F11" s="14"/>
      <c r="G11" s="26" t="n">
        <v>80</v>
      </c>
      <c r="H11" s="26" t="n">
        <v>80</v>
      </c>
      <c r="I11" s="26" t="n">
        <v>80</v>
      </c>
      <c r="J11" s="26" t="n">
        <v>80</v>
      </c>
      <c r="K11" s="14"/>
      <c r="L11" s="26" t="n">
        <v>80</v>
      </c>
      <c r="M11" s="26" t="n">
        <v>80</v>
      </c>
      <c r="N11" s="26" t="n">
        <v>80</v>
      </c>
      <c r="O11" s="26" t="n">
        <v>80</v>
      </c>
      <c r="P11" s="14"/>
      <c r="Q11" s="26" t="n">
        <v>80</v>
      </c>
      <c r="R11" s="26" t="n">
        <v>80</v>
      </c>
      <c r="S11" s="26" t="n">
        <v>80</v>
      </c>
      <c r="T11" s="26" t="n">
        <v>80</v>
      </c>
      <c r="U11" s="14"/>
      <c r="V11" s="26" t="n">
        <v>80</v>
      </c>
      <c r="W11" s="26" t="n">
        <v>80</v>
      </c>
      <c r="X11" s="26" t="n">
        <v>80</v>
      </c>
      <c r="Y11" s="26" t="n">
        <v>80</v>
      </c>
      <c r="Z11" s="14"/>
    </row>
    <row r="12" customFormat="false" ht="12.75" hidden="false" customHeight="false" outlineLevel="0" collapsed="false">
      <c r="A12" s="19"/>
      <c r="B12" s="24" t="s">
        <v>20</v>
      </c>
      <c r="C12" s="25" t="s">
        <v>23</v>
      </c>
      <c r="D12" s="25" t="s">
        <v>24</v>
      </c>
      <c r="E12" s="22" t="n">
        <v>8615</v>
      </c>
      <c r="F12" s="14"/>
      <c r="G12" s="26" t="n">
        <v>5391</v>
      </c>
      <c r="H12" s="26" t="n">
        <v>5325</v>
      </c>
      <c r="I12" s="26" t="n">
        <v>4775</v>
      </c>
      <c r="J12" s="26" t="n">
        <v>5713</v>
      </c>
      <c r="K12" s="14"/>
      <c r="L12" s="26" t="n">
        <v>5382</v>
      </c>
      <c r="M12" s="26" t="n">
        <v>2325</v>
      </c>
      <c r="N12" s="26" t="n">
        <v>4770</v>
      </c>
      <c r="O12" s="26" t="n">
        <v>5960</v>
      </c>
      <c r="P12" s="14"/>
      <c r="Q12" s="26" t="n">
        <v>5498</v>
      </c>
      <c r="R12" s="26" t="n">
        <v>5404</v>
      </c>
      <c r="S12" s="26" t="n">
        <v>5058</v>
      </c>
      <c r="T12" s="26" t="n">
        <v>5928</v>
      </c>
      <c r="U12" s="14"/>
      <c r="V12" s="26" t="n">
        <v>5498</v>
      </c>
      <c r="W12" s="26" t="n">
        <v>5405</v>
      </c>
      <c r="X12" s="26" t="n">
        <v>5866</v>
      </c>
      <c r="Y12" s="26" t="n">
        <v>5823</v>
      </c>
      <c r="Z12" s="14"/>
    </row>
    <row r="13" customFormat="false" ht="12.75" hidden="false" customHeight="false" outlineLevel="0" collapsed="false">
      <c r="A13" s="19"/>
      <c r="B13" s="24" t="s">
        <v>20</v>
      </c>
      <c r="C13" s="25" t="s">
        <v>25</v>
      </c>
      <c r="D13" s="25" t="s">
        <v>22</v>
      </c>
      <c r="E13" s="22" t="n">
        <v>3425</v>
      </c>
      <c r="F13" s="14"/>
      <c r="G13" s="26" t="n">
        <v>2699</v>
      </c>
      <c r="H13" s="26" t="n">
        <v>2441</v>
      </c>
      <c r="I13" s="26" t="n">
        <v>1548</v>
      </c>
      <c r="J13" s="26" t="n">
        <v>2692</v>
      </c>
      <c r="K13" s="14"/>
      <c r="L13" s="26" t="n">
        <v>2556</v>
      </c>
      <c r="M13" s="26" t="n">
        <v>2944</v>
      </c>
      <c r="N13" s="26" t="n">
        <v>1682</v>
      </c>
      <c r="O13" s="26" t="n">
        <v>2743</v>
      </c>
      <c r="P13" s="14"/>
      <c r="Q13" s="26" t="n">
        <v>2627</v>
      </c>
      <c r="R13" s="26" t="n">
        <v>3180</v>
      </c>
      <c r="S13" s="26" t="n">
        <v>2604</v>
      </c>
      <c r="T13" s="26" t="n">
        <v>2932</v>
      </c>
      <c r="U13" s="14"/>
      <c r="V13" s="26" t="n">
        <v>2788</v>
      </c>
      <c r="W13" s="26" t="n">
        <v>3235</v>
      </c>
      <c r="X13" s="26" t="n">
        <v>3163</v>
      </c>
      <c r="Y13" s="26" t="n">
        <v>3193</v>
      </c>
      <c r="Z13" s="14"/>
    </row>
    <row r="14" customFormat="false" ht="12.75" hidden="false" customHeight="false" outlineLevel="0" collapsed="false">
      <c r="A14" s="19"/>
      <c r="B14" s="24" t="s">
        <v>20</v>
      </c>
      <c r="C14" s="25" t="s">
        <v>26</v>
      </c>
      <c r="D14" s="25" t="s">
        <v>27</v>
      </c>
      <c r="E14" s="22" t="n">
        <v>2825</v>
      </c>
      <c r="F14" s="14"/>
      <c r="G14" s="26" t="n">
        <v>3817</v>
      </c>
      <c r="H14" s="26" t="n">
        <v>3770</v>
      </c>
      <c r="I14" s="26" t="n">
        <v>3340</v>
      </c>
      <c r="J14" s="26" t="n">
        <v>3897</v>
      </c>
      <c r="K14" s="14"/>
      <c r="L14" s="26" t="n">
        <v>3855</v>
      </c>
      <c r="M14" s="26" t="n">
        <v>3921</v>
      </c>
      <c r="N14" s="26" t="n">
        <v>3236</v>
      </c>
      <c r="O14" s="26" t="n">
        <v>4041</v>
      </c>
      <c r="P14" s="14"/>
      <c r="Q14" s="26" t="n">
        <v>3881</v>
      </c>
      <c r="R14" s="26" t="n">
        <v>3979</v>
      </c>
      <c r="S14" s="26" t="n">
        <v>3474</v>
      </c>
      <c r="T14" s="26" t="n">
        <v>3916</v>
      </c>
      <c r="U14" s="14"/>
      <c r="V14" s="26" t="n">
        <v>4000</v>
      </c>
      <c r="W14" s="26" t="n">
        <v>3972</v>
      </c>
      <c r="X14" s="26" t="n">
        <v>3646</v>
      </c>
      <c r="Y14" s="26" t="n">
        <v>3945</v>
      </c>
      <c r="Z14" s="14"/>
    </row>
    <row r="15" customFormat="false" ht="12.75" hidden="false" customHeight="false" outlineLevel="0" collapsed="false">
      <c r="A15" s="19"/>
      <c r="B15" s="24" t="s">
        <v>20</v>
      </c>
      <c r="C15" s="25" t="s">
        <v>28</v>
      </c>
      <c r="D15" s="25" t="s">
        <v>22</v>
      </c>
      <c r="E15" s="22" t="n">
        <v>5290</v>
      </c>
      <c r="F15" s="14"/>
      <c r="G15" s="26" t="n">
        <v>4806</v>
      </c>
      <c r="H15" s="26" t="n">
        <v>3939</v>
      </c>
      <c r="I15" s="26" t="n">
        <v>3537</v>
      </c>
      <c r="J15" s="26" t="n">
        <v>2656</v>
      </c>
      <c r="K15" s="14"/>
      <c r="L15" s="26" t="n">
        <v>5352</v>
      </c>
      <c r="M15" s="26" t="n">
        <v>4208</v>
      </c>
      <c r="N15" s="26" t="n">
        <v>3550</v>
      </c>
      <c r="O15" s="26" t="n">
        <v>3267</v>
      </c>
      <c r="P15" s="14"/>
      <c r="Q15" s="26" t="n">
        <v>5830</v>
      </c>
      <c r="R15" s="26" t="n">
        <v>4518</v>
      </c>
      <c r="S15" s="26" t="n">
        <v>3995</v>
      </c>
      <c r="T15" s="26" t="n">
        <v>3181</v>
      </c>
      <c r="U15" s="14"/>
      <c r="V15" s="26" t="n">
        <v>5963</v>
      </c>
      <c r="W15" s="26" t="n">
        <v>4660</v>
      </c>
      <c r="X15" s="26" t="n">
        <v>4554</v>
      </c>
      <c r="Y15" s="26" t="n">
        <v>2973</v>
      </c>
      <c r="Z15" s="14"/>
    </row>
    <row r="16" customFormat="false" ht="12.75" hidden="false" customHeight="false" outlineLevel="0" collapsed="false">
      <c r="A16" s="19"/>
      <c r="B16" s="24" t="s">
        <v>20</v>
      </c>
      <c r="C16" s="25" t="s">
        <v>29</v>
      </c>
      <c r="D16" s="25" t="s">
        <v>30</v>
      </c>
      <c r="E16" s="22" t="n">
        <v>1310</v>
      </c>
      <c r="F16" s="14"/>
      <c r="G16" s="26" t="n">
        <v>644</v>
      </c>
      <c r="H16" s="26" t="n">
        <v>634</v>
      </c>
      <c r="I16" s="26" t="n">
        <v>548</v>
      </c>
      <c r="J16" s="26" t="n">
        <v>512</v>
      </c>
      <c r="K16" s="14"/>
      <c r="L16" s="26" t="n">
        <v>643</v>
      </c>
      <c r="M16" s="26" t="n">
        <v>633</v>
      </c>
      <c r="N16" s="26" t="n">
        <v>547</v>
      </c>
      <c r="O16" s="26" t="n">
        <v>511</v>
      </c>
      <c r="P16" s="14"/>
      <c r="Q16" s="26" t="n">
        <v>651</v>
      </c>
      <c r="R16" s="26" t="n">
        <v>625</v>
      </c>
      <c r="S16" s="26" t="n">
        <v>625</v>
      </c>
      <c r="T16" s="26" t="n">
        <v>510</v>
      </c>
      <c r="U16" s="14"/>
      <c r="V16" s="26" t="n">
        <v>644</v>
      </c>
      <c r="W16" s="26" t="n">
        <v>624</v>
      </c>
      <c r="X16" s="26" t="n">
        <v>624</v>
      </c>
      <c r="Y16" s="26" t="n">
        <v>505</v>
      </c>
      <c r="Z16" s="14"/>
    </row>
    <row r="17" customFormat="false" ht="12.75" hidden="false" customHeight="false" outlineLevel="0" collapsed="false">
      <c r="A17" s="19"/>
      <c r="B17" s="24" t="s">
        <v>20</v>
      </c>
      <c r="C17" s="25" t="s">
        <v>31</v>
      </c>
      <c r="D17" s="25" t="s">
        <v>32</v>
      </c>
      <c r="E17" s="22" t="n">
        <v>18453</v>
      </c>
      <c r="F17" s="14"/>
      <c r="G17" s="26" t="n">
        <v>12664</v>
      </c>
      <c r="H17" s="26" t="n">
        <v>11496</v>
      </c>
      <c r="I17" s="26" t="n">
        <v>10482</v>
      </c>
      <c r="J17" s="26" t="n">
        <v>10086</v>
      </c>
      <c r="K17" s="14"/>
      <c r="L17" s="26" t="n">
        <v>11524</v>
      </c>
      <c r="M17" s="26" t="n">
        <v>12890</v>
      </c>
      <c r="N17" s="26" t="n">
        <v>10713</v>
      </c>
      <c r="O17" s="26" t="n">
        <v>10085</v>
      </c>
      <c r="P17" s="14"/>
      <c r="Q17" s="26" t="n">
        <v>11318</v>
      </c>
      <c r="R17" s="26" t="n">
        <v>14354</v>
      </c>
      <c r="S17" s="26" t="n">
        <v>12420</v>
      </c>
      <c r="T17" s="26" t="n">
        <v>11248</v>
      </c>
      <c r="U17" s="14"/>
      <c r="V17" s="26" t="n">
        <v>12084</v>
      </c>
      <c r="W17" s="26" t="n">
        <v>14867</v>
      </c>
      <c r="X17" s="26" t="n">
        <v>13643</v>
      </c>
      <c r="Y17" s="26" t="n">
        <v>12271</v>
      </c>
      <c r="Z17" s="14"/>
    </row>
    <row r="18" customFormat="false" ht="12.75" hidden="false" customHeight="false" outlineLevel="0" collapsed="false">
      <c r="A18" s="19"/>
      <c r="B18" s="24" t="s">
        <v>20</v>
      </c>
      <c r="C18" s="25" t="s">
        <v>33</v>
      </c>
      <c r="D18" s="25" t="s">
        <v>32</v>
      </c>
      <c r="E18" s="22" t="n">
        <v>6900</v>
      </c>
      <c r="F18" s="14"/>
      <c r="G18" s="26" t="n">
        <v>2447</v>
      </c>
      <c r="H18" s="26" t="n">
        <v>2100</v>
      </c>
      <c r="I18" s="26" t="n">
        <v>2100</v>
      </c>
      <c r="J18" s="26" t="n">
        <v>2100</v>
      </c>
      <c r="K18" s="14"/>
      <c r="L18" s="26" t="n">
        <v>2409</v>
      </c>
      <c r="M18" s="26" t="n">
        <v>2100</v>
      </c>
      <c r="N18" s="26" t="n">
        <v>2100</v>
      </c>
      <c r="O18" s="26" t="n">
        <v>2042</v>
      </c>
      <c r="P18" s="14"/>
      <c r="Q18" s="26" t="n">
        <v>2373</v>
      </c>
      <c r="R18" s="26" t="n">
        <v>2100</v>
      </c>
      <c r="S18" s="26" t="n">
        <v>2100</v>
      </c>
      <c r="T18" s="26" t="n">
        <v>2012</v>
      </c>
      <c r="U18" s="14"/>
      <c r="V18" s="26" t="n">
        <v>2341</v>
      </c>
      <c r="W18" s="26" t="n">
        <v>2100</v>
      </c>
      <c r="X18" s="26" t="n">
        <v>2100</v>
      </c>
      <c r="Y18" s="26" t="n">
        <v>1988</v>
      </c>
      <c r="Z18" s="14"/>
    </row>
    <row r="19" customFormat="false" ht="12.75" hidden="false" customHeight="false" outlineLevel="0" collapsed="false">
      <c r="A19" s="19"/>
      <c r="B19" s="24" t="s">
        <v>34</v>
      </c>
      <c r="C19" s="25" t="s">
        <v>35</v>
      </c>
      <c r="D19" s="25" t="s">
        <v>36</v>
      </c>
      <c r="E19" s="22" t="n">
        <v>3000</v>
      </c>
      <c r="F19" s="14"/>
      <c r="G19" s="26" t="n">
        <v>2562</v>
      </c>
      <c r="H19" s="26" t="n">
        <v>1105</v>
      </c>
      <c r="I19" s="26" t="n">
        <v>3105</v>
      </c>
      <c r="J19" s="26" t="n">
        <v>1911</v>
      </c>
      <c r="K19" s="14"/>
      <c r="L19" s="26" t="n">
        <v>3916</v>
      </c>
      <c r="M19" s="26" t="n">
        <v>1221</v>
      </c>
      <c r="N19" s="26" t="n">
        <v>2681</v>
      </c>
      <c r="O19" s="26" t="n">
        <v>1699</v>
      </c>
      <c r="P19" s="14"/>
      <c r="Q19" s="26" t="n">
        <v>3616</v>
      </c>
      <c r="R19" s="26" t="n">
        <v>1459</v>
      </c>
      <c r="S19" s="26" t="n">
        <v>2503</v>
      </c>
      <c r="T19" s="26" t="n">
        <v>1418</v>
      </c>
      <c r="U19" s="14"/>
      <c r="V19" s="26" t="n">
        <v>3133</v>
      </c>
      <c r="W19" s="26" t="n">
        <v>1338</v>
      </c>
      <c r="X19" s="26" t="n">
        <v>2985</v>
      </c>
      <c r="Y19" s="26" t="n">
        <v>1565</v>
      </c>
      <c r="Z19" s="14"/>
    </row>
    <row r="20" customFormat="false" ht="12.75" hidden="false" customHeight="false" outlineLevel="0" collapsed="false">
      <c r="A20" s="19"/>
      <c r="B20" s="24" t="s">
        <v>37</v>
      </c>
      <c r="C20" s="25" t="s">
        <v>38</v>
      </c>
      <c r="D20" s="25" t="s">
        <v>39</v>
      </c>
      <c r="E20" s="22" t="n">
        <v>69000</v>
      </c>
      <c r="F20" s="14"/>
      <c r="G20" s="26" t="n">
        <v>15027</v>
      </c>
      <c r="H20" s="26" t="n">
        <v>26642</v>
      </c>
      <c r="I20" s="26" t="n">
        <v>44334</v>
      </c>
      <c r="J20" s="26" t="n">
        <v>12234</v>
      </c>
      <c r="K20" s="14"/>
      <c r="L20" s="26" t="n">
        <v>18887</v>
      </c>
      <c r="M20" s="26" t="n">
        <v>37255</v>
      </c>
      <c r="N20" s="26" t="n">
        <v>45204</v>
      </c>
      <c r="O20" s="26" t="n">
        <v>11498</v>
      </c>
      <c r="P20" s="14"/>
      <c r="Q20" s="26" t="n">
        <v>24055</v>
      </c>
      <c r="R20" s="26" t="n">
        <v>46841</v>
      </c>
      <c r="S20" s="26" t="n">
        <v>51584</v>
      </c>
      <c r="T20" s="26" t="n">
        <v>17464</v>
      </c>
      <c r="U20" s="14"/>
      <c r="V20" s="26" t="n">
        <v>28998</v>
      </c>
      <c r="W20" s="26" t="n">
        <v>57002</v>
      </c>
      <c r="X20" s="26" t="n">
        <v>58402</v>
      </c>
      <c r="Y20" s="26" t="n">
        <v>23158</v>
      </c>
      <c r="Z20" s="14"/>
    </row>
    <row r="21" customFormat="false" ht="12.75" hidden="false" customHeight="false" outlineLevel="0" collapsed="false">
      <c r="A21" s="19"/>
      <c r="B21" s="24" t="s">
        <v>40</v>
      </c>
      <c r="C21" s="25" t="s">
        <v>41</v>
      </c>
      <c r="D21" s="25" t="s">
        <v>42</v>
      </c>
      <c r="E21" s="22" t="n">
        <v>500</v>
      </c>
      <c r="F21" s="14"/>
      <c r="G21" s="26" t="n">
        <v>314</v>
      </c>
      <c r="H21" s="26" t="n">
        <v>362</v>
      </c>
      <c r="I21" s="26" t="n">
        <v>337</v>
      </c>
      <c r="J21" s="26" t="n">
        <v>277</v>
      </c>
      <c r="K21" s="14"/>
      <c r="L21" s="26" t="n">
        <v>438</v>
      </c>
      <c r="M21" s="26" t="n">
        <v>573</v>
      </c>
      <c r="N21" s="26" t="n">
        <v>438</v>
      </c>
      <c r="O21" s="26" t="n">
        <v>401</v>
      </c>
      <c r="P21" s="14"/>
      <c r="Q21" s="26" t="n">
        <v>363</v>
      </c>
      <c r="R21" s="26" t="n">
        <v>561</v>
      </c>
      <c r="S21" s="26" t="n">
        <v>653</v>
      </c>
      <c r="T21" s="26" t="n">
        <v>521</v>
      </c>
      <c r="U21" s="14"/>
      <c r="V21" s="26" t="n">
        <v>483</v>
      </c>
      <c r="W21" s="26" t="n">
        <v>556</v>
      </c>
      <c r="X21" s="26" t="n">
        <v>620</v>
      </c>
      <c r="Y21" s="26" t="n">
        <v>533</v>
      </c>
      <c r="Z21" s="14"/>
    </row>
    <row r="22" customFormat="false" ht="12.75" hidden="false" customHeight="false" outlineLevel="0" collapsed="false">
      <c r="A22" s="19"/>
      <c r="B22" s="24" t="s">
        <v>43</v>
      </c>
      <c r="C22" s="25" t="s">
        <v>44</v>
      </c>
      <c r="D22" s="25" t="s">
        <v>14</v>
      </c>
      <c r="E22" s="22" t="n">
        <v>48000</v>
      </c>
      <c r="F22" s="14"/>
      <c r="G22" s="26" t="n">
        <v>6496</v>
      </c>
      <c r="H22" s="26" t="n">
        <v>21371</v>
      </c>
      <c r="I22" s="26" t="n">
        <v>55772</v>
      </c>
      <c r="J22" s="26" t="n">
        <v>52212</v>
      </c>
      <c r="K22" s="14"/>
      <c r="L22" s="26" t="n">
        <v>10485</v>
      </c>
      <c r="M22" s="26" t="n">
        <v>26396</v>
      </c>
      <c r="N22" s="26" t="n">
        <v>62863</v>
      </c>
      <c r="O22" s="26" t="n">
        <v>52212</v>
      </c>
      <c r="P22" s="14"/>
      <c r="Q22" s="26" t="n">
        <v>15434</v>
      </c>
      <c r="R22" s="26" t="n">
        <v>32271</v>
      </c>
      <c r="S22" s="26" t="n">
        <v>66501</v>
      </c>
      <c r="T22" s="26" t="n">
        <v>54497</v>
      </c>
      <c r="U22" s="14"/>
      <c r="V22" s="26" t="n">
        <v>21464</v>
      </c>
      <c r="W22" s="26" t="n">
        <v>38067</v>
      </c>
      <c r="X22" s="26" t="n">
        <v>73256</v>
      </c>
      <c r="Y22" s="26" t="n">
        <v>42096</v>
      </c>
      <c r="Z22" s="14"/>
    </row>
    <row r="23" customFormat="false" ht="12.75" hidden="false" customHeight="false" outlineLevel="0" collapsed="false">
      <c r="A23" s="19"/>
      <c r="B23" s="24" t="s">
        <v>45</v>
      </c>
      <c r="C23" s="25" t="s">
        <v>46</v>
      </c>
      <c r="D23" s="25" t="s">
        <v>47</v>
      </c>
      <c r="E23" s="22" t="n">
        <v>5500</v>
      </c>
      <c r="F23" s="14"/>
      <c r="G23" s="26" t="n">
        <v>4898</v>
      </c>
      <c r="H23" s="26" t="n">
        <v>4625</v>
      </c>
      <c r="I23" s="26" t="n">
        <v>251</v>
      </c>
      <c r="J23" s="26" t="n">
        <v>5901</v>
      </c>
      <c r="K23" s="14"/>
      <c r="L23" s="26" t="n">
        <v>5659</v>
      </c>
      <c r="M23" s="26" t="n">
        <v>5272</v>
      </c>
      <c r="N23" s="26" t="n">
        <v>5913</v>
      </c>
      <c r="O23" s="26" t="n">
        <v>5827</v>
      </c>
      <c r="P23" s="14"/>
      <c r="Q23" s="26" t="n">
        <v>6156</v>
      </c>
      <c r="R23" s="26" t="n">
        <v>5407</v>
      </c>
      <c r="S23" s="26" t="n">
        <v>6364</v>
      </c>
      <c r="T23" s="26" t="n">
        <v>5670</v>
      </c>
      <c r="U23" s="14"/>
      <c r="V23" s="26" t="n">
        <v>5892</v>
      </c>
      <c r="W23" s="26" t="n">
        <v>5200</v>
      </c>
      <c r="X23" s="26" t="n">
        <v>6414</v>
      </c>
      <c r="Y23" s="26" t="n">
        <v>5904</v>
      </c>
      <c r="Z23" s="14"/>
    </row>
    <row r="24" customFormat="false" ht="12.75" hidden="false" customHeight="false" outlineLevel="0" collapsed="false">
      <c r="A24" s="19"/>
      <c r="B24" s="24" t="s">
        <v>45</v>
      </c>
      <c r="C24" s="25" t="s">
        <v>48</v>
      </c>
      <c r="D24" s="25" t="s">
        <v>47</v>
      </c>
      <c r="E24" s="22" t="n">
        <v>46</v>
      </c>
      <c r="F24" s="14"/>
      <c r="G24" s="26" t="n">
        <v>1963</v>
      </c>
      <c r="H24" s="26" t="n">
        <v>411</v>
      </c>
      <c r="I24" s="26" t="n">
        <v>0</v>
      </c>
      <c r="J24" s="26" t="n">
        <v>0</v>
      </c>
      <c r="K24" s="14"/>
      <c r="L24" s="26" t="n">
        <v>1746</v>
      </c>
      <c r="M24" s="26" t="n">
        <v>319</v>
      </c>
      <c r="N24" s="26" t="n">
        <v>0</v>
      </c>
      <c r="O24" s="26" t="n">
        <v>0</v>
      </c>
      <c r="P24" s="14"/>
      <c r="Q24" s="26" t="n">
        <v>1542</v>
      </c>
      <c r="R24" s="26" t="n">
        <v>236</v>
      </c>
      <c r="S24" s="26" t="n">
        <v>0</v>
      </c>
      <c r="T24" s="26" t="n">
        <v>0</v>
      </c>
      <c r="U24" s="14"/>
      <c r="V24" s="26" t="n">
        <v>1379</v>
      </c>
      <c r="W24" s="26" t="n">
        <v>160</v>
      </c>
      <c r="X24" s="26" t="n">
        <v>0</v>
      </c>
      <c r="Y24" s="26" t="n">
        <v>0</v>
      </c>
      <c r="Z24" s="14"/>
    </row>
    <row r="25" customFormat="false" ht="12.75" hidden="false" customHeight="false" outlineLevel="0" collapsed="false">
      <c r="A25" s="19"/>
      <c r="B25" s="24" t="s">
        <v>49</v>
      </c>
      <c r="C25" s="25" t="s">
        <v>50</v>
      </c>
      <c r="D25" s="25" t="s">
        <v>51</v>
      </c>
      <c r="E25" s="22" t="n">
        <v>4775</v>
      </c>
      <c r="F25" s="14"/>
      <c r="G25" s="26" t="n">
        <v>1447</v>
      </c>
      <c r="H25" s="26" t="n">
        <v>1447</v>
      </c>
      <c r="I25" s="26" t="n">
        <v>1204</v>
      </c>
      <c r="J25" s="26" t="n">
        <v>1079</v>
      </c>
      <c r="K25" s="14"/>
      <c r="L25" s="26" t="n">
        <v>1447</v>
      </c>
      <c r="M25" s="26" t="n">
        <v>1447</v>
      </c>
      <c r="N25" s="26" t="n">
        <v>1191</v>
      </c>
      <c r="O25" s="26" t="n">
        <v>1071</v>
      </c>
      <c r="P25" s="14"/>
      <c r="Q25" s="26" t="n">
        <v>1447</v>
      </c>
      <c r="R25" s="26" t="n">
        <v>1421</v>
      </c>
      <c r="S25" s="26" t="n">
        <v>1178</v>
      </c>
      <c r="T25" s="26" t="n">
        <v>1062</v>
      </c>
      <c r="U25" s="14"/>
      <c r="V25" s="26" t="n">
        <v>1447</v>
      </c>
      <c r="W25" s="26" t="n">
        <v>1393</v>
      </c>
      <c r="X25" s="26" t="n">
        <v>1166</v>
      </c>
      <c r="Y25" s="26" t="n">
        <v>1051</v>
      </c>
      <c r="Z25" s="14"/>
    </row>
    <row r="26" customFormat="false" ht="12.75" hidden="false" customHeight="false" outlineLevel="0" collapsed="false">
      <c r="A26" s="19"/>
      <c r="B26" s="24" t="s">
        <v>52</v>
      </c>
      <c r="C26" s="25" t="s">
        <v>53</v>
      </c>
      <c r="D26" s="25" t="s">
        <v>54</v>
      </c>
      <c r="E26" s="22" t="n">
        <v>513</v>
      </c>
      <c r="F26" s="14"/>
      <c r="G26" s="26" t="n">
        <v>2803</v>
      </c>
      <c r="H26" s="26" t="n">
        <v>623</v>
      </c>
      <c r="I26" s="26" t="n">
        <v>347</v>
      </c>
      <c r="J26" s="26" t="n">
        <v>135</v>
      </c>
      <c r="K26" s="14"/>
      <c r="L26" s="26" t="n">
        <v>2781</v>
      </c>
      <c r="M26" s="26" t="n">
        <v>599</v>
      </c>
      <c r="N26" s="26" t="n">
        <v>326</v>
      </c>
      <c r="O26" s="26" t="n">
        <v>135</v>
      </c>
      <c r="P26" s="14"/>
      <c r="Q26" s="26" t="n">
        <v>2746</v>
      </c>
      <c r="R26" s="26" t="n">
        <v>573</v>
      </c>
      <c r="S26" s="26" t="n">
        <v>305</v>
      </c>
      <c r="T26" s="26" t="n">
        <v>100</v>
      </c>
      <c r="U26" s="14"/>
      <c r="V26" s="26" t="n">
        <v>883</v>
      </c>
      <c r="W26" s="26" t="n">
        <v>550</v>
      </c>
      <c r="X26" s="26" t="n">
        <v>285</v>
      </c>
      <c r="Y26" s="26" t="n">
        <v>83</v>
      </c>
      <c r="Z26" s="14"/>
    </row>
    <row r="27" customFormat="false" ht="13.5" hidden="false" customHeight="false" outlineLevel="0" collapsed="false">
      <c r="A27" s="19"/>
      <c r="B27" s="24" t="s">
        <v>55</v>
      </c>
      <c r="C27" s="25" t="s">
        <v>56</v>
      </c>
      <c r="D27" s="25" t="s">
        <v>57</v>
      </c>
      <c r="E27" s="22" t="n">
        <v>18500</v>
      </c>
      <c r="F27" s="14"/>
      <c r="G27" s="26" t="n">
        <v>6301</v>
      </c>
      <c r="H27" s="26" t="n">
        <v>9594</v>
      </c>
      <c r="I27" s="26" t="n">
        <v>11470</v>
      </c>
      <c r="J27" s="26" t="n">
        <v>7614</v>
      </c>
      <c r="K27" s="14"/>
      <c r="L27" s="26" t="n">
        <v>9482</v>
      </c>
      <c r="M27" s="26" t="n">
        <v>14683</v>
      </c>
      <c r="N27" s="26" t="n">
        <v>12030</v>
      </c>
      <c r="O27" s="26" t="n">
        <v>7614</v>
      </c>
      <c r="P27" s="14"/>
      <c r="Q27" s="26" t="n">
        <v>13069</v>
      </c>
      <c r="R27" s="26" t="n">
        <v>17781</v>
      </c>
      <c r="S27" s="26" t="n">
        <v>13558</v>
      </c>
      <c r="T27" s="26" t="n">
        <v>11325</v>
      </c>
      <c r="U27" s="14"/>
      <c r="V27" s="26" t="n">
        <v>13254</v>
      </c>
      <c r="W27" s="26" t="n">
        <v>17971</v>
      </c>
      <c r="X27" s="26" t="n">
        <v>16001</v>
      </c>
      <c r="Y27" s="26" t="n">
        <v>11296</v>
      </c>
      <c r="Z27" s="14"/>
    </row>
    <row r="28" customFormat="false" ht="5.25" hidden="false" customHeight="true" outlineLevel="0" collapsed="false">
      <c r="A28" s="19"/>
      <c r="B28" s="4"/>
      <c r="C28" s="27"/>
      <c r="D28" s="27"/>
      <c r="E28" s="27"/>
      <c r="F28" s="28"/>
      <c r="G28" s="29"/>
      <c r="H28" s="29"/>
      <c r="I28" s="29"/>
      <c r="J28" s="29"/>
      <c r="K28" s="28"/>
      <c r="L28" s="29"/>
      <c r="M28" s="29"/>
      <c r="N28" s="29"/>
      <c r="O28" s="29"/>
      <c r="P28" s="28"/>
      <c r="Q28" s="29"/>
      <c r="R28" s="29"/>
      <c r="S28" s="29"/>
      <c r="T28" s="29"/>
      <c r="U28" s="28"/>
      <c r="V28" s="29"/>
      <c r="W28" s="29"/>
      <c r="X28" s="29"/>
      <c r="Y28" s="29"/>
      <c r="Z28" s="28"/>
    </row>
    <row r="29" customFormat="false" ht="13.5" hidden="false" customHeight="false" outlineLevel="0" collapsed="false">
      <c r="A29" s="19"/>
      <c r="B29" s="1" t="s">
        <v>58</v>
      </c>
      <c r="E29" s="22" t="n">
        <f aca="false">SUM(E5:E27)</f>
        <v>257098</v>
      </c>
      <c r="F29" s="19"/>
      <c r="G29" s="22" t="n">
        <f aca="false">SUM(G5:G27)</f>
        <v>94858</v>
      </c>
      <c r="H29" s="22" t="n">
        <f aca="false">SUM(H5:H27)</f>
        <v>123880</v>
      </c>
      <c r="I29" s="22" t="n">
        <f aca="false">SUM(I5:I27)</f>
        <v>186403</v>
      </c>
      <c r="J29" s="22" t="n">
        <f aca="false">SUM(J5:J27)</f>
        <v>153076</v>
      </c>
      <c r="K29" s="14"/>
      <c r="L29" s="22" t="n">
        <f aca="false">SUM(L5:L27)</f>
        <v>114158</v>
      </c>
      <c r="M29" s="22" t="n">
        <f aca="false">SUM(M5:M27)</f>
        <v>154976</v>
      </c>
      <c r="N29" s="22" t="n">
        <f aca="false">SUM(N5:N27)</f>
        <v>204668</v>
      </c>
      <c r="O29" s="22" t="n">
        <f aca="false">SUM(O5:O27)</f>
        <v>158022</v>
      </c>
      <c r="P29" s="14"/>
      <c r="Q29" s="22" t="n">
        <f aca="false">SUM(Q5:Q27)</f>
        <v>137974</v>
      </c>
      <c r="R29" s="22" t="n">
        <f aca="false">SUM(R5:R27)</f>
        <v>187598</v>
      </c>
      <c r="S29" s="22" t="n">
        <f aca="false">SUM(S5:S27)</f>
        <v>224277</v>
      </c>
      <c r="T29" s="22" t="n">
        <f aca="false">SUM(T5:T27)</f>
        <v>173574</v>
      </c>
      <c r="U29" s="14"/>
      <c r="V29" s="22" t="n">
        <f aca="false">SUM(V5:V27)</f>
        <v>151518</v>
      </c>
      <c r="W29" s="22" t="n">
        <f aca="false">SUM(W5:W27)</f>
        <v>208408</v>
      </c>
      <c r="X29" s="22" t="n">
        <f aca="false">SUM(X5:X27)</f>
        <v>248028</v>
      </c>
      <c r="Y29" s="22" t="n">
        <f aca="false">SUM(Y5:Y27)</f>
        <v>168988</v>
      </c>
      <c r="Z29" s="14"/>
    </row>
    <row r="30" customFormat="false" ht="6.75" hidden="false" customHeight="true" outlineLevel="0" collapsed="false">
      <c r="A30" s="30"/>
      <c r="B30" s="4"/>
      <c r="C30" s="4"/>
      <c r="D30" s="4"/>
      <c r="E30" s="4"/>
      <c r="F30" s="31"/>
      <c r="G30" s="4"/>
      <c r="H30" s="4"/>
      <c r="I30" s="4"/>
      <c r="J30" s="4"/>
      <c r="K30" s="4"/>
      <c r="L30" s="4"/>
      <c r="M30" s="4"/>
      <c r="N30" s="4"/>
      <c r="O30" s="4"/>
      <c r="P30" s="4"/>
      <c r="Q30" s="31"/>
      <c r="R30" s="4"/>
      <c r="S30" s="4"/>
      <c r="T30" s="4"/>
      <c r="U30" s="4"/>
      <c r="V30" s="31"/>
      <c r="W30" s="4"/>
      <c r="X30" s="4"/>
      <c r="Y30" s="4"/>
      <c r="Z30" s="5"/>
    </row>
    <row r="33" customFormat="false" ht="13.5" hidden="false" customHeight="false" outlineLevel="0" collapsed="false">
      <c r="B33" s="2" t="s">
        <v>0</v>
      </c>
    </row>
    <row r="34" customFormat="false" ht="6" hidden="false" customHeight="true" outlineLevel="0" collapsed="false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28"/>
    </row>
    <row r="35" customFormat="false" ht="23.25" hidden="false" customHeight="false" outlineLevel="0" collapsed="false">
      <c r="A35" s="6"/>
      <c r="B35" s="7" t="s">
        <v>1</v>
      </c>
      <c r="C35" s="8" t="s">
        <v>2</v>
      </c>
      <c r="D35" s="9" t="s">
        <v>3</v>
      </c>
      <c r="E35" s="9" t="s">
        <v>4</v>
      </c>
      <c r="F35" s="10"/>
      <c r="G35" s="11" t="n">
        <v>35643</v>
      </c>
      <c r="H35" s="11" t="n">
        <v>36008</v>
      </c>
      <c r="I35" s="11" t="n">
        <v>36373</v>
      </c>
      <c r="J35" s="11" t="n">
        <v>36739</v>
      </c>
      <c r="K35" s="5"/>
      <c r="L35" s="11" t="n">
        <v>35674</v>
      </c>
      <c r="M35" s="11" t="n">
        <v>36039</v>
      </c>
      <c r="N35" s="11" t="n">
        <v>36404</v>
      </c>
      <c r="O35" s="11" t="n">
        <v>36770</v>
      </c>
      <c r="P35" s="5"/>
      <c r="Q35" s="11" t="n">
        <v>35704</v>
      </c>
      <c r="R35" s="11" t="n">
        <v>36069</v>
      </c>
      <c r="S35" s="11" t="n">
        <v>36434</v>
      </c>
      <c r="T35" s="11" t="n">
        <v>36800</v>
      </c>
      <c r="U35" s="5"/>
      <c r="V35" s="11" t="n">
        <v>35735</v>
      </c>
      <c r="W35" s="11" t="n">
        <v>36100</v>
      </c>
      <c r="X35" s="11" t="n">
        <v>36465</v>
      </c>
      <c r="Y35" s="11" t="n">
        <v>36831</v>
      </c>
      <c r="Z35" s="5"/>
    </row>
    <row r="36" customFormat="false" ht="6" hidden="false" customHeight="true" outlineLevel="0" collapsed="false">
      <c r="A36" s="14"/>
      <c r="B36" s="15"/>
      <c r="C36" s="15"/>
      <c r="D36" s="15"/>
      <c r="E36" s="10"/>
      <c r="F36" s="16"/>
      <c r="G36" s="17"/>
      <c r="H36" s="17"/>
      <c r="I36" s="17"/>
      <c r="J36" s="17"/>
      <c r="K36" s="18"/>
      <c r="L36" s="17"/>
      <c r="M36" s="17"/>
      <c r="N36" s="17"/>
      <c r="O36" s="17"/>
      <c r="P36" s="18"/>
      <c r="Q36" s="17"/>
      <c r="R36" s="17"/>
      <c r="S36" s="17"/>
      <c r="T36" s="17"/>
      <c r="U36" s="18"/>
      <c r="V36" s="17"/>
      <c r="W36" s="17"/>
      <c r="X36" s="17"/>
      <c r="Y36" s="17"/>
      <c r="Z36" s="18"/>
    </row>
    <row r="37" customFormat="false" ht="12.75" hidden="false" customHeight="false" outlineLevel="0" collapsed="false">
      <c r="A37" s="19"/>
      <c r="B37" s="20" t="s">
        <v>5</v>
      </c>
      <c r="C37" s="21" t="s">
        <v>6</v>
      </c>
      <c r="D37" s="21" t="s">
        <v>7</v>
      </c>
      <c r="E37" s="22" t="n">
        <v>5500</v>
      </c>
      <c r="F37" s="6"/>
      <c r="G37" s="23" t="n">
        <v>2105</v>
      </c>
      <c r="H37" s="23" t="n">
        <v>2170</v>
      </c>
      <c r="I37" s="23" t="n">
        <v>2054</v>
      </c>
      <c r="J37" s="21" t="n">
        <v>1933</v>
      </c>
      <c r="K37" s="6"/>
      <c r="L37" s="23" t="n">
        <v>2162</v>
      </c>
      <c r="M37" s="23" t="n">
        <v>2365</v>
      </c>
      <c r="N37" s="23" t="n">
        <v>1972</v>
      </c>
      <c r="O37" s="21"/>
      <c r="P37" s="6"/>
      <c r="Q37" s="23" t="n">
        <v>2354</v>
      </c>
      <c r="R37" s="23" t="n">
        <v>2563</v>
      </c>
      <c r="S37" s="23" t="n">
        <v>1897</v>
      </c>
      <c r="T37" s="21"/>
      <c r="U37" s="6"/>
      <c r="V37" s="23" t="n">
        <v>2735</v>
      </c>
      <c r="W37" s="23" t="n">
        <v>2681</v>
      </c>
      <c r="X37" s="23" t="n">
        <v>1831</v>
      </c>
      <c r="Y37" s="32"/>
      <c r="Z37" s="6"/>
    </row>
    <row r="38" customFormat="false" ht="12.75" hidden="false" customHeight="false" outlineLevel="0" collapsed="false">
      <c r="A38" s="19"/>
      <c r="B38" s="24" t="s">
        <v>5</v>
      </c>
      <c r="C38" s="25" t="s">
        <v>8</v>
      </c>
      <c r="D38" s="25" t="s">
        <v>7</v>
      </c>
      <c r="E38" s="22" t="n">
        <v>8000</v>
      </c>
      <c r="F38" s="14"/>
      <c r="G38" s="26" t="n">
        <v>4543</v>
      </c>
      <c r="H38" s="26" t="n">
        <v>5101</v>
      </c>
      <c r="I38" s="26" t="n">
        <v>4946</v>
      </c>
      <c r="J38" s="25" t="n">
        <v>3338</v>
      </c>
      <c r="K38" s="14"/>
      <c r="L38" s="26" t="n">
        <v>4856</v>
      </c>
      <c r="M38" s="26" t="n">
        <v>5708</v>
      </c>
      <c r="N38" s="26" t="n">
        <v>4718</v>
      </c>
      <c r="O38" s="25"/>
      <c r="P38" s="14"/>
      <c r="Q38" s="26" t="n">
        <v>5407</v>
      </c>
      <c r="R38" s="26" t="n">
        <v>6296</v>
      </c>
      <c r="S38" s="26" t="n">
        <v>4596</v>
      </c>
      <c r="T38" s="25"/>
      <c r="U38" s="14"/>
      <c r="V38" s="26" t="n">
        <v>6337</v>
      </c>
      <c r="W38" s="26" t="n">
        <v>6571</v>
      </c>
      <c r="X38" s="26" t="n">
        <v>4229</v>
      </c>
      <c r="Y38" s="33"/>
      <c r="Z38" s="14"/>
    </row>
    <row r="39" customFormat="false" ht="12.75" hidden="false" customHeight="false" outlineLevel="0" collapsed="false">
      <c r="A39" s="19"/>
      <c r="B39" s="24" t="s">
        <v>9</v>
      </c>
      <c r="C39" s="25" t="s">
        <v>10</v>
      </c>
      <c r="D39" s="25" t="s">
        <v>11</v>
      </c>
      <c r="E39" s="22" t="n">
        <v>100</v>
      </c>
      <c r="F39" s="14"/>
      <c r="G39" s="26" t="n">
        <v>29</v>
      </c>
      <c r="H39" s="26" t="n">
        <v>29</v>
      </c>
      <c r="I39" s="26" t="n">
        <v>29</v>
      </c>
      <c r="J39" s="25" t="n">
        <v>29</v>
      </c>
      <c r="K39" s="14"/>
      <c r="L39" s="26" t="n">
        <v>29</v>
      </c>
      <c r="M39" s="26" t="n">
        <v>29</v>
      </c>
      <c r="N39" s="26" t="n">
        <v>29</v>
      </c>
      <c r="O39" s="25"/>
      <c r="P39" s="14"/>
      <c r="Q39" s="26" t="n">
        <v>29</v>
      </c>
      <c r="R39" s="26" t="n">
        <v>29</v>
      </c>
      <c r="S39" s="26" t="n">
        <v>29</v>
      </c>
      <c r="T39" s="25"/>
      <c r="U39" s="14"/>
      <c r="V39" s="26" t="n">
        <v>29</v>
      </c>
      <c r="W39" s="26" t="n">
        <v>29</v>
      </c>
      <c r="X39" s="26" t="n">
        <v>29</v>
      </c>
      <c r="Y39" s="33"/>
      <c r="Z39" s="14"/>
    </row>
    <row r="40" customFormat="false" ht="12.75" hidden="false" customHeight="false" outlineLevel="0" collapsed="false">
      <c r="A40" s="19"/>
      <c r="B40" s="24" t="s">
        <v>12</v>
      </c>
      <c r="C40" s="25" t="s">
        <v>13</v>
      </c>
      <c r="D40" s="25" t="s">
        <v>14</v>
      </c>
      <c r="E40" s="22" t="n">
        <v>1000</v>
      </c>
      <c r="F40" s="14"/>
      <c r="G40" s="26" t="n">
        <v>1273</v>
      </c>
      <c r="H40" s="26" t="n">
        <v>1300</v>
      </c>
      <c r="I40" s="26" t="n">
        <v>1247</v>
      </c>
      <c r="J40" s="25" t="n">
        <v>0</v>
      </c>
      <c r="K40" s="14"/>
      <c r="L40" s="26" t="n">
        <v>1177</v>
      </c>
      <c r="M40" s="26" t="n">
        <v>1300</v>
      </c>
      <c r="N40" s="26" t="n">
        <v>1247</v>
      </c>
      <c r="O40" s="25"/>
      <c r="P40" s="14"/>
      <c r="Q40" s="26" t="n">
        <v>1233</v>
      </c>
      <c r="R40" s="26" t="n">
        <v>1300</v>
      </c>
      <c r="S40" s="26" t="n">
        <v>1247</v>
      </c>
      <c r="T40" s="25"/>
      <c r="U40" s="14"/>
      <c r="V40" s="26" t="n">
        <v>1378</v>
      </c>
      <c r="W40" s="26" t="n">
        <v>1314</v>
      </c>
      <c r="X40" s="26" t="n">
        <v>1247</v>
      </c>
      <c r="Y40" s="33"/>
      <c r="Z40" s="14"/>
    </row>
    <row r="41" customFormat="false" ht="12.75" hidden="false" customHeight="false" outlineLevel="0" collapsed="false">
      <c r="A41" s="19"/>
      <c r="B41" s="24" t="s">
        <v>15</v>
      </c>
      <c r="C41" s="25" t="s">
        <v>16</v>
      </c>
      <c r="D41" s="25" t="s">
        <v>14</v>
      </c>
      <c r="E41" s="22" t="n">
        <v>45000</v>
      </c>
      <c r="F41" s="14"/>
      <c r="G41" s="26" t="n">
        <v>30621</v>
      </c>
      <c r="H41" s="26" t="n">
        <v>43798</v>
      </c>
      <c r="I41" s="26" t="n">
        <v>46338</v>
      </c>
      <c r="J41" s="25" t="n">
        <v>45835</v>
      </c>
      <c r="K41" s="14"/>
      <c r="L41" s="26" t="n">
        <v>33174</v>
      </c>
      <c r="M41" s="26" t="n">
        <v>44843</v>
      </c>
      <c r="N41" s="26" t="n">
        <v>48416</v>
      </c>
      <c r="O41" s="25"/>
      <c r="P41" s="14"/>
      <c r="Q41" s="26" t="n">
        <v>39813</v>
      </c>
      <c r="R41" s="26" t="n">
        <v>47781</v>
      </c>
      <c r="S41" s="26" t="n">
        <v>49615</v>
      </c>
      <c r="T41" s="25"/>
      <c r="U41" s="14"/>
      <c r="V41" s="26" t="n">
        <v>45067</v>
      </c>
      <c r="W41" s="26" t="n">
        <v>51838</v>
      </c>
      <c r="X41" s="26" t="n">
        <v>51902</v>
      </c>
      <c r="Y41" s="33"/>
      <c r="Z41" s="14"/>
    </row>
    <row r="42" customFormat="false" ht="12.75" hidden="false" customHeight="false" outlineLevel="0" collapsed="false">
      <c r="A42" s="19"/>
      <c r="B42" s="24" t="s">
        <v>17</v>
      </c>
      <c r="C42" s="25" t="s">
        <v>18</v>
      </c>
      <c r="D42" s="25" t="s">
        <v>19</v>
      </c>
      <c r="E42" s="22" t="n">
        <v>766</v>
      </c>
      <c r="F42" s="14"/>
      <c r="G42" s="26" t="n">
        <v>1925</v>
      </c>
      <c r="H42" s="26" t="n">
        <v>787</v>
      </c>
      <c r="I42" s="26" t="n">
        <v>139</v>
      </c>
      <c r="J42" s="25" t="n">
        <v>0</v>
      </c>
      <c r="K42" s="14"/>
      <c r="L42" s="26" t="n">
        <v>1799</v>
      </c>
      <c r="M42" s="26" t="n">
        <v>741</v>
      </c>
      <c r="N42" s="26" t="n">
        <v>93</v>
      </c>
      <c r="O42" s="25"/>
      <c r="P42" s="14"/>
      <c r="Q42" s="26" t="n">
        <v>1683</v>
      </c>
      <c r="R42" s="26" t="n">
        <v>671</v>
      </c>
      <c r="S42" s="26" t="n">
        <v>63</v>
      </c>
      <c r="T42" s="25"/>
      <c r="U42" s="14"/>
      <c r="V42" s="26" t="n">
        <v>1569</v>
      </c>
      <c r="W42" s="26" t="n">
        <v>616</v>
      </c>
      <c r="X42" s="26" t="n">
        <v>28</v>
      </c>
      <c r="Y42" s="33"/>
      <c r="Z42" s="14"/>
    </row>
    <row r="43" customFormat="false" ht="12.75" hidden="false" customHeight="false" outlineLevel="0" collapsed="false">
      <c r="A43" s="19"/>
      <c r="B43" s="24" t="s">
        <v>20</v>
      </c>
      <c r="C43" s="25" t="s">
        <v>21</v>
      </c>
      <c r="D43" s="25" t="s">
        <v>22</v>
      </c>
      <c r="E43" s="22" t="n">
        <v>80</v>
      </c>
      <c r="F43" s="14"/>
      <c r="G43" s="26" t="n">
        <v>80</v>
      </c>
      <c r="H43" s="26" t="n">
        <v>80</v>
      </c>
      <c r="I43" s="26" t="n">
        <v>80</v>
      </c>
      <c r="J43" s="25" t="n">
        <v>80</v>
      </c>
      <c r="K43" s="14"/>
      <c r="L43" s="26" t="n">
        <v>80</v>
      </c>
      <c r="M43" s="26" t="n">
        <v>80</v>
      </c>
      <c r="N43" s="26" t="n">
        <v>80</v>
      </c>
      <c r="O43" s="25"/>
      <c r="P43" s="14"/>
      <c r="Q43" s="26" t="n">
        <v>80</v>
      </c>
      <c r="R43" s="26" t="n">
        <v>80</v>
      </c>
      <c r="S43" s="26" t="n">
        <v>80</v>
      </c>
      <c r="T43" s="25"/>
      <c r="U43" s="14"/>
      <c r="V43" s="26" t="n">
        <v>80</v>
      </c>
      <c r="W43" s="26" t="n">
        <v>80</v>
      </c>
      <c r="X43" s="26" t="n">
        <v>80</v>
      </c>
      <c r="Y43" s="33"/>
      <c r="Z43" s="14"/>
    </row>
    <row r="44" customFormat="false" ht="12.75" hidden="false" customHeight="false" outlineLevel="0" collapsed="false">
      <c r="A44" s="19"/>
      <c r="B44" s="24" t="s">
        <v>20</v>
      </c>
      <c r="C44" s="25" t="s">
        <v>23</v>
      </c>
      <c r="D44" s="25" t="s">
        <v>24</v>
      </c>
      <c r="E44" s="22" t="n">
        <v>8615</v>
      </c>
      <c r="F44" s="14"/>
      <c r="G44" s="26" t="n">
        <v>5497</v>
      </c>
      <c r="H44" s="26" t="n">
        <v>5906</v>
      </c>
      <c r="I44" s="26" t="n">
        <v>6501</v>
      </c>
      <c r="J44" s="25" t="n">
        <v>5909</v>
      </c>
      <c r="K44" s="14"/>
      <c r="L44" s="26" t="n">
        <v>6042</v>
      </c>
      <c r="M44" s="26" t="n">
        <v>6033</v>
      </c>
      <c r="N44" s="26" t="n">
        <v>6776</v>
      </c>
      <c r="O44" s="25"/>
      <c r="P44" s="14"/>
      <c r="Q44" s="26" t="n">
        <v>6636</v>
      </c>
      <c r="R44" s="26" t="n">
        <v>6403</v>
      </c>
      <c r="S44" s="26" t="n">
        <v>7237</v>
      </c>
      <c r="T44" s="25"/>
      <c r="U44" s="14"/>
      <c r="V44" s="26" t="n">
        <v>7025</v>
      </c>
      <c r="W44" s="26" t="n">
        <v>6845</v>
      </c>
      <c r="X44" s="26" t="n">
        <v>7074</v>
      </c>
      <c r="Y44" s="33"/>
      <c r="Z44" s="14"/>
    </row>
    <row r="45" customFormat="false" ht="12.75" hidden="false" customHeight="false" outlineLevel="0" collapsed="false">
      <c r="A45" s="19"/>
      <c r="B45" s="24" t="s">
        <v>20</v>
      </c>
      <c r="C45" s="25" t="s">
        <v>25</v>
      </c>
      <c r="D45" s="25" t="s">
        <v>22</v>
      </c>
      <c r="E45" s="22" t="n">
        <v>3425</v>
      </c>
      <c r="F45" s="14"/>
      <c r="G45" s="26" t="n">
        <v>2871</v>
      </c>
      <c r="H45" s="26" t="n">
        <v>3554</v>
      </c>
      <c r="I45" s="26" t="n">
        <v>3197</v>
      </c>
      <c r="J45" s="25" t="n">
        <v>3244</v>
      </c>
      <c r="K45" s="14"/>
      <c r="L45" s="26" t="n">
        <v>3363</v>
      </c>
      <c r="M45" s="26" t="n">
        <v>3795</v>
      </c>
      <c r="N45" s="26" t="n">
        <v>3302</v>
      </c>
      <c r="O45" s="25"/>
      <c r="P45" s="14"/>
      <c r="Q45" s="26" t="n">
        <v>3474</v>
      </c>
      <c r="R45" s="26" t="n">
        <v>3653</v>
      </c>
      <c r="S45" s="26" t="n">
        <v>3323</v>
      </c>
      <c r="T45" s="25"/>
      <c r="U45" s="14"/>
      <c r="V45" s="26" t="n">
        <v>3636</v>
      </c>
      <c r="W45" s="26" t="n">
        <v>3650</v>
      </c>
      <c r="X45" s="26" t="n">
        <v>3531</v>
      </c>
      <c r="Y45" s="33"/>
      <c r="Z45" s="14"/>
    </row>
    <row r="46" customFormat="false" ht="12.75" hidden="false" customHeight="false" outlineLevel="0" collapsed="false">
      <c r="A46" s="19"/>
      <c r="B46" s="24" t="s">
        <v>20</v>
      </c>
      <c r="C46" s="25" t="s">
        <v>26</v>
      </c>
      <c r="D46" s="25" t="s">
        <v>27</v>
      </c>
      <c r="E46" s="22" t="n">
        <v>2825</v>
      </c>
      <c r="F46" s="14"/>
      <c r="G46" s="26" t="n">
        <v>4039</v>
      </c>
      <c r="H46" s="26" t="n">
        <v>3991</v>
      </c>
      <c r="I46" s="26" t="n">
        <v>3647</v>
      </c>
      <c r="J46" s="25" t="n">
        <v>3931</v>
      </c>
      <c r="K46" s="14"/>
      <c r="L46" s="26" t="n">
        <v>3980</v>
      </c>
      <c r="M46" s="26" t="n">
        <v>4023</v>
      </c>
      <c r="N46" s="26" t="n">
        <v>3727</v>
      </c>
      <c r="O46" s="25"/>
      <c r="P46" s="14"/>
      <c r="Q46" s="26" t="n">
        <v>4165</v>
      </c>
      <c r="R46" s="26" t="n">
        <v>4059</v>
      </c>
      <c r="S46" s="26" t="n">
        <v>3982</v>
      </c>
      <c r="T46" s="25"/>
      <c r="U46" s="14"/>
      <c r="V46" s="26" t="n">
        <v>4244</v>
      </c>
      <c r="W46" s="26" t="n">
        <v>4225</v>
      </c>
      <c r="X46" s="26" t="n">
        <v>3996</v>
      </c>
      <c r="Y46" s="33"/>
      <c r="Z46" s="14"/>
    </row>
    <row r="47" customFormat="false" ht="12.75" hidden="false" customHeight="false" outlineLevel="0" collapsed="false">
      <c r="A47" s="19"/>
      <c r="B47" s="24" t="s">
        <v>20</v>
      </c>
      <c r="C47" s="25" t="s">
        <v>28</v>
      </c>
      <c r="D47" s="25" t="s">
        <v>22</v>
      </c>
      <c r="E47" s="22" t="n">
        <v>5290</v>
      </c>
      <c r="F47" s="14"/>
      <c r="G47" s="26" t="n">
        <v>6140</v>
      </c>
      <c r="H47" s="26" t="n">
        <v>4946</v>
      </c>
      <c r="I47" s="26" t="n">
        <v>4913</v>
      </c>
      <c r="J47" s="25" t="n">
        <v>3050</v>
      </c>
      <c r="K47" s="14"/>
      <c r="L47" s="26" t="n">
        <v>6653</v>
      </c>
      <c r="M47" s="26" t="n">
        <v>5215</v>
      </c>
      <c r="N47" s="26" t="n">
        <v>5036</v>
      </c>
      <c r="O47" s="25"/>
      <c r="P47" s="14"/>
      <c r="Q47" s="26" t="n">
        <v>6799</v>
      </c>
      <c r="R47" s="26" t="n">
        <v>5868</v>
      </c>
      <c r="S47" s="26" t="n">
        <v>5786</v>
      </c>
      <c r="T47" s="25"/>
      <c r="U47" s="14"/>
      <c r="V47" s="26" t="n">
        <v>6491</v>
      </c>
      <c r="W47" s="26" t="n">
        <v>6375</v>
      </c>
      <c r="X47" s="26" t="n">
        <v>5694</v>
      </c>
      <c r="Y47" s="33"/>
      <c r="Z47" s="14"/>
    </row>
    <row r="48" customFormat="false" ht="12.75" hidden="false" customHeight="false" outlineLevel="0" collapsed="false">
      <c r="A48" s="19"/>
      <c r="B48" s="24" t="s">
        <v>20</v>
      </c>
      <c r="C48" s="25" t="s">
        <v>29</v>
      </c>
      <c r="D48" s="25" t="s">
        <v>30</v>
      </c>
      <c r="E48" s="22" t="n">
        <v>1310</v>
      </c>
      <c r="F48" s="14"/>
      <c r="G48" s="26" t="n">
        <v>644</v>
      </c>
      <c r="H48" s="26" t="n">
        <v>624</v>
      </c>
      <c r="I48" s="26" t="n">
        <v>544</v>
      </c>
      <c r="J48" s="25" t="n">
        <v>503</v>
      </c>
      <c r="K48" s="14"/>
      <c r="L48" s="26" t="n">
        <v>642</v>
      </c>
      <c r="M48" s="26" t="n">
        <v>629</v>
      </c>
      <c r="N48" s="26" t="n">
        <v>544</v>
      </c>
      <c r="O48" s="25"/>
      <c r="P48" s="14"/>
      <c r="Q48" s="26" t="n">
        <v>641</v>
      </c>
      <c r="R48" s="26" t="n">
        <v>622</v>
      </c>
      <c r="S48" s="26" t="n">
        <v>543</v>
      </c>
      <c r="T48" s="25"/>
      <c r="U48" s="14"/>
      <c r="V48" s="26" t="n">
        <v>640</v>
      </c>
      <c r="W48" s="26" t="n">
        <v>621</v>
      </c>
      <c r="X48" s="26" t="n">
        <v>542</v>
      </c>
      <c r="Y48" s="33"/>
      <c r="Z48" s="14"/>
    </row>
    <row r="49" customFormat="false" ht="12.75" hidden="false" customHeight="false" outlineLevel="0" collapsed="false">
      <c r="A49" s="19"/>
      <c r="B49" s="24" t="s">
        <v>20</v>
      </c>
      <c r="C49" s="25" t="s">
        <v>31</v>
      </c>
      <c r="D49" s="25" t="s">
        <v>32</v>
      </c>
      <c r="E49" s="22" t="n">
        <v>18453</v>
      </c>
      <c r="F49" s="14"/>
      <c r="G49" s="26" t="n">
        <v>12473</v>
      </c>
      <c r="H49" s="26" t="n">
        <v>16449</v>
      </c>
      <c r="I49" s="26" t="n">
        <v>14421</v>
      </c>
      <c r="J49" s="25" t="n">
        <v>12747</v>
      </c>
      <c r="K49" s="14"/>
      <c r="L49" s="26" t="n">
        <v>14019</v>
      </c>
      <c r="M49" s="26" t="n">
        <v>16270</v>
      </c>
      <c r="N49" s="26" t="n">
        <v>14948</v>
      </c>
      <c r="O49" s="25"/>
      <c r="P49" s="14"/>
      <c r="Q49" s="26" t="n">
        <v>15477</v>
      </c>
      <c r="R49" s="26" t="n">
        <v>17347</v>
      </c>
      <c r="S49" s="26" t="n">
        <v>15783</v>
      </c>
      <c r="T49" s="25"/>
      <c r="U49" s="14"/>
      <c r="V49" s="26" t="n">
        <v>16526</v>
      </c>
      <c r="W49" s="26" t="n">
        <v>17936</v>
      </c>
      <c r="X49" s="26" t="n">
        <v>15725</v>
      </c>
      <c r="Y49" s="33"/>
      <c r="Z49" s="14"/>
    </row>
    <row r="50" customFormat="false" ht="12.75" hidden="false" customHeight="false" outlineLevel="0" collapsed="false">
      <c r="A50" s="19"/>
      <c r="B50" s="24" t="s">
        <v>20</v>
      </c>
      <c r="C50" s="25" t="s">
        <v>33</v>
      </c>
      <c r="D50" s="25" t="s">
        <v>32</v>
      </c>
      <c r="E50" s="22" t="n">
        <v>6900</v>
      </c>
      <c r="F50" s="14"/>
      <c r="G50" s="26" t="n">
        <v>2311</v>
      </c>
      <c r="H50" s="26" t="n">
        <v>2100</v>
      </c>
      <c r="I50" s="26" t="n">
        <v>2100</v>
      </c>
      <c r="J50" s="25" t="n">
        <v>1939</v>
      </c>
      <c r="K50" s="14"/>
      <c r="L50" s="26" t="n">
        <v>2277</v>
      </c>
      <c r="M50" s="26" t="n">
        <v>2100</v>
      </c>
      <c r="N50" s="26" t="n">
        <v>2100</v>
      </c>
      <c r="O50" s="25"/>
      <c r="P50" s="14"/>
      <c r="Q50" s="26" t="n">
        <v>2244</v>
      </c>
      <c r="R50" s="26" t="n">
        <v>2100</v>
      </c>
      <c r="S50" s="26" t="n">
        <v>2100</v>
      </c>
      <c r="T50" s="25"/>
      <c r="U50" s="14"/>
      <c r="V50" s="26" t="n">
        <v>2209</v>
      </c>
      <c r="W50" s="26" t="n">
        <v>2100</v>
      </c>
      <c r="X50" s="26" t="n">
        <v>2100</v>
      </c>
      <c r="Y50" s="33"/>
      <c r="Z50" s="14"/>
    </row>
    <row r="51" customFormat="false" ht="12.75" hidden="false" customHeight="false" outlineLevel="0" collapsed="false">
      <c r="A51" s="19"/>
      <c r="B51" s="24" t="s">
        <v>34</v>
      </c>
      <c r="C51" s="25" t="s">
        <v>35</v>
      </c>
      <c r="D51" s="25" t="s">
        <v>36</v>
      </c>
      <c r="E51" s="22" t="n">
        <v>3000</v>
      </c>
      <c r="F51" s="14"/>
      <c r="G51" s="26" t="n">
        <v>2574</v>
      </c>
      <c r="H51" s="26" t="n">
        <v>1291</v>
      </c>
      <c r="I51" s="26" t="n">
        <v>3214</v>
      </c>
      <c r="J51" s="25" t="n">
        <v>2007</v>
      </c>
      <c r="K51" s="14"/>
      <c r="L51" s="26" t="n">
        <v>2071</v>
      </c>
      <c r="M51" s="26" t="n">
        <v>2140</v>
      </c>
      <c r="N51" s="26" t="n">
        <v>2798</v>
      </c>
      <c r="O51" s="25"/>
      <c r="P51" s="14"/>
      <c r="Q51" s="26" t="n">
        <v>1564</v>
      </c>
      <c r="R51" s="26" t="n">
        <v>3151</v>
      </c>
      <c r="S51" s="26" t="n">
        <v>3075</v>
      </c>
      <c r="T51" s="25"/>
      <c r="U51" s="14"/>
      <c r="V51" s="26" t="n">
        <v>1314</v>
      </c>
      <c r="W51" s="26" t="n">
        <v>3651</v>
      </c>
      <c r="X51" s="26" t="n">
        <v>4265</v>
      </c>
      <c r="Y51" s="33"/>
      <c r="Z51" s="14"/>
    </row>
    <row r="52" customFormat="false" ht="12.75" hidden="false" customHeight="false" outlineLevel="0" collapsed="false">
      <c r="A52" s="19"/>
      <c r="B52" s="24" t="s">
        <v>37</v>
      </c>
      <c r="C52" s="25" t="s">
        <v>38</v>
      </c>
      <c r="D52" s="25" t="s">
        <v>39</v>
      </c>
      <c r="E52" s="22" t="n">
        <v>69000</v>
      </c>
      <c r="F52" s="14"/>
      <c r="G52" s="26" t="n">
        <v>25350</v>
      </c>
      <c r="H52" s="26" t="n">
        <v>65753</v>
      </c>
      <c r="I52" s="26" t="n">
        <v>64395</v>
      </c>
      <c r="J52" s="25" t="n">
        <v>23158</v>
      </c>
      <c r="K52" s="14"/>
      <c r="L52" s="26" t="n">
        <v>29444</v>
      </c>
      <c r="M52" s="26" t="n">
        <v>71761</v>
      </c>
      <c r="N52" s="26" t="n">
        <v>64664</v>
      </c>
      <c r="O52" s="25"/>
      <c r="P52" s="14"/>
      <c r="Q52" s="26" t="n">
        <v>40172</v>
      </c>
      <c r="R52" s="26" t="n">
        <v>72533</v>
      </c>
      <c r="S52" s="26" t="n">
        <v>69767</v>
      </c>
      <c r="T52" s="25"/>
      <c r="U52" s="14"/>
      <c r="V52" s="26" t="n">
        <v>47502</v>
      </c>
      <c r="W52" s="26" t="n">
        <v>76491</v>
      </c>
      <c r="X52" s="26" t="n">
        <v>71851</v>
      </c>
      <c r="Y52" s="33"/>
      <c r="Z52" s="14"/>
    </row>
    <row r="53" customFormat="false" ht="12.75" hidden="false" customHeight="false" outlineLevel="0" collapsed="false">
      <c r="A53" s="19"/>
      <c r="B53" s="24" t="s">
        <v>40</v>
      </c>
      <c r="C53" s="25" t="s">
        <v>41</v>
      </c>
      <c r="D53" s="25" t="s">
        <v>42</v>
      </c>
      <c r="E53" s="22" t="n">
        <v>500</v>
      </c>
      <c r="F53" s="14"/>
      <c r="G53" s="26" t="n">
        <v>276</v>
      </c>
      <c r="H53" s="26" t="n">
        <v>413</v>
      </c>
      <c r="I53" s="26" t="n">
        <v>429</v>
      </c>
      <c r="J53" s="25" t="n">
        <v>450</v>
      </c>
      <c r="K53" s="14"/>
      <c r="L53" s="26" t="n">
        <v>282</v>
      </c>
      <c r="M53" s="26" t="n">
        <v>285</v>
      </c>
      <c r="N53" s="26" t="n">
        <v>305</v>
      </c>
      <c r="O53" s="25"/>
      <c r="P53" s="14"/>
      <c r="Q53" s="26" t="n">
        <v>120</v>
      </c>
      <c r="R53" s="26" t="n">
        <v>208</v>
      </c>
      <c r="S53" s="26" t="n">
        <v>235</v>
      </c>
      <c r="T53" s="25"/>
      <c r="U53" s="14"/>
      <c r="V53" s="26" t="n">
        <v>481</v>
      </c>
      <c r="W53" s="26" t="n">
        <v>489</v>
      </c>
      <c r="X53" s="26" t="n">
        <v>359</v>
      </c>
      <c r="Y53" s="33"/>
      <c r="Z53" s="14"/>
    </row>
    <row r="54" customFormat="false" ht="12.75" hidden="false" customHeight="false" outlineLevel="0" collapsed="false">
      <c r="A54" s="19"/>
      <c r="B54" s="24" t="s">
        <v>43</v>
      </c>
      <c r="C54" s="25" t="s">
        <v>44</v>
      </c>
      <c r="D54" s="25" t="s">
        <v>14</v>
      </c>
      <c r="E54" s="22" t="n">
        <v>48000</v>
      </c>
      <c r="F54" s="14"/>
      <c r="G54" s="26" t="n">
        <v>27951</v>
      </c>
      <c r="H54" s="26" t="n">
        <v>42676</v>
      </c>
      <c r="I54" s="26" t="n">
        <v>78179</v>
      </c>
      <c r="J54" s="25" t="n">
        <v>35218</v>
      </c>
      <c r="K54" s="14"/>
      <c r="L54" s="26" t="n">
        <v>32251</v>
      </c>
      <c r="M54" s="26" t="n">
        <v>48582</v>
      </c>
      <c r="N54" s="26" t="n">
        <v>65674</v>
      </c>
      <c r="O54" s="25"/>
      <c r="P54" s="14"/>
      <c r="Q54" s="26" t="n">
        <v>30842</v>
      </c>
      <c r="R54" s="26" t="n">
        <v>49956</v>
      </c>
      <c r="S54" s="26" t="n">
        <v>61655</v>
      </c>
      <c r="T54" s="25"/>
      <c r="U54" s="14"/>
      <c r="V54" s="26" t="n">
        <v>36486</v>
      </c>
      <c r="W54" s="26" t="n">
        <v>55099</v>
      </c>
      <c r="X54" s="26" t="n">
        <v>63532</v>
      </c>
      <c r="Y54" s="33"/>
      <c r="Z54" s="14"/>
    </row>
    <row r="55" customFormat="false" ht="12.75" hidden="false" customHeight="false" outlineLevel="0" collapsed="false">
      <c r="A55" s="19"/>
      <c r="B55" s="24" t="s">
        <v>45</v>
      </c>
      <c r="C55" s="25" t="s">
        <v>46</v>
      </c>
      <c r="D55" s="25" t="s">
        <v>47</v>
      </c>
      <c r="E55" s="22" t="n">
        <v>5500</v>
      </c>
      <c r="F55" s="14"/>
      <c r="G55" s="26" t="n">
        <v>5160</v>
      </c>
      <c r="H55" s="26" t="n">
        <v>4791</v>
      </c>
      <c r="I55" s="26" t="n">
        <v>5397</v>
      </c>
      <c r="J55" s="25" t="n">
        <v>5363</v>
      </c>
      <c r="K55" s="14"/>
      <c r="L55" s="26" t="n">
        <v>4332</v>
      </c>
      <c r="M55" s="26" t="n">
        <v>4401</v>
      </c>
      <c r="N55" s="26" t="n">
        <v>4578</v>
      </c>
      <c r="O55" s="25"/>
      <c r="P55" s="14"/>
      <c r="Q55" s="26" t="n">
        <v>4119</v>
      </c>
      <c r="R55" s="26" t="n">
        <v>4523</v>
      </c>
      <c r="S55" s="26" t="n">
        <v>4512</v>
      </c>
      <c r="T55" s="25"/>
      <c r="U55" s="14"/>
      <c r="V55" s="26" t="n">
        <v>5034</v>
      </c>
      <c r="W55" s="26" t="n">
        <v>5321</v>
      </c>
      <c r="X55" s="26" t="n">
        <v>5499</v>
      </c>
      <c r="Y55" s="33"/>
      <c r="Z55" s="14"/>
    </row>
    <row r="56" customFormat="false" ht="12.75" hidden="false" customHeight="false" outlineLevel="0" collapsed="false">
      <c r="A56" s="19"/>
      <c r="B56" s="24" t="s">
        <v>45</v>
      </c>
      <c r="C56" s="25" t="s">
        <v>48</v>
      </c>
      <c r="D56" s="25" t="s">
        <v>47</v>
      </c>
      <c r="E56" s="22" t="n">
        <v>46</v>
      </c>
      <c r="F56" s="14"/>
      <c r="G56" s="26" t="n">
        <v>1236</v>
      </c>
      <c r="H56" s="26" t="n">
        <v>72</v>
      </c>
      <c r="I56" s="26" t="n">
        <v>0</v>
      </c>
      <c r="J56" s="25" t="n">
        <v>0</v>
      </c>
      <c r="K56" s="14"/>
      <c r="L56" s="26" t="n">
        <v>1111</v>
      </c>
      <c r="M56" s="26" t="n">
        <v>0</v>
      </c>
      <c r="N56" s="26" t="n">
        <v>0</v>
      </c>
      <c r="O56" s="25"/>
      <c r="P56" s="14"/>
      <c r="Q56" s="26" t="n">
        <v>984</v>
      </c>
      <c r="R56" s="26" t="n">
        <v>0</v>
      </c>
      <c r="S56" s="26" t="n">
        <v>0</v>
      </c>
      <c r="T56" s="25"/>
      <c r="U56" s="14"/>
      <c r="V56" s="26" t="n">
        <v>860</v>
      </c>
      <c r="W56" s="26" t="n">
        <v>0</v>
      </c>
      <c r="X56" s="26" t="n">
        <v>0</v>
      </c>
      <c r="Y56" s="33"/>
      <c r="Z56" s="14"/>
    </row>
    <row r="57" customFormat="false" ht="12.75" hidden="false" customHeight="false" outlineLevel="0" collapsed="false">
      <c r="A57" s="19"/>
      <c r="B57" s="24" t="s">
        <v>49</v>
      </c>
      <c r="C57" s="25" t="s">
        <v>50</v>
      </c>
      <c r="D57" s="25" t="s">
        <v>51</v>
      </c>
      <c r="E57" s="22" t="n">
        <v>4775</v>
      </c>
      <c r="F57" s="14"/>
      <c r="G57" s="26" t="n">
        <v>1447</v>
      </c>
      <c r="H57" s="26" t="n">
        <v>1366</v>
      </c>
      <c r="I57" s="26" t="n">
        <v>1156</v>
      </c>
      <c r="J57" s="25" t="n">
        <v>1039</v>
      </c>
      <c r="K57" s="14"/>
      <c r="L57" s="26" t="n">
        <v>1447</v>
      </c>
      <c r="M57" s="26" t="n">
        <v>1338</v>
      </c>
      <c r="N57" s="26" t="n">
        <v>1145</v>
      </c>
      <c r="O57" s="25"/>
      <c r="P57" s="14"/>
      <c r="Q57" s="26" t="n">
        <v>1447</v>
      </c>
      <c r="R57" s="26" t="n">
        <v>1312</v>
      </c>
      <c r="S57" s="26" t="n">
        <v>1136</v>
      </c>
      <c r="T57" s="25"/>
      <c r="U57" s="14"/>
      <c r="V57" s="26" t="n">
        <v>1447</v>
      </c>
      <c r="W57" s="26" t="n">
        <v>1290</v>
      </c>
      <c r="X57" s="26" t="n">
        <v>1125</v>
      </c>
      <c r="Y57" s="33"/>
      <c r="Z57" s="14"/>
    </row>
    <row r="58" customFormat="false" ht="12.75" hidden="false" customHeight="false" outlineLevel="0" collapsed="false">
      <c r="A58" s="19"/>
      <c r="B58" s="24" t="s">
        <v>52</v>
      </c>
      <c r="C58" s="25" t="s">
        <v>53</v>
      </c>
      <c r="D58" s="25" t="s">
        <v>54</v>
      </c>
      <c r="E58" s="22" t="n">
        <v>513</v>
      </c>
      <c r="F58" s="14"/>
      <c r="G58" s="26" t="n">
        <v>851</v>
      </c>
      <c r="H58" s="26" t="n">
        <v>525</v>
      </c>
      <c r="I58" s="26" t="n">
        <v>234</v>
      </c>
      <c r="J58" s="25" t="n">
        <v>66</v>
      </c>
      <c r="K58" s="14"/>
      <c r="L58" s="26" t="n">
        <v>819</v>
      </c>
      <c r="M58" s="26" t="n">
        <v>501</v>
      </c>
      <c r="N58" s="26" t="n">
        <v>205</v>
      </c>
      <c r="O58" s="25"/>
      <c r="P58" s="14"/>
      <c r="Q58" s="26" t="n">
        <v>788</v>
      </c>
      <c r="R58" s="26" t="n">
        <v>479</v>
      </c>
      <c r="S58" s="26" t="n">
        <v>177</v>
      </c>
      <c r="T58" s="25"/>
      <c r="U58" s="14"/>
      <c r="V58" s="26" t="n">
        <v>758</v>
      </c>
      <c r="W58" s="26" t="n">
        <v>455</v>
      </c>
      <c r="X58" s="26" t="n">
        <v>148</v>
      </c>
      <c r="Y58" s="33"/>
      <c r="Z58" s="14"/>
    </row>
    <row r="59" customFormat="false" ht="13.5" hidden="false" customHeight="false" outlineLevel="0" collapsed="false">
      <c r="A59" s="19"/>
      <c r="B59" s="24" t="s">
        <v>55</v>
      </c>
      <c r="C59" s="25" t="s">
        <v>56</v>
      </c>
      <c r="D59" s="25" t="s">
        <v>57</v>
      </c>
      <c r="E59" s="22" t="n">
        <v>18500</v>
      </c>
      <c r="F59" s="14"/>
      <c r="G59" s="26" t="n">
        <v>10289</v>
      </c>
      <c r="H59" s="26" t="n">
        <v>16313</v>
      </c>
      <c r="I59" s="26" t="n">
        <v>15330</v>
      </c>
      <c r="J59" s="25" t="n">
        <v>8930</v>
      </c>
      <c r="K59" s="14"/>
      <c r="L59" s="26" t="n">
        <v>10721</v>
      </c>
      <c r="M59" s="26" t="n">
        <v>16104</v>
      </c>
      <c r="N59" s="26" t="n">
        <v>15831</v>
      </c>
      <c r="O59" s="25"/>
      <c r="P59" s="14"/>
      <c r="Q59" s="26" t="n">
        <v>10658</v>
      </c>
      <c r="R59" s="26" t="n">
        <v>17744</v>
      </c>
      <c r="S59" s="26" t="n">
        <v>18717</v>
      </c>
      <c r="T59" s="25"/>
      <c r="U59" s="14"/>
      <c r="V59" s="26" t="n">
        <v>12363</v>
      </c>
      <c r="W59" s="26" t="n">
        <v>20577</v>
      </c>
      <c r="X59" s="26" t="n">
        <v>20194</v>
      </c>
      <c r="Y59" s="33"/>
      <c r="Z59" s="34"/>
    </row>
    <row r="60" customFormat="false" ht="6" hidden="false" customHeight="true" outlineLevel="0" collapsed="false">
      <c r="A60" s="19"/>
      <c r="B60" s="4"/>
      <c r="C60" s="27"/>
      <c r="D60" s="27"/>
      <c r="E60" s="27"/>
      <c r="F60" s="28"/>
      <c r="G60" s="29"/>
      <c r="H60" s="29"/>
      <c r="I60" s="29"/>
      <c r="J60" s="27"/>
      <c r="K60" s="28"/>
      <c r="L60" s="29"/>
      <c r="M60" s="29"/>
      <c r="N60" s="29"/>
      <c r="O60" s="27"/>
      <c r="P60" s="28"/>
      <c r="Q60" s="29"/>
      <c r="R60" s="29"/>
      <c r="S60" s="29"/>
      <c r="T60" s="27"/>
      <c r="U60" s="28"/>
      <c r="V60" s="29"/>
      <c r="W60" s="29"/>
      <c r="X60" s="29"/>
      <c r="Y60" s="35"/>
      <c r="Z60" s="14"/>
    </row>
    <row r="61" customFormat="false" ht="13.5" hidden="false" customHeight="false" outlineLevel="0" collapsed="false">
      <c r="A61" s="19"/>
      <c r="B61" s="1" t="s">
        <v>58</v>
      </c>
      <c r="E61" s="22" t="n">
        <f aca="false">SUM(E37:E59)</f>
        <v>257098</v>
      </c>
      <c r="F61" s="19"/>
      <c r="G61" s="22" t="n">
        <f aca="false">SUM(G37:G59)</f>
        <v>149685</v>
      </c>
      <c r="H61" s="22" t="n">
        <f aca="false">SUM(H37:H59)</f>
        <v>224035</v>
      </c>
      <c r="I61" s="22" t="n">
        <f aca="false">SUM(I37:I59)</f>
        <v>258490</v>
      </c>
      <c r="J61" s="22" t="n">
        <f aca="false">SUM(J37:J59)</f>
        <v>158769</v>
      </c>
      <c r="K61" s="14"/>
      <c r="L61" s="22" t="n">
        <f aca="false">SUM(L37:L59)</f>
        <v>162731</v>
      </c>
      <c r="M61" s="22" t="n">
        <f aca="false">SUM(M37:M59)</f>
        <v>238243</v>
      </c>
      <c r="N61" s="22" t="n">
        <f aca="false">SUM(N37:N59)</f>
        <v>248188</v>
      </c>
      <c r="O61" s="13"/>
      <c r="P61" s="14"/>
      <c r="Q61" s="22" t="n">
        <f aca="false">SUM(Q37:Q59)</f>
        <v>180729</v>
      </c>
      <c r="R61" s="22" t="n">
        <f aca="false">SUM(R37:R59)</f>
        <v>248678</v>
      </c>
      <c r="S61" s="22" t="n">
        <f aca="false">SUM(S37:S59)</f>
        <v>255555</v>
      </c>
      <c r="T61" s="13"/>
      <c r="U61" s="14"/>
      <c r="V61" s="22" t="n">
        <f aca="false">SUM(V37:V59)</f>
        <v>204211</v>
      </c>
      <c r="W61" s="22" t="n">
        <f aca="false">SUM(W37:W59)</f>
        <v>268254</v>
      </c>
      <c r="X61" s="22" t="n">
        <f aca="false">SUM(X37:X59)</f>
        <v>264981</v>
      </c>
      <c r="Y61" s="13"/>
      <c r="Z61" s="14"/>
    </row>
    <row r="62" customFormat="false" ht="6" hidden="false" customHeight="true" outlineLevel="0" collapsed="false">
      <c r="A62" s="36"/>
      <c r="B62" s="4"/>
      <c r="C62" s="4"/>
      <c r="D62" s="4"/>
      <c r="E62" s="4"/>
      <c r="F62" s="3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31"/>
    </row>
    <row r="63" customFormat="false" ht="12.75" hidden="false" customHeight="fals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customFormat="false" ht="12.75" hidden="false" customHeight="false" outlineLevel="0" collapsed="false">
      <c r="A64" s="24"/>
      <c r="B64" s="24"/>
      <c r="C64" s="24"/>
      <c r="D64" s="24"/>
      <c r="E64" s="37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customFormat="false" ht="12.75" hidden="false" customHeight="false" outlineLevel="0" collapsed="false">
      <c r="A65" s="24"/>
      <c r="B65" s="24"/>
      <c r="C65" s="24"/>
      <c r="D65" s="24"/>
      <c r="E65" s="37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customFormat="false" ht="12.75" hidden="false" customHeight="false" outlineLevel="0" collapsed="false">
      <c r="A66" s="24"/>
      <c r="B66" s="24"/>
      <c r="C66" s="24"/>
      <c r="D66" s="24"/>
      <c r="E66" s="37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customFormat="false" ht="12.75" hidden="false" customHeight="false" outlineLevel="0" collapsed="false">
      <c r="A67" s="24"/>
      <c r="B67" s="24"/>
      <c r="C67" s="24"/>
      <c r="D67" s="24"/>
      <c r="E67" s="37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customFormat="false" ht="12.75" hidden="false" customHeight="false" outlineLevel="0" collapsed="false">
      <c r="A68" s="24"/>
      <c r="B68" s="24"/>
      <c r="C68" s="24"/>
      <c r="D68" s="24"/>
      <c r="E68" s="37"/>
      <c r="F68" s="24"/>
      <c r="G68" s="24"/>
      <c r="H68" s="24"/>
      <c r="I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customFormat="false" ht="12.75" hidden="false" customHeight="false" outlineLevel="0" collapsed="false">
      <c r="A69" s="24"/>
      <c r="B69" s="24"/>
      <c r="C69" s="24"/>
      <c r="D69" s="24"/>
      <c r="E69" s="37"/>
      <c r="F69" s="24"/>
      <c r="G69" s="24"/>
      <c r="H69" s="24"/>
      <c r="I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customFormat="false" ht="12.75" hidden="false" customHeight="false" outlineLevel="0" collapsed="false">
      <c r="A70" s="24"/>
      <c r="B70" s="24"/>
      <c r="C70" s="24"/>
      <c r="D70" s="24"/>
      <c r="E70" s="37"/>
      <c r="F70" s="24"/>
      <c r="G70" s="24"/>
      <c r="H70" s="24"/>
      <c r="I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customFormat="false" ht="12.75" hidden="false" customHeight="false" outlineLevel="0" collapsed="false">
      <c r="A71" s="24"/>
      <c r="B71" s="24"/>
      <c r="C71" s="24"/>
      <c r="D71" s="24"/>
      <c r="E71" s="37"/>
      <c r="F71" s="24"/>
      <c r="G71" s="24"/>
      <c r="H71" s="24"/>
      <c r="I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customFormat="false" ht="12.75" hidden="false" customHeight="false" outlineLevel="0" collapsed="false">
      <c r="A72" s="24"/>
      <c r="B72" s="24"/>
      <c r="C72" s="24"/>
      <c r="D72" s="24"/>
      <c r="E72" s="37"/>
      <c r="F72" s="24"/>
      <c r="G72" s="24"/>
      <c r="H72" s="24"/>
      <c r="I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customFormat="false" ht="12.75" hidden="false" customHeight="false" outlineLevel="0" collapsed="false">
      <c r="A73" s="24"/>
      <c r="B73" s="24"/>
      <c r="C73" s="24"/>
      <c r="D73" s="24"/>
      <c r="E73" s="37"/>
      <c r="F73" s="24"/>
      <c r="G73" s="24"/>
      <c r="H73" s="24"/>
      <c r="I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customFormat="false" ht="12.75" hidden="false" customHeight="false" outlineLevel="0" collapsed="false">
      <c r="A74" s="24"/>
      <c r="B74" s="24"/>
      <c r="C74" s="24"/>
      <c r="D74" s="24"/>
      <c r="E74" s="37"/>
      <c r="F74" s="24"/>
      <c r="G74" s="24"/>
      <c r="H74" s="24"/>
      <c r="I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customFormat="false" ht="12.75" hidden="false" customHeight="false" outlineLevel="0" collapsed="false">
      <c r="A75" s="24"/>
      <c r="B75" s="24"/>
      <c r="C75" s="24"/>
      <c r="D75" s="24"/>
      <c r="E75" s="37"/>
      <c r="F75" s="24"/>
      <c r="G75" s="24"/>
      <c r="H75" s="24"/>
      <c r="I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customFormat="false" ht="12.75" hidden="false" customHeight="false" outlineLevel="0" collapsed="false">
      <c r="A76" s="24"/>
      <c r="B76" s="24"/>
      <c r="C76" s="24"/>
      <c r="D76" s="24"/>
      <c r="E76" s="37"/>
      <c r="F76" s="24"/>
      <c r="G76" s="24"/>
      <c r="H76" s="24"/>
      <c r="I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customFormat="false" ht="12.75" hidden="false" customHeight="false" outlineLevel="0" collapsed="false">
      <c r="A77" s="24"/>
      <c r="B77" s="24"/>
      <c r="C77" s="24"/>
      <c r="D77" s="24"/>
      <c r="E77" s="37"/>
      <c r="F77" s="24"/>
      <c r="G77" s="24"/>
      <c r="H77" s="24"/>
      <c r="I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customFormat="false" ht="12.75" hidden="false" customHeight="false" outlineLevel="0" collapsed="false">
      <c r="A78" s="24"/>
      <c r="B78" s="24"/>
      <c r="C78" s="24"/>
      <c r="D78" s="24"/>
      <c r="E78" s="37"/>
      <c r="F78" s="24"/>
      <c r="G78" s="24"/>
      <c r="H78" s="24"/>
      <c r="I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customFormat="false" ht="12.75" hidden="false" customHeight="false" outlineLevel="0" collapsed="false">
      <c r="A79" s="24"/>
      <c r="B79" s="24"/>
      <c r="C79" s="24"/>
      <c r="D79" s="24"/>
      <c r="E79" s="37"/>
      <c r="F79" s="24"/>
      <c r="G79" s="24"/>
      <c r="H79" s="24"/>
      <c r="I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customFormat="false" ht="12.75" hidden="false" customHeight="false" outlineLevel="0" collapsed="false">
      <c r="A80" s="24"/>
      <c r="B80" s="24"/>
      <c r="C80" s="24"/>
      <c r="D80" s="24"/>
      <c r="E80" s="37"/>
      <c r="F80" s="24"/>
      <c r="G80" s="24"/>
      <c r="H80" s="24"/>
      <c r="I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customFormat="false" ht="12.75" hidden="false" customHeight="false" outlineLevel="0" collapsed="false">
      <c r="A81" s="24"/>
      <c r="B81" s="24"/>
      <c r="C81" s="24"/>
      <c r="D81" s="24"/>
      <c r="E81" s="37"/>
      <c r="F81" s="24"/>
      <c r="G81" s="24"/>
      <c r="H81" s="24"/>
      <c r="I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customFormat="false" ht="12.75" hidden="false" customHeight="false" outlineLevel="0" collapsed="false">
      <c r="A82" s="24"/>
      <c r="B82" s="24"/>
      <c r="C82" s="24"/>
      <c r="D82" s="24"/>
      <c r="E82" s="37"/>
      <c r="F82" s="24"/>
      <c r="G82" s="24"/>
      <c r="H82" s="24"/>
      <c r="I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customFormat="false" ht="12.75" hidden="false" customHeight="false" outlineLevel="0" collapsed="false">
      <c r="A83" s="24"/>
      <c r="B83" s="24"/>
      <c r="C83" s="24"/>
      <c r="D83" s="24"/>
      <c r="E83" s="37"/>
      <c r="F83" s="24"/>
      <c r="G83" s="24"/>
      <c r="H83" s="24"/>
      <c r="I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customFormat="false" ht="12.75" hidden="false" customHeight="false" outlineLevel="0" collapsed="false">
      <c r="A84" s="24"/>
      <c r="B84" s="24"/>
      <c r="C84" s="24"/>
      <c r="D84" s="24"/>
      <c r="E84" s="37"/>
      <c r="F84" s="24"/>
      <c r="G84" s="24"/>
      <c r="H84" s="24"/>
      <c r="I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customFormat="false" ht="12.75" hidden="false" customHeight="false" outlineLevel="0" collapsed="false">
      <c r="A85" s="24"/>
      <c r="B85" s="24"/>
      <c r="C85" s="24"/>
      <c r="D85" s="24"/>
      <c r="E85" s="37"/>
      <c r="F85" s="24"/>
      <c r="G85" s="24"/>
      <c r="H85" s="24"/>
      <c r="I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customFormat="false" ht="12.75" hidden="false" customHeight="false" outlineLevel="0" collapsed="false">
      <c r="A86" s="24"/>
      <c r="B86" s="24"/>
      <c r="C86" s="24"/>
      <c r="D86" s="24"/>
      <c r="F86" s="24"/>
      <c r="G86" s="24"/>
      <c r="H86" s="24"/>
      <c r="I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customFormat="false" ht="12.75" hidden="false" customHeight="fals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customFormat="false" ht="12.75" hidden="false" customHeight="fals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customFormat="false" ht="12.75" hidden="false" customHeight="fals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customFormat="false" ht="12.75" hidden="false" customHeight="fals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customFormat="false" ht="12.75" hidden="false" customHeight="fals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customFormat="false" ht="12.75" hidden="false" customHeight="fals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4" customFormat="false" ht="13.5" hidden="false" customHeight="false" outlineLevel="0" collapsed="false">
      <c r="B94" s="2" t="s">
        <v>59</v>
      </c>
    </row>
    <row r="95" customFormat="false" ht="6" hidden="false" customHeight="true" outlineLevel="0" collapsed="false">
      <c r="A95" s="3"/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28"/>
    </row>
    <row r="96" customFormat="false" ht="23.25" hidden="false" customHeight="false" outlineLevel="0" collapsed="false">
      <c r="A96" s="6"/>
      <c r="B96" s="7" t="s">
        <v>1</v>
      </c>
      <c r="C96" s="8" t="s">
        <v>2</v>
      </c>
      <c r="D96" s="9" t="s">
        <v>3</v>
      </c>
      <c r="E96" s="9" t="s">
        <v>4</v>
      </c>
      <c r="F96" s="10"/>
      <c r="G96" s="11" t="n">
        <v>35521</v>
      </c>
      <c r="H96" s="12" t="n">
        <v>35886</v>
      </c>
      <c r="I96" s="11" t="n">
        <v>36251</v>
      </c>
      <c r="J96" s="12" t="n">
        <v>36617</v>
      </c>
      <c r="K96" s="5"/>
      <c r="L96" s="11" t="n">
        <v>35551</v>
      </c>
      <c r="M96" s="12" t="n">
        <v>35916</v>
      </c>
      <c r="N96" s="11" t="n">
        <v>36281</v>
      </c>
      <c r="O96" s="12" t="n">
        <v>36647</v>
      </c>
      <c r="P96" s="5"/>
      <c r="Q96" s="11" t="n">
        <v>35582</v>
      </c>
      <c r="R96" s="12" t="n">
        <v>35947</v>
      </c>
      <c r="S96" s="11" t="n">
        <v>36312</v>
      </c>
      <c r="T96" s="12" t="n">
        <v>36678</v>
      </c>
      <c r="U96" s="5"/>
      <c r="V96" s="11" t="n">
        <v>35612</v>
      </c>
      <c r="W96" s="11" t="n">
        <v>35977</v>
      </c>
      <c r="X96" s="11" t="n">
        <v>36342</v>
      </c>
      <c r="Y96" s="11" t="n">
        <v>36708</v>
      </c>
      <c r="Z96" s="5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  <c r="IU96" s="13"/>
      <c r="IV96" s="13"/>
      <c r="IW96" s="13"/>
    </row>
    <row r="97" customFormat="false" ht="6" hidden="false" customHeight="true" outlineLevel="0" collapsed="false">
      <c r="A97" s="14"/>
      <c r="B97" s="15"/>
      <c r="C97" s="15"/>
      <c r="D97" s="15"/>
      <c r="E97" s="15"/>
      <c r="F97" s="16"/>
      <c r="G97" s="17"/>
      <c r="H97" s="17"/>
      <c r="I97" s="17"/>
      <c r="J97" s="17"/>
      <c r="K97" s="18"/>
      <c r="L97" s="17"/>
      <c r="M97" s="17"/>
      <c r="N97" s="17"/>
      <c r="O97" s="17"/>
      <c r="P97" s="18"/>
      <c r="Q97" s="17"/>
      <c r="R97" s="17"/>
      <c r="S97" s="17"/>
      <c r="T97" s="17"/>
      <c r="U97" s="18"/>
      <c r="V97" s="17"/>
      <c r="W97" s="17"/>
      <c r="X97" s="17"/>
      <c r="Y97" s="17"/>
      <c r="Z97" s="18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  <c r="IT97" s="13"/>
      <c r="IU97" s="13"/>
      <c r="IV97" s="13"/>
      <c r="IW97" s="13"/>
    </row>
    <row r="98" customFormat="false" ht="12.75" hidden="false" customHeight="false" outlineLevel="0" collapsed="false">
      <c r="A98" s="19"/>
      <c r="B98" s="20" t="s">
        <v>5</v>
      </c>
      <c r="C98" s="21" t="s">
        <v>6</v>
      </c>
      <c r="D98" s="21" t="s">
        <v>7</v>
      </c>
      <c r="E98" s="22" t="n">
        <v>5500</v>
      </c>
      <c r="F98" s="6"/>
      <c r="G98" s="23" t="n">
        <v>1785</v>
      </c>
      <c r="H98" s="23" t="n">
        <v>1608</v>
      </c>
      <c r="I98" s="23" t="n">
        <v>1832</v>
      </c>
      <c r="J98" s="23" t="n">
        <v>1844</v>
      </c>
      <c r="K98" s="6"/>
      <c r="L98" s="23" t="n">
        <v>1713</v>
      </c>
      <c r="M98" s="23" t="n">
        <v>2003</v>
      </c>
      <c r="N98" s="23" t="n">
        <v>1735</v>
      </c>
      <c r="O98" s="23" t="n">
        <v>1880</v>
      </c>
      <c r="P98" s="6"/>
      <c r="Q98" s="23" t="n">
        <v>1986</v>
      </c>
      <c r="R98" s="23" t="n">
        <v>2208</v>
      </c>
      <c r="S98" s="23" t="n">
        <v>1735</v>
      </c>
      <c r="T98" s="23" t="n">
        <v>1880</v>
      </c>
      <c r="U98" s="6"/>
      <c r="V98" s="23" t="n">
        <v>2252</v>
      </c>
      <c r="W98" s="23" t="n">
        <v>2261</v>
      </c>
      <c r="X98" s="23" t="n">
        <v>2118</v>
      </c>
      <c r="Y98" s="23" t="n">
        <v>1880</v>
      </c>
      <c r="Z98" s="6"/>
    </row>
    <row r="99" customFormat="false" ht="12.75" hidden="false" customHeight="false" outlineLevel="0" collapsed="false">
      <c r="A99" s="19"/>
      <c r="B99" s="24" t="s">
        <v>5</v>
      </c>
      <c r="C99" s="25" t="s">
        <v>8</v>
      </c>
      <c r="D99" s="25" t="s">
        <v>7</v>
      </c>
      <c r="E99" s="22" t="n">
        <v>8000</v>
      </c>
      <c r="F99" s="14"/>
      <c r="G99" s="26" t="n">
        <v>3897</v>
      </c>
      <c r="H99" s="26" t="n">
        <v>4122</v>
      </c>
      <c r="I99" s="26" t="n">
        <v>3916</v>
      </c>
      <c r="J99" s="26" t="n">
        <v>3936</v>
      </c>
      <c r="K99" s="14"/>
      <c r="L99" s="26" t="n">
        <v>3727</v>
      </c>
      <c r="M99" s="26" t="n">
        <v>5307</v>
      </c>
      <c r="N99" s="26" t="n">
        <v>3836</v>
      </c>
      <c r="O99" s="26" t="n">
        <v>4095</v>
      </c>
      <c r="P99" s="14"/>
      <c r="Q99" s="26" t="n">
        <v>4814</v>
      </c>
      <c r="R99" s="26" t="n">
        <v>5486</v>
      </c>
      <c r="S99" s="26" t="n">
        <v>3836</v>
      </c>
      <c r="T99" s="26" t="n">
        <v>4095</v>
      </c>
      <c r="U99" s="14"/>
      <c r="V99" s="26" t="n">
        <v>5352</v>
      </c>
      <c r="W99" s="26" t="n">
        <v>5551</v>
      </c>
      <c r="X99" s="26" t="n">
        <v>5098</v>
      </c>
      <c r="Y99" s="26" t="n">
        <v>3279</v>
      </c>
      <c r="Z99" s="14"/>
    </row>
    <row r="100" customFormat="false" ht="12.75" hidden="false" customHeight="false" outlineLevel="0" collapsed="false">
      <c r="A100" s="19"/>
      <c r="B100" s="24" t="s">
        <v>9</v>
      </c>
      <c r="C100" s="25" t="s">
        <v>10</v>
      </c>
      <c r="D100" s="25" t="s">
        <v>11</v>
      </c>
      <c r="E100" s="22" t="n">
        <v>100</v>
      </c>
      <c r="F100" s="14"/>
      <c r="G100" s="26" t="n">
        <v>29</v>
      </c>
      <c r="H100" s="26" t="n">
        <v>29</v>
      </c>
      <c r="I100" s="26" t="n">
        <v>29</v>
      </c>
      <c r="J100" s="26" t="n">
        <v>29</v>
      </c>
      <c r="K100" s="14"/>
      <c r="L100" s="26" t="n">
        <v>29</v>
      </c>
      <c r="M100" s="26" t="n">
        <v>29</v>
      </c>
      <c r="N100" s="26" t="n">
        <v>29</v>
      </c>
      <c r="O100" s="26" t="n">
        <v>29</v>
      </c>
      <c r="P100" s="14"/>
      <c r="Q100" s="26" t="n">
        <v>29</v>
      </c>
      <c r="R100" s="26" t="n">
        <v>29</v>
      </c>
      <c r="S100" s="26" t="n">
        <v>29</v>
      </c>
      <c r="T100" s="26" t="n">
        <v>29</v>
      </c>
      <c r="U100" s="14"/>
      <c r="V100" s="26" t="n">
        <v>29</v>
      </c>
      <c r="W100" s="26" t="n">
        <v>29</v>
      </c>
      <c r="X100" s="26" t="n">
        <v>29</v>
      </c>
      <c r="Y100" s="26" t="n">
        <v>29</v>
      </c>
      <c r="Z100" s="14"/>
    </row>
    <row r="101" customFormat="false" ht="12.75" hidden="false" customHeight="false" outlineLevel="0" collapsed="false">
      <c r="A101" s="19"/>
      <c r="B101" s="24" t="s">
        <v>12</v>
      </c>
      <c r="C101" s="25" t="s">
        <v>13</v>
      </c>
      <c r="D101" s="25" t="s">
        <v>14</v>
      </c>
      <c r="E101" s="22" t="n">
        <v>1000</v>
      </c>
      <c r="F101" s="14"/>
      <c r="G101" s="26" t="n">
        <v>1148</v>
      </c>
      <c r="H101" s="26" t="n">
        <v>1216</v>
      </c>
      <c r="I101" s="26" t="n">
        <v>1306</v>
      </c>
      <c r="J101" s="26" t="n">
        <v>0</v>
      </c>
      <c r="K101" s="14"/>
      <c r="L101" s="26" t="n">
        <v>1070</v>
      </c>
      <c r="M101" s="26" t="n">
        <v>1296</v>
      </c>
      <c r="N101" s="26" t="n">
        <v>1306</v>
      </c>
      <c r="O101" s="26" t="n">
        <v>0</v>
      </c>
      <c r="P101" s="14"/>
      <c r="Q101" s="26" t="n">
        <v>1206</v>
      </c>
      <c r="R101" s="26" t="n">
        <v>1296</v>
      </c>
      <c r="S101" s="26" t="n">
        <v>1266</v>
      </c>
      <c r="T101" s="26" t="n">
        <v>0</v>
      </c>
      <c r="U101" s="14"/>
      <c r="V101" s="26" t="n">
        <v>1317</v>
      </c>
      <c r="W101" s="26" t="n">
        <v>1299</v>
      </c>
      <c r="X101" s="26" t="n">
        <v>1247</v>
      </c>
      <c r="Y101" s="26" t="n">
        <v>0</v>
      </c>
      <c r="Z101" s="14"/>
    </row>
    <row r="102" customFormat="false" ht="12.75" hidden="false" customHeight="false" outlineLevel="0" collapsed="false">
      <c r="A102" s="19"/>
      <c r="B102" s="24" t="s">
        <v>15</v>
      </c>
      <c r="C102" s="25" t="s">
        <v>16</v>
      </c>
      <c r="D102" s="25" t="s">
        <v>14</v>
      </c>
      <c r="E102" s="22" t="n">
        <v>45000</v>
      </c>
      <c r="F102" s="14"/>
      <c r="G102" s="26" t="n">
        <v>11106</v>
      </c>
      <c r="H102" s="26" t="n">
        <v>19850</v>
      </c>
      <c r="I102" s="26" t="n">
        <v>35745</v>
      </c>
      <c r="J102" s="26" t="n">
        <v>38168</v>
      </c>
      <c r="K102" s="14"/>
      <c r="L102" s="26" t="n">
        <v>18565</v>
      </c>
      <c r="M102" s="26" t="n">
        <v>28459</v>
      </c>
      <c r="N102" s="26" t="n">
        <v>40179</v>
      </c>
      <c r="O102" s="26" t="n">
        <v>42832</v>
      </c>
      <c r="P102" s="14"/>
      <c r="Q102" s="26" t="n">
        <v>27037</v>
      </c>
      <c r="R102" s="26" t="n">
        <v>36857</v>
      </c>
      <c r="S102" s="26" t="n">
        <v>44120</v>
      </c>
      <c r="T102" s="26" t="n">
        <v>45706</v>
      </c>
      <c r="U102" s="14"/>
      <c r="V102" s="26" t="n">
        <v>30180</v>
      </c>
      <c r="W102" s="26" t="n">
        <v>41072</v>
      </c>
      <c r="X102" s="26" t="n">
        <v>46546</v>
      </c>
      <c r="Y102" s="26" t="n">
        <v>47336</v>
      </c>
      <c r="Z102" s="14"/>
    </row>
    <row r="103" customFormat="false" ht="12.75" hidden="false" customHeight="false" outlineLevel="0" collapsed="false">
      <c r="A103" s="19"/>
      <c r="B103" s="24" t="s">
        <v>17</v>
      </c>
      <c r="C103" s="25" t="s">
        <v>18</v>
      </c>
      <c r="D103" s="25" t="s">
        <v>19</v>
      </c>
      <c r="E103" s="22" t="n">
        <v>766</v>
      </c>
      <c r="F103" s="14"/>
      <c r="G103" s="26" t="n">
        <v>2534</v>
      </c>
      <c r="H103" s="26" t="n">
        <v>1090</v>
      </c>
      <c r="I103" s="26" t="n">
        <v>345</v>
      </c>
      <c r="J103" s="26" t="n">
        <v>0</v>
      </c>
      <c r="K103" s="14"/>
      <c r="L103" s="26" t="n">
        <v>2412</v>
      </c>
      <c r="M103" s="26" t="n">
        <v>1016</v>
      </c>
      <c r="N103" s="26" t="n">
        <v>259</v>
      </c>
      <c r="O103" s="26" t="n">
        <v>0</v>
      </c>
      <c r="P103" s="14"/>
      <c r="Q103" s="26" t="n">
        <v>2216</v>
      </c>
      <c r="R103" s="26" t="n">
        <v>932</v>
      </c>
      <c r="S103" s="26" t="n">
        <v>289</v>
      </c>
      <c r="T103" s="26" t="n">
        <v>0</v>
      </c>
      <c r="U103" s="14"/>
      <c r="V103" s="26" t="n">
        <v>2057</v>
      </c>
      <c r="W103" s="26" t="n">
        <v>1016</v>
      </c>
      <c r="X103" s="26" t="n">
        <v>185</v>
      </c>
      <c r="Y103" s="26" t="n">
        <v>0</v>
      </c>
      <c r="Z103" s="14"/>
    </row>
    <row r="104" customFormat="false" ht="12.75" hidden="false" customHeight="false" outlineLevel="0" collapsed="false">
      <c r="A104" s="19"/>
      <c r="B104" s="24" t="s">
        <v>20</v>
      </c>
      <c r="C104" s="25" t="s">
        <v>21</v>
      </c>
      <c r="D104" s="25" t="s">
        <v>22</v>
      </c>
      <c r="E104" s="22" t="n">
        <v>80</v>
      </c>
      <c r="F104" s="14"/>
      <c r="G104" s="26" t="n">
        <v>80</v>
      </c>
      <c r="H104" s="26" t="n">
        <v>80</v>
      </c>
      <c r="I104" s="26" t="n">
        <v>80</v>
      </c>
      <c r="J104" s="26" t="n">
        <v>80</v>
      </c>
      <c r="K104" s="14"/>
      <c r="L104" s="26" t="n">
        <v>80</v>
      </c>
      <c r="M104" s="26" t="n">
        <v>80</v>
      </c>
      <c r="N104" s="26" t="n">
        <v>80</v>
      </c>
      <c r="O104" s="26" t="n">
        <v>80</v>
      </c>
      <c r="P104" s="14"/>
      <c r="Q104" s="26" t="n">
        <v>80</v>
      </c>
      <c r="R104" s="26" t="n">
        <v>80</v>
      </c>
      <c r="S104" s="26" t="n">
        <v>80</v>
      </c>
      <c r="T104" s="26" t="n">
        <v>80</v>
      </c>
      <c r="U104" s="14"/>
      <c r="V104" s="26" t="n">
        <v>80</v>
      </c>
      <c r="W104" s="26" t="n">
        <v>80</v>
      </c>
      <c r="X104" s="26" t="n">
        <v>80</v>
      </c>
      <c r="Y104" s="26" t="n">
        <v>80</v>
      </c>
      <c r="Z104" s="14"/>
    </row>
    <row r="105" customFormat="false" ht="12.75" hidden="false" customHeight="false" outlineLevel="0" collapsed="false">
      <c r="A105" s="19"/>
      <c r="B105" s="24" t="s">
        <v>20</v>
      </c>
      <c r="C105" s="25" t="s">
        <v>23</v>
      </c>
      <c r="D105" s="25" t="s">
        <v>24</v>
      </c>
      <c r="E105" s="22" t="n">
        <v>8615</v>
      </c>
      <c r="F105" s="14"/>
      <c r="G105" s="26" t="n">
        <v>5391</v>
      </c>
      <c r="H105" s="26" t="n">
        <v>5325</v>
      </c>
      <c r="I105" s="26" t="n">
        <v>4775</v>
      </c>
      <c r="J105" s="26" t="n">
        <v>5713</v>
      </c>
      <c r="K105" s="14"/>
      <c r="L105" s="26" t="n">
        <v>5382</v>
      </c>
      <c r="M105" s="26" t="n">
        <v>2325</v>
      </c>
      <c r="N105" s="26" t="n">
        <v>4770</v>
      </c>
      <c r="O105" s="26" t="n">
        <v>5960</v>
      </c>
      <c r="P105" s="14"/>
      <c r="Q105" s="26" t="n">
        <v>5498</v>
      </c>
      <c r="R105" s="26" t="n">
        <v>5404</v>
      </c>
      <c r="S105" s="26" t="n">
        <v>5058</v>
      </c>
      <c r="T105" s="26" t="n">
        <v>5928</v>
      </c>
      <c r="U105" s="14"/>
      <c r="V105" s="26" t="n">
        <v>5498</v>
      </c>
      <c r="W105" s="26" t="n">
        <v>5405</v>
      </c>
      <c r="X105" s="26" t="n">
        <v>5866</v>
      </c>
      <c r="Y105" s="26" t="n">
        <v>5823</v>
      </c>
      <c r="Z105" s="14"/>
    </row>
    <row r="106" customFormat="false" ht="12.75" hidden="false" customHeight="false" outlineLevel="0" collapsed="false">
      <c r="A106" s="19"/>
      <c r="B106" s="24" t="s">
        <v>20</v>
      </c>
      <c r="C106" s="25" t="s">
        <v>25</v>
      </c>
      <c r="D106" s="25" t="s">
        <v>22</v>
      </c>
      <c r="E106" s="22" t="n">
        <v>3425</v>
      </c>
      <c r="F106" s="14"/>
      <c r="G106" s="26" t="n">
        <v>2699</v>
      </c>
      <c r="H106" s="26" t="n">
        <v>2441</v>
      </c>
      <c r="I106" s="26" t="n">
        <v>1548</v>
      </c>
      <c r="J106" s="26" t="n">
        <v>2692</v>
      </c>
      <c r="K106" s="14"/>
      <c r="L106" s="26" t="n">
        <v>2556</v>
      </c>
      <c r="M106" s="26" t="n">
        <v>2944</v>
      </c>
      <c r="N106" s="26" t="n">
        <v>1682</v>
      </c>
      <c r="O106" s="26" t="n">
        <v>2743</v>
      </c>
      <c r="P106" s="14"/>
      <c r="Q106" s="26" t="n">
        <v>2627</v>
      </c>
      <c r="R106" s="26" t="n">
        <v>3180</v>
      </c>
      <c r="S106" s="26" t="n">
        <v>2604</v>
      </c>
      <c r="T106" s="26" t="n">
        <v>2932</v>
      </c>
      <c r="U106" s="14"/>
      <c r="V106" s="26" t="n">
        <v>2788</v>
      </c>
      <c r="W106" s="26" t="n">
        <v>3235</v>
      </c>
      <c r="X106" s="26" t="n">
        <v>3163</v>
      </c>
      <c r="Y106" s="26" t="n">
        <v>3193</v>
      </c>
      <c r="Z106" s="14"/>
    </row>
    <row r="107" customFormat="false" ht="12.75" hidden="false" customHeight="false" outlineLevel="0" collapsed="false">
      <c r="A107" s="19"/>
      <c r="B107" s="24" t="s">
        <v>20</v>
      </c>
      <c r="C107" s="25" t="s">
        <v>26</v>
      </c>
      <c r="D107" s="25" t="s">
        <v>27</v>
      </c>
      <c r="E107" s="22" t="n">
        <v>2825</v>
      </c>
      <c r="F107" s="14"/>
      <c r="G107" s="26" t="n">
        <v>3817</v>
      </c>
      <c r="H107" s="26" t="n">
        <v>3770</v>
      </c>
      <c r="I107" s="26" t="n">
        <v>3340</v>
      </c>
      <c r="J107" s="26" t="n">
        <v>3897</v>
      </c>
      <c r="K107" s="14"/>
      <c r="L107" s="26" t="n">
        <v>3855</v>
      </c>
      <c r="M107" s="26" t="n">
        <v>3921</v>
      </c>
      <c r="N107" s="26" t="n">
        <v>3236</v>
      </c>
      <c r="O107" s="26" t="n">
        <v>4041</v>
      </c>
      <c r="P107" s="14"/>
      <c r="Q107" s="26" t="n">
        <v>3881</v>
      </c>
      <c r="R107" s="26" t="n">
        <v>3979</v>
      </c>
      <c r="S107" s="26" t="n">
        <v>3474</v>
      </c>
      <c r="T107" s="26" t="n">
        <v>3916</v>
      </c>
      <c r="U107" s="14"/>
      <c r="V107" s="26" t="n">
        <v>4000</v>
      </c>
      <c r="W107" s="26" t="n">
        <v>3972</v>
      </c>
      <c r="X107" s="26" t="n">
        <v>3646</v>
      </c>
      <c r="Y107" s="26" t="n">
        <v>3945</v>
      </c>
      <c r="Z107" s="14"/>
    </row>
    <row r="108" customFormat="false" ht="12.75" hidden="false" customHeight="false" outlineLevel="0" collapsed="false">
      <c r="A108" s="19"/>
      <c r="B108" s="24" t="s">
        <v>20</v>
      </c>
      <c r="C108" s="25" t="s">
        <v>28</v>
      </c>
      <c r="D108" s="25" t="s">
        <v>22</v>
      </c>
      <c r="E108" s="22" t="n">
        <v>5290</v>
      </c>
      <c r="F108" s="14"/>
      <c r="G108" s="26" t="n">
        <v>4806</v>
      </c>
      <c r="H108" s="26" t="n">
        <v>3939</v>
      </c>
      <c r="I108" s="26" t="n">
        <v>3537</v>
      </c>
      <c r="J108" s="26" t="n">
        <v>2656</v>
      </c>
      <c r="K108" s="14"/>
      <c r="L108" s="26" t="n">
        <v>5352</v>
      </c>
      <c r="M108" s="26" t="n">
        <v>4208</v>
      </c>
      <c r="N108" s="26" t="n">
        <v>3550</v>
      </c>
      <c r="O108" s="26" t="n">
        <v>3267</v>
      </c>
      <c r="P108" s="14"/>
      <c r="Q108" s="26" t="n">
        <v>5830</v>
      </c>
      <c r="R108" s="26" t="n">
        <v>4518</v>
      </c>
      <c r="S108" s="26" t="n">
        <v>3995</v>
      </c>
      <c r="T108" s="26" t="n">
        <v>3181</v>
      </c>
      <c r="U108" s="14"/>
      <c r="V108" s="26" t="n">
        <v>5963</v>
      </c>
      <c r="W108" s="26" t="n">
        <v>4660</v>
      </c>
      <c r="X108" s="26" t="n">
        <v>4554</v>
      </c>
      <c r="Y108" s="26" t="n">
        <v>2973</v>
      </c>
      <c r="Z108" s="14"/>
    </row>
    <row r="109" customFormat="false" ht="12.75" hidden="false" customHeight="false" outlineLevel="0" collapsed="false">
      <c r="A109" s="19"/>
      <c r="B109" s="24" t="s">
        <v>20</v>
      </c>
      <c r="C109" s="25" t="s">
        <v>29</v>
      </c>
      <c r="D109" s="25" t="s">
        <v>30</v>
      </c>
      <c r="E109" s="22" t="n">
        <v>1310</v>
      </c>
      <c r="F109" s="14"/>
      <c r="G109" s="26" t="n">
        <v>644</v>
      </c>
      <c r="H109" s="26" t="n">
        <v>634</v>
      </c>
      <c r="I109" s="26" t="n">
        <v>548</v>
      </c>
      <c r="J109" s="26" t="n">
        <v>512</v>
      </c>
      <c r="K109" s="14"/>
      <c r="L109" s="26" t="n">
        <v>643</v>
      </c>
      <c r="M109" s="26" t="n">
        <v>633</v>
      </c>
      <c r="N109" s="26" t="n">
        <v>547</v>
      </c>
      <c r="O109" s="26" t="n">
        <v>511</v>
      </c>
      <c r="P109" s="14"/>
      <c r="Q109" s="26" t="n">
        <v>651</v>
      </c>
      <c r="R109" s="26" t="n">
        <v>625</v>
      </c>
      <c r="S109" s="26" t="n">
        <v>625</v>
      </c>
      <c r="T109" s="26" t="n">
        <v>510</v>
      </c>
      <c r="U109" s="14"/>
      <c r="V109" s="26" t="n">
        <v>644</v>
      </c>
      <c r="W109" s="26" t="n">
        <v>624</v>
      </c>
      <c r="X109" s="26" t="n">
        <v>624</v>
      </c>
      <c r="Y109" s="26" t="n">
        <v>505</v>
      </c>
      <c r="Z109" s="14"/>
    </row>
    <row r="110" customFormat="false" ht="12.75" hidden="false" customHeight="false" outlineLevel="0" collapsed="false">
      <c r="A110" s="19"/>
      <c r="B110" s="24" t="s">
        <v>20</v>
      </c>
      <c r="C110" s="25" t="s">
        <v>31</v>
      </c>
      <c r="D110" s="25" t="s">
        <v>32</v>
      </c>
      <c r="E110" s="22" t="n">
        <v>18453</v>
      </c>
      <c r="F110" s="14"/>
      <c r="G110" s="26" t="n">
        <v>12664</v>
      </c>
      <c r="H110" s="26" t="n">
        <v>11496</v>
      </c>
      <c r="I110" s="26" t="n">
        <v>10482</v>
      </c>
      <c r="J110" s="26" t="n">
        <v>10086</v>
      </c>
      <c r="K110" s="14"/>
      <c r="L110" s="26" t="n">
        <v>11524</v>
      </c>
      <c r="M110" s="26" t="n">
        <v>12890</v>
      </c>
      <c r="N110" s="26" t="n">
        <v>10713</v>
      </c>
      <c r="O110" s="26" t="n">
        <v>10085</v>
      </c>
      <c r="P110" s="14"/>
      <c r="Q110" s="26" t="n">
        <v>11318</v>
      </c>
      <c r="R110" s="26" t="n">
        <v>14354</v>
      </c>
      <c r="S110" s="26" t="n">
        <v>12420</v>
      </c>
      <c r="T110" s="26" t="n">
        <v>11248</v>
      </c>
      <c r="U110" s="14"/>
      <c r="V110" s="26" t="n">
        <v>12084</v>
      </c>
      <c r="W110" s="26" t="n">
        <v>14867</v>
      </c>
      <c r="X110" s="26" t="n">
        <v>13643</v>
      </c>
      <c r="Y110" s="26" t="n">
        <v>12271</v>
      </c>
      <c r="Z110" s="14"/>
    </row>
    <row r="111" customFormat="false" ht="12.75" hidden="false" customHeight="false" outlineLevel="0" collapsed="false">
      <c r="A111" s="19"/>
      <c r="B111" s="24" t="s">
        <v>20</v>
      </c>
      <c r="C111" s="25" t="s">
        <v>33</v>
      </c>
      <c r="D111" s="25" t="s">
        <v>32</v>
      </c>
      <c r="E111" s="22" t="n">
        <v>6900</v>
      </c>
      <c r="F111" s="14"/>
      <c r="G111" s="26" t="n">
        <v>2447</v>
      </c>
      <c r="H111" s="26" t="n">
        <v>2100</v>
      </c>
      <c r="I111" s="26" t="n">
        <v>2100</v>
      </c>
      <c r="J111" s="26" t="n">
        <v>2100</v>
      </c>
      <c r="K111" s="14"/>
      <c r="L111" s="26" t="n">
        <v>2409</v>
      </c>
      <c r="M111" s="26" t="n">
        <v>2100</v>
      </c>
      <c r="N111" s="26" t="n">
        <v>2100</v>
      </c>
      <c r="O111" s="26" t="n">
        <v>2042</v>
      </c>
      <c r="P111" s="14"/>
      <c r="Q111" s="26" t="n">
        <v>2373</v>
      </c>
      <c r="R111" s="26" t="n">
        <v>2100</v>
      </c>
      <c r="S111" s="26" t="n">
        <v>2100</v>
      </c>
      <c r="T111" s="26" t="n">
        <v>2012</v>
      </c>
      <c r="U111" s="14"/>
      <c r="V111" s="26" t="n">
        <v>2341</v>
      </c>
      <c r="W111" s="26" t="n">
        <v>2100</v>
      </c>
      <c r="X111" s="26" t="n">
        <v>2100</v>
      </c>
      <c r="Y111" s="26" t="n">
        <v>1988</v>
      </c>
      <c r="Z111" s="14"/>
    </row>
    <row r="112" customFormat="false" ht="12.75" hidden="false" customHeight="false" outlineLevel="0" collapsed="false">
      <c r="A112" s="19"/>
      <c r="B112" s="24" t="s">
        <v>34</v>
      </c>
      <c r="C112" s="25" t="s">
        <v>35</v>
      </c>
      <c r="D112" s="25" t="s">
        <v>36</v>
      </c>
      <c r="E112" s="22" t="n">
        <v>3000</v>
      </c>
      <c r="F112" s="14"/>
      <c r="G112" s="26" t="n">
        <v>2562</v>
      </c>
      <c r="H112" s="26" t="n">
        <v>1105</v>
      </c>
      <c r="I112" s="26" t="n">
        <v>3105</v>
      </c>
      <c r="J112" s="26" t="n">
        <v>1911</v>
      </c>
      <c r="K112" s="14"/>
      <c r="L112" s="26" t="n">
        <v>3916</v>
      </c>
      <c r="M112" s="26" t="n">
        <v>1221</v>
      </c>
      <c r="N112" s="26" t="n">
        <v>2681</v>
      </c>
      <c r="O112" s="26" t="n">
        <v>1699</v>
      </c>
      <c r="P112" s="14"/>
      <c r="Q112" s="26" t="n">
        <v>3616</v>
      </c>
      <c r="R112" s="26" t="n">
        <v>1459</v>
      </c>
      <c r="S112" s="26" t="n">
        <v>2503</v>
      </c>
      <c r="T112" s="26" t="n">
        <v>1418</v>
      </c>
      <c r="U112" s="14"/>
      <c r="V112" s="26" t="n">
        <v>3133</v>
      </c>
      <c r="W112" s="26" t="n">
        <v>1338</v>
      </c>
      <c r="X112" s="26" t="n">
        <v>2985</v>
      </c>
      <c r="Y112" s="26" t="n">
        <v>1565</v>
      </c>
      <c r="Z112" s="14"/>
    </row>
    <row r="113" customFormat="false" ht="12.75" hidden="false" customHeight="false" outlineLevel="0" collapsed="false">
      <c r="A113" s="19"/>
      <c r="B113" s="24" t="s">
        <v>40</v>
      </c>
      <c r="C113" s="25" t="s">
        <v>41</v>
      </c>
      <c r="D113" s="25" t="s">
        <v>42</v>
      </c>
      <c r="E113" s="22" t="n">
        <v>500</v>
      </c>
      <c r="F113" s="14"/>
      <c r="G113" s="26" t="n">
        <v>314</v>
      </c>
      <c r="H113" s="26" t="n">
        <v>362</v>
      </c>
      <c r="I113" s="26" t="n">
        <v>337</v>
      </c>
      <c r="J113" s="26" t="n">
        <v>277</v>
      </c>
      <c r="K113" s="14"/>
      <c r="L113" s="26" t="n">
        <v>438</v>
      </c>
      <c r="M113" s="26" t="n">
        <v>573</v>
      </c>
      <c r="N113" s="26" t="n">
        <v>438</v>
      </c>
      <c r="O113" s="26" t="n">
        <v>401</v>
      </c>
      <c r="P113" s="14"/>
      <c r="Q113" s="26" t="n">
        <v>363</v>
      </c>
      <c r="R113" s="26" t="n">
        <v>561</v>
      </c>
      <c r="S113" s="26" t="n">
        <v>653</v>
      </c>
      <c r="T113" s="26" t="n">
        <v>521</v>
      </c>
      <c r="U113" s="14"/>
      <c r="V113" s="26" t="n">
        <v>483</v>
      </c>
      <c r="W113" s="26" t="n">
        <v>556</v>
      </c>
      <c r="X113" s="26" t="n">
        <v>620</v>
      </c>
      <c r="Y113" s="26" t="n">
        <v>533</v>
      </c>
      <c r="Z113" s="14"/>
    </row>
    <row r="114" customFormat="false" ht="12.75" hidden="false" customHeight="false" outlineLevel="0" collapsed="false">
      <c r="A114" s="19"/>
      <c r="B114" s="24" t="s">
        <v>43</v>
      </c>
      <c r="C114" s="25" t="s">
        <v>44</v>
      </c>
      <c r="D114" s="25" t="s">
        <v>14</v>
      </c>
      <c r="E114" s="22" t="n">
        <v>48000</v>
      </c>
      <c r="F114" s="14"/>
      <c r="G114" s="26" t="n">
        <v>6496</v>
      </c>
      <c r="H114" s="26" t="n">
        <v>21371</v>
      </c>
      <c r="I114" s="26" t="n">
        <v>55772</v>
      </c>
      <c r="J114" s="26" t="n">
        <v>52212</v>
      </c>
      <c r="K114" s="14"/>
      <c r="L114" s="26" t="n">
        <v>10485</v>
      </c>
      <c r="M114" s="26" t="n">
        <v>26396</v>
      </c>
      <c r="N114" s="26" t="n">
        <v>62863</v>
      </c>
      <c r="O114" s="26" t="n">
        <v>52212</v>
      </c>
      <c r="P114" s="14"/>
      <c r="Q114" s="26" t="n">
        <v>15434</v>
      </c>
      <c r="R114" s="26" t="n">
        <v>32271</v>
      </c>
      <c r="S114" s="26" t="n">
        <v>66501</v>
      </c>
      <c r="T114" s="26" t="n">
        <v>54497</v>
      </c>
      <c r="U114" s="14"/>
      <c r="V114" s="26" t="n">
        <v>21464</v>
      </c>
      <c r="W114" s="26" t="n">
        <v>38067</v>
      </c>
      <c r="X114" s="26" t="n">
        <v>73256</v>
      </c>
      <c r="Y114" s="26" t="n">
        <v>42096</v>
      </c>
      <c r="Z114" s="14"/>
    </row>
    <row r="115" customFormat="false" ht="12.75" hidden="false" customHeight="false" outlineLevel="0" collapsed="false">
      <c r="A115" s="19"/>
      <c r="B115" s="24" t="s">
        <v>45</v>
      </c>
      <c r="C115" s="25" t="s">
        <v>46</v>
      </c>
      <c r="D115" s="25" t="s">
        <v>47</v>
      </c>
      <c r="E115" s="22" t="n">
        <v>5500</v>
      </c>
      <c r="F115" s="14"/>
      <c r="G115" s="26" t="n">
        <v>4898</v>
      </c>
      <c r="H115" s="26" t="n">
        <v>4625</v>
      </c>
      <c r="I115" s="26" t="n">
        <v>251</v>
      </c>
      <c r="J115" s="26" t="n">
        <v>5901</v>
      </c>
      <c r="K115" s="14"/>
      <c r="L115" s="26" t="n">
        <v>5659</v>
      </c>
      <c r="M115" s="26" t="n">
        <v>5272</v>
      </c>
      <c r="N115" s="26" t="n">
        <v>5913</v>
      </c>
      <c r="O115" s="26" t="n">
        <v>5827</v>
      </c>
      <c r="P115" s="14"/>
      <c r="Q115" s="26" t="n">
        <v>6156</v>
      </c>
      <c r="R115" s="26" t="n">
        <v>5407</v>
      </c>
      <c r="S115" s="26" t="n">
        <v>6364</v>
      </c>
      <c r="T115" s="26" t="n">
        <v>5670</v>
      </c>
      <c r="U115" s="14"/>
      <c r="V115" s="26" t="n">
        <v>5892</v>
      </c>
      <c r="W115" s="26" t="n">
        <v>5200</v>
      </c>
      <c r="X115" s="26" t="n">
        <v>6414</v>
      </c>
      <c r="Y115" s="26" t="n">
        <v>5904</v>
      </c>
      <c r="Z115" s="14"/>
    </row>
    <row r="116" customFormat="false" ht="12.75" hidden="false" customHeight="false" outlineLevel="0" collapsed="false">
      <c r="A116" s="19"/>
      <c r="B116" s="24" t="s">
        <v>45</v>
      </c>
      <c r="C116" s="25" t="s">
        <v>48</v>
      </c>
      <c r="D116" s="25" t="s">
        <v>47</v>
      </c>
      <c r="E116" s="22" t="n">
        <v>46</v>
      </c>
      <c r="F116" s="14"/>
      <c r="G116" s="26" t="n">
        <v>1963</v>
      </c>
      <c r="H116" s="26" t="n">
        <v>411</v>
      </c>
      <c r="I116" s="26" t="n">
        <v>0</v>
      </c>
      <c r="J116" s="26" t="n">
        <v>0</v>
      </c>
      <c r="K116" s="14"/>
      <c r="L116" s="26" t="n">
        <v>1746</v>
      </c>
      <c r="M116" s="26" t="n">
        <v>319</v>
      </c>
      <c r="N116" s="26" t="n">
        <v>0</v>
      </c>
      <c r="O116" s="26" t="n">
        <v>0</v>
      </c>
      <c r="P116" s="14"/>
      <c r="Q116" s="26" t="n">
        <v>1542</v>
      </c>
      <c r="R116" s="26" t="n">
        <v>236</v>
      </c>
      <c r="S116" s="26" t="n">
        <v>0</v>
      </c>
      <c r="T116" s="26" t="n">
        <v>0</v>
      </c>
      <c r="U116" s="14"/>
      <c r="V116" s="26" t="n">
        <v>1379</v>
      </c>
      <c r="W116" s="26" t="n">
        <v>160</v>
      </c>
      <c r="X116" s="26" t="n">
        <v>0</v>
      </c>
      <c r="Y116" s="26" t="n">
        <v>0</v>
      </c>
      <c r="Z116" s="14"/>
    </row>
    <row r="117" customFormat="false" ht="12.75" hidden="false" customHeight="false" outlineLevel="0" collapsed="false">
      <c r="A117" s="19"/>
      <c r="B117" s="24" t="s">
        <v>49</v>
      </c>
      <c r="C117" s="25" t="s">
        <v>50</v>
      </c>
      <c r="D117" s="25" t="s">
        <v>51</v>
      </c>
      <c r="E117" s="22" t="n">
        <v>4775</v>
      </c>
      <c r="F117" s="14"/>
      <c r="G117" s="26" t="n">
        <v>1447</v>
      </c>
      <c r="H117" s="26" t="n">
        <v>1447</v>
      </c>
      <c r="I117" s="26" t="n">
        <v>1204</v>
      </c>
      <c r="J117" s="26" t="n">
        <v>1079</v>
      </c>
      <c r="K117" s="14"/>
      <c r="L117" s="26" t="n">
        <v>1447</v>
      </c>
      <c r="M117" s="26" t="n">
        <v>1447</v>
      </c>
      <c r="N117" s="26" t="n">
        <v>1191</v>
      </c>
      <c r="O117" s="26" t="n">
        <v>1071</v>
      </c>
      <c r="P117" s="14"/>
      <c r="Q117" s="26" t="n">
        <v>1447</v>
      </c>
      <c r="R117" s="26" t="n">
        <v>1421</v>
      </c>
      <c r="S117" s="26" t="n">
        <v>1178</v>
      </c>
      <c r="T117" s="26" t="n">
        <v>1062</v>
      </c>
      <c r="U117" s="14"/>
      <c r="V117" s="26" t="n">
        <v>1447</v>
      </c>
      <c r="W117" s="26" t="n">
        <v>1393</v>
      </c>
      <c r="X117" s="26" t="n">
        <v>1166</v>
      </c>
      <c r="Y117" s="26" t="n">
        <v>1051</v>
      </c>
      <c r="Z117" s="14"/>
    </row>
    <row r="118" customFormat="false" ht="12.75" hidden="false" customHeight="false" outlineLevel="0" collapsed="false">
      <c r="A118" s="19"/>
      <c r="B118" s="24" t="s">
        <v>52</v>
      </c>
      <c r="C118" s="25" t="s">
        <v>53</v>
      </c>
      <c r="D118" s="25" t="s">
        <v>54</v>
      </c>
      <c r="E118" s="22" t="n">
        <v>513</v>
      </c>
      <c r="F118" s="14"/>
      <c r="G118" s="26" t="n">
        <v>2803</v>
      </c>
      <c r="H118" s="26" t="n">
        <v>623</v>
      </c>
      <c r="I118" s="26" t="n">
        <v>347</v>
      </c>
      <c r="J118" s="26" t="n">
        <v>135</v>
      </c>
      <c r="K118" s="14"/>
      <c r="L118" s="26" t="n">
        <v>2781</v>
      </c>
      <c r="M118" s="26" t="n">
        <v>599</v>
      </c>
      <c r="N118" s="26" t="n">
        <v>326</v>
      </c>
      <c r="O118" s="26" t="n">
        <v>135</v>
      </c>
      <c r="P118" s="14"/>
      <c r="Q118" s="26" t="n">
        <v>2746</v>
      </c>
      <c r="R118" s="26" t="n">
        <v>573</v>
      </c>
      <c r="S118" s="26" t="n">
        <v>305</v>
      </c>
      <c r="T118" s="26" t="n">
        <v>100</v>
      </c>
      <c r="U118" s="14"/>
      <c r="V118" s="26" t="n">
        <v>883</v>
      </c>
      <c r="W118" s="26" t="n">
        <v>550</v>
      </c>
      <c r="X118" s="26" t="n">
        <v>285</v>
      </c>
      <c r="Y118" s="26" t="n">
        <v>83</v>
      </c>
      <c r="Z118" s="14"/>
    </row>
    <row r="119" customFormat="false" ht="13.5" hidden="false" customHeight="false" outlineLevel="0" collapsed="false">
      <c r="A119" s="19"/>
      <c r="B119" s="24" t="s">
        <v>55</v>
      </c>
      <c r="C119" s="25" t="s">
        <v>56</v>
      </c>
      <c r="D119" s="25" t="s">
        <v>57</v>
      </c>
      <c r="E119" s="22" t="n">
        <v>18500</v>
      </c>
      <c r="F119" s="14"/>
      <c r="G119" s="26" t="n">
        <v>6301</v>
      </c>
      <c r="H119" s="26" t="n">
        <v>9594</v>
      </c>
      <c r="I119" s="26" t="n">
        <v>11470</v>
      </c>
      <c r="J119" s="26" t="n">
        <v>7614</v>
      </c>
      <c r="K119" s="14"/>
      <c r="L119" s="26" t="n">
        <v>9482</v>
      </c>
      <c r="M119" s="26" t="n">
        <v>14683</v>
      </c>
      <c r="N119" s="26" t="n">
        <v>12030</v>
      </c>
      <c r="O119" s="26" t="n">
        <v>7614</v>
      </c>
      <c r="P119" s="14"/>
      <c r="Q119" s="26" t="n">
        <v>13069</v>
      </c>
      <c r="R119" s="26" t="n">
        <v>17781</v>
      </c>
      <c r="S119" s="26" t="n">
        <v>13558</v>
      </c>
      <c r="T119" s="26" t="n">
        <v>11325</v>
      </c>
      <c r="U119" s="14"/>
      <c r="V119" s="26" t="n">
        <v>13254</v>
      </c>
      <c r="W119" s="26" t="n">
        <v>17971</v>
      </c>
      <c r="X119" s="26" t="n">
        <v>16001</v>
      </c>
      <c r="Y119" s="26" t="n">
        <v>11296</v>
      </c>
      <c r="Z119" s="14"/>
    </row>
    <row r="120" customFormat="false" ht="5.25" hidden="false" customHeight="true" outlineLevel="0" collapsed="false">
      <c r="A120" s="19"/>
      <c r="B120" s="4"/>
      <c r="C120" s="27"/>
      <c r="D120" s="27"/>
      <c r="E120" s="27"/>
      <c r="F120" s="28"/>
      <c r="G120" s="29"/>
      <c r="H120" s="29"/>
      <c r="I120" s="29"/>
      <c r="J120" s="29"/>
      <c r="K120" s="28"/>
      <c r="L120" s="29"/>
      <c r="M120" s="29"/>
      <c r="N120" s="29"/>
      <c r="O120" s="29"/>
      <c r="P120" s="28"/>
      <c r="Q120" s="29"/>
      <c r="R120" s="29"/>
      <c r="S120" s="29"/>
      <c r="T120" s="29"/>
      <c r="U120" s="28"/>
      <c r="V120" s="29"/>
      <c r="W120" s="29"/>
      <c r="X120" s="29"/>
      <c r="Y120" s="29"/>
      <c r="Z120" s="28"/>
    </row>
    <row r="121" customFormat="false" ht="13.5" hidden="false" customHeight="false" outlineLevel="0" collapsed="false">
      <c r="A121" s="19"/>
      <c r="B121" s="1" t="s">
        <v>58</v>
      </c>
      <c r="E121" s="22" t="n">
        <f aca="false">SUM(E97:E119)</f>
        <v>188098</v>
      </c>
      <c r="F121" s="19"/>
      <c r="G121" s="22" t="n">
        <f aca="false">SUM(G98:G119)</f>
        <v>79831</v>
      </c>
      <c r="H121" s="22" t="n">
        <f aca="false">SUM(H98:H119)</f>
        <v>97238</v>
      </c>
      <c r="I121" s="22" t="n">
        <f aca="false">SUM(I98:I119)</f>
        <v>142069</v>
      </c>
      <c r="J121" s="22" t="n">
        <f aca="false">SUM(J98:J119)</f>
        <v>140842</v>
      </c>
      <c r="K121" s="14"/>
      <c r="L121" s="22" t="n">
        <f aca="false">SUM(L98:L119)</f>
        <v>95271</v>
      </c>
      <c r="M121" s="22" t="n">
        <f aca="false">SUM(M98:M119)</f>
        <v>117721</v>
      </c>
      <c r="N121" s="22" t="n">
        <f aca="false">SUM(N98:N119)</f>
        <v>159464</v>
      </c>
      <c r="O121" s="22" t="n">
        <f aca="false">SUM(O98:O119)</f>
        <v>146524</v>
      </c>
      <c r="P121" s="14"/>
      <c r="Q121" s="22" t="n">
        <f aca="false">SUM(Q98:Q119)</f>
        <v>113919</v>
      </c>
      <c r="R121" s="22" t="n">
        <f aca="false">SUM(R98:R119)</f>
        <v>140757</v>
      </c>
      <c r="S121" s="22" t="n">
        <f aca="false">SUM(S98:S119)</f>
        <v>172693</v>
      </c>
      <c r="T121" s="22" t="n">
        <f aca="false">SUM(T98:T119)</f>
        <v>156110</v>
      </c>
      <c r="U121" s="14"/>
      <c r="V121" s="22" t="n">
        <f aca="false">SUM(V98:V119)</f>
        <v>122520</v>
      </c>
      <c r="W121" s="22" t="n">
        <f aca="false">SUM(W98:W119)</f>
        <v>151406</v>
      </c>
      <c r="X121" s="22" t="n">
        <f aca="false">SUM(X98:X119)</f>
        <v>189626</v>
      </c>
      <c r="Y121" s="22" t="n">
        <f aca="false">SUM(Y98:Y119)</f>
        <v>145830</v>
      </c>
      <c r="Z121" s="14"/>
    </row>
    <row r="122" customFormat="false" ht="6" hidden="false" customHeight="true" outlineLevel="0" collapsed="false">
      <c r="A122" s="31"/>
      <c r="B122" s="4"/>
      <c r="C122" s="27"/>
      <c r="D122" s="27"/>
      <c r="E122" s="27"/>
      <c r="F122" s="28"/>
      <c r="G122" s="29"/>
      <c r="H122" s="29"/>
      <c r="I122" s="29"/>
      <c r="J122" s="29"/>
      <c r="K122" s="28"/>
      <c r="L122" s="29"/>
      <c r="M122" s="29"/>
      <c r="N122" s="29"/>
      <c r="O122" s="29"/>
      <c r="P122" s="28"/>
      <c r="Q122" s="29"/>
      <c r="R122" s="29"/>
      <c r="S122" s="29"/>
      <c r="T122" s="29"/>
      <c r="U122" s="28"/>
      <c r="V122" s="29"/>
      <c r="W122" s="29"/>
      <c r="X122" s="29"/>
      <c r="Y122" s="29"/>
      <c r="Z122" s="28"/>
    </row>
    <row r="125" customFormat="false" ht="13.5" hidden="false" customHeight="false" outlineLevel="0" collapsed="false">
      <c r="B125" s="2" t="s">
        <v>59</v>
      </c>
    </row>
    <row r="126" customFormat="false" ht="6" hidden="false" customHeight="true" outlineLevel="0" collapsed="false">
      <c r="A126" s="3"/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38"/>
    </row>
    <row r="127" customFormat="false" ht="23.25" hidden="false" customHeight="false" outlineLevel="0" collapsed="false">
      <c r="A127" s="6"/>
      <c r="B127" s="7" t="s">
        <v>1</v>
      </c>
      <c r="C127" s="8" t="s">
        <v>2</v>
      </c>
      <c r="D127" s="9" t="s">
        <v>3</v>
      </c>
      <c r="E127" s="9" t="s">
        <v>4</v>
      </c>
      <c r="F127" s="10"/>
      <c r="G127" s="11" t="n">
        <v>35643</v>
      </c>
      <c r="H127" s="11" t="n">
        <v>36008</v>
      </c>
      <c r="I127" s="11" t="n">
        <v>36373</v>
      </c>
      <c r="J127" s="11" t="n">
        <v>36739</v>
      </c>
      <c r="K127" s="5"/>
      <c r="L127" s="11" t="n">
        <v>35674</v>
      </c>
      <c r="M127" s="11" t="n">
        <v>36039</v>
      </c>
      <c r="N127" s="11" t="n">
        <v>36404</v>
      </c>
      <c r="O127" s="11" t="n">
        <v>36770</v>
      </c>
      <c r="P127" s="5"/>
      <c r="Q127" s="11" t="n">
        <v>35704</v>
      </c>
      <c r="R127" s="11" t="n">
        <v>36069</v>
      </c>
      <c r="S127" s="11" t="n">
        <v>36434</v>
      </c>
      <c r="T127" s="11" t="n">
        <v>36800</v>
      </c>
      <c r="U127" s="5"/>
      <c r="V127" s="11" t="n">
        <v>35735</v>
      </c>
      <c r="W127" s="11" t="n">
        <v>36100</v>
      </c>
      <c r="X127" s="11" t="n">
        <v>36465</v>
      </c>
      <c r="Y127" s="11" t="n">
        <v>36831</v>
      </c>
      <c r="Z127" s="5"/>
    </row>
    <row r="128" customFormat="false" ht="6" hidden="false" customHeight="true" outlineLevel="0" collapsed="false">
      <c r="A128" s="14"/>
      <c r="B128" s="15"/>
      <c r="C128" s="15"/>
      <c r="D128" s="15"/>
      <c r="E128" s="10"/>
      <c r="F128" s="16"/>
      <c r="G128" s="17"/>
      <c r="H128" s="17"/>
      <c r="I128" s="17"/>
      <c r="J128" s="17"/>
      <c r="K128" s="18"/>
      <c r="L128" s="17"/>
      <c r="M128" s="17"/>
      <c r="N128" s="17"/>
      <c r="O128" s="17"/>
      <c r="P128" s="18"/>
      <c r="Q128" s="17"/>
      <c r="R128" s="17"/>
      <c r="S128" s="17"/>
      <c r="T128" s="17"/>
      <c r="U128" s="18"/>
      <c r="V128" s="17"/>
      <c r="W128" s="17"/>
      <c r="X128" s="17"/>
      <c r="Y128" s="17"/>
      <c r="Z128" s="18"/>
    </row>
    <row r="129" customFormat="false" ht="12.75" hidden="false" customHeight="false" outlineLevel="0" collapsed="false">
      <c r="A129" s="19"/>
      <c r="B129" s="20" t="s">
        <v>5</v>
      </c>
      <c r="C129" s="21" t="s">
        <v>6</v>
      </c>
      <c r="D129" s="21" t="s">
        <v>7</v>
      </c>
      <c r="E129" s="22" t="n">
        <v>5500</v>
      </c>
      <c r="F129" s="6"/>
      <c r="G129" s="23" t="n">
        <v>2105</v>
      </c>
      <c r="H129" s="23" t="n">
        <v>2170</v>
      </c>
      <c r="I129" s="23" t="n">
        <v>2054</v>
      </c>
      <c r="J129" s="21" t="n">
        <v>1933</v>
      </c>
      <c r="K129" s="6"/>
      <c r="L129" s="23" t="n">
        <v>2162</v>
      </c>
      <c r="M129" s="23" t="n">
        <v>2365</v>
      </c>
      <c r="N129" s="23" t="n">
        <v>1972</v>
      </c>
      <c r="O129" s="21"/>
      <c r="P129" s="6"/>
      <c r="Q129" s="23" t="n">
        <v>2354</v>
      </c>
      <c r="R129" s="23" t="n">
        <v>2563</v>
      </c>
      <c r="S129" s="23" t="n">
        <v>1897</v>
      </c>
      <c r="T129" s="21"/>
      <c r="U129" s="6"/>
      <c r="V129" s="23" t="n">
        <v>2735</v>
      </c>
      <c r="W129" s="23" t="n">
        <v>2681</v>
      </c>
      <c r="X129" s="23" t="n">
        <v>1831</v>
      </c>
      <c r="Y129" s="32"/>
      <c r="Z129" s="6"/>
    </row>
    <row r="130" customFormat="false" ht="12.75" hidden="false" customHeight="false" outlineLevel="0" collapsed="false">
      <c r="A130" s="19"/>
      <c r="B130" s="24" t="s">
        <v>5</v>
      </c>
      <c r="C130" s="25" t="s">
        <v>8</v>
      </c>
      <c r="D130" s="25" t="s">
        <v>7</v>
      </c>
      <c r="E130" s="22" t="n">
        <v>8000</v>
      </c>
      <c r="F130" s="14"/>
      <c r="G130" s="26" t="n">
        <v>4543</v>
      </c>
      <c r="H130" s="26" t="n">
        <v>5101</v>
      </c>
      <c r="I130" s="26" t="n">
        <v>4946</v>
      </c>
      <c r="J130" s="25" t="n">
        <v>3338</v>
      </c>
      <c r="K130" s="14"/>
      <c r="L130" s="26" t="n">
        <v>4856</v>
      </c>
      <c r="M130" s="26" t="n">
        <v>5708</v>
      </c>
      <c r="N130" s="26" t="n">
        <v>4718</v>
      </c>
      <c r="O130" s="25"/>
      <c r="P130" s="14"/>
      <c r="Q130" s="26" t="n">
        <v>5407</v>
      </c>
      <c r="R130" s="26" t="n">
        <v>6296</v>
      </c>
      <c r="S130" s="26" t="n">
        <v>4596</v>
      </c>
      <c r="T130" s="25"/>
      <c r="U130" s="14"/>
      <c r="V130" s="26" t="n">
        <v>6337</v>
      </c>
      <c r="W130" s="26" t="n">
        <v>6571</v>
      </c>
      <c r="X130" s="26" t="n">
        <v>4229</v>
      </c>
      <c r="Y130" s="33"/>
      <c r="Z130" s="14"/>
    </row>
    <row r="131" customFormat="false" ht="12.75" hidden="false" customHeight="false" outlineLevel="0" collapsed="false">
      <c r="A131" s="19"/>
      <c r="B131" s="24" t="s">
        <v>9</v>
      </c>
      <c r="C131" s="25" t="s">
        <v>10</v>
      </c>
      <c r="D131" s="25" t="s">
        <v>11</v>
      </c>
      <c r="E131" s="22" t="n">
        <v>100</v>
      </c>
      <c r="F131" s="14"/>
      <c r="G131" s="26" t="n">
        <v>29</v>
      </c>
      <c r="H131" s="26" t="n">
        <v>29</v>
      </c>
      <c r="I131" s="26" t="n">
        <v>29</v>
      </c>
      <c r="J131" s="25" t="n">
        <v>29</v>
      </c>
      <c r="K131" s="14"/>
      <c r="L131" s="26" t="n">
        <v>29</v>
      </c>
      <c r="M131" s="26" t="n">
        <v>29</v>
      </c>
      <c r="N131" s="26" t="n">
        <v>29</v>
      </c>
      <c r="O131" s="25"/>
      <c r="P131" s="14"/>
      <c r="Q131" s="26" t="n">
        <v>29</v>
      </c>
      <c r="R131" s="26" t="n">
        <v>29</v>
      </c>
      <c r="S131" s="26" t="n">
        <v>29</v>
      </c>
      <c r="T131" s="25"/>
      <c r="U131" s="14"/>
      <c r="V131" s="26" t="n">
        <v>29</v>
      </c>
      <c r="W131" s="26" t="n">
        <v>29</v>
      </c>
      <c r="X131" s="26" t="n">
        <v>29</v>
      </c>
      <c r="Y131" s="33"/>
      <c r="Z131" s="14"/>
    </row>
    <row r="132" customFormat="false" ht="12.75" hidden="false" customHeight="false" outlineLevel="0" collapsed="false">
      <c r="A132" s="19"/>
      <c r="B132" s="24" t="s">
        <v>12</v>
      </c>
      <c r="C132" s="25" t="s">
        <v>13</v>
      </c>
      <c r="D132" s="25" t="s">
        <v>14</v>
      </c>
      <c r="E132" s="22" t="n">
        <v>1000</v>
      </c>
      <c r="F132" s="14"/>
      <c r="G132" s="26" t="n">
        <v>1273</v>
      </c>
      <c r="H132" s="26" t="n">
        <v>1300</v>
      </c>
      <c r="I132" s="26" t="n">
        <v>1247</v>
      </c>
      <c r="J132" s="25" t="n">
        <v>0</v>
      </c>
      <c r="K132" s="14"/>
      <c r="L132" s="26" t="n">
        <v>1177</v>
      </c>
      <c r="M132" s="26" t="n">
        <v>1300</v>
      </c>
      <c r="N132" s="26" t="n">
        <v>1247</v>
      </c>
      <c r="O132" s="25"/>
      <c r="P132" s="14"/>
      <c r="Q132" s="26" t="n">
        <v>1233</v>
      </c>
      <c r="R132" s="26" t="n">
        <v>1300</v>
      </c>
      <c r="S132" s="26" t="n">
        <v>1247</v>
      </c>
      <c r="T132" s="25"/>
      <c r="U132" s="14"/>
      <c r="V132" s="26" t="n">
        <v>1378</v>
      </c>
      <c r="W132" s="26" t="n">
        <v>1314</v>
      </c>
      <c r="X132" s="26" t="n">
        <v>1247</v>
      </c>
      <c r="Y132" s="33"/>
      <c r="Z132" s="14"/>
    </row>
    <row r="133" customFormat="false" ht="12.75" hidden="false" customHeight="false" outlineLevel="0" collapsed="false">
      <c r="A133" s="19"/>
      <c r="B133" s="24" t="s">
        <v>15</v>
      </c>
      <c r="C133" s="25" t="s">
        <v>16</v>
      </c>
      <c r="D133" s="25" t="s">
        <v>14</v>
      </c>
      <c r="E133" s="22" t="n">
        <v>45000</v>
      </c>
      <c r="F133" s="14"/>
      <c r="G133" s="26" t="n">
        <v>30621</v>
      </c>
      <c r="H133" s="26" t="n">
        <v>43798</v>
      </c>
      <c r="I133" s="26" t="n">
        <v>46338</v>
      </c>
      <c r="J133" s="25" t="n">
        <v>45835</v>
      </c>
      <c r="K133" s="14"/>
      <c r="L133" s="26" t="n">
        <v>33174</v>
      </c>
      <c r="M133" s="26" t="n">
        <v>44843</v>
      </c>
      <c r="N133" s="26" t="n">
        <v>48416</v>
      </c>
      <c r="O133" s="25"/>
      <c r="P133" s="14"/>
      <c r="Q133" s="26" t="n">
        <v>39813</v>
      </c>
      <c r="R133" s="26" t="n">
        <v>47781</v>
      </c>
      <c r="S133" s="26" t="n">
        <v>49615</v>
      </c>
      <c r="T133" s="25"/>
      <c r="U133" s="14"/>
      <c r="V133" s="26" t="n">
        <v>45067</v>
      </c>
      <c r="W133" s="26" t="n">
        <v>51838</v>
      </c>
      <c r="X133" s="26" t="n">
        <v>51902</v>
      </c>
      <c r="Y133" s="33"/>
      <c r="Z133" s="14"/>
    </row>
    <row r="134" customFormat="false" ht="12.75" hidden="false" customHeight="false" outlineLevel="0" collapsed="false">
      <c r="A134" s="19"/>
      <c r="B134" s="24" t="s">
        <v>17</v>
      </c>
      <c r="C134" s="25" t="s">
        <v>18</v>
      </c>
      <c r="D134" s="25" t="s">
        <v>19</v>
      </c>
      <c r="E134" s="22" t="n">
        <v>766</v>
      </c>
      <c r="F134" s="14"/>
      <c r="G134" s="26" t="n">
        <v>1925</v>
      </c>
      <c r="H134" s="26" t="n">
        <v>787</v>
      </c>
      <c r="I134" s="26" t="n">
        <v>139</v>
      </c>
      <c r="J134" s="25" t="n">
        <v>0</v>
      </c>
      <c r="K134" s="14"/>
      <c r="L134" s="26" t="n">
        <v>1799</v>
      </c>
      <c r="M134" s="26" t="n">
        <v>741</v>
      </c>
      <c r="N134" s="26" t="n">
        <v>93</v>
      </c>
      <c r="O134" s="25"/>
      <c r="P134" s="14"/>
      <c r="Q134" s="26" t="n">
        <v>1683</v>
      </c>
      <c r="R134" s="26" t="n">
        <v>671</v>
      </c>
      <c r="S134" s="26" t="n">
        <v>63</v>
      </c>
      <c r="T134" s="25"/>
      <c r="U134" s="14"/>
      <c r="V134" s="26" t="n">
        <v>1569</v>
      </c>
      <c r="W134" s="26" t="n">
        <v>616</v>
      </c>
      <c r="X134" s="26" t="n">
        <v>28</v>
      </c>
      <c r="Y134" s="33"/>
      <c r="Z134" s="14"/>
    </row>
    <row r="135" customFormat="false" ht="12.75" hidden="false" customHeight="false" outlineLevel="0" collapsed="false">
      <c r="A135" s="19"/>
      <c r="B135" s="24" t="s">
        <v>20</v>
      </c>
      <c r="C135" s="25" t="s">
        <v>21</v>
      </c>
      <c r="D135" s="25" t="s">
        <v>22</v>
      </c>
      <c r="E135" s="22" t="n">
        <v>80</v>
      </c>
      <c r="F135" s="14"/>
      <c r="G135" s="26" t="n">
        <v>80</v>
      </c>
      <c r="H135" s="26" t="n">
        <v>80</v>
      </c>
      <c r="I135" s="26" t="n">
        <v>80</v>
      </c>
      <c r="J135" s="25" t="n">
        <v>80</v>
      </c>
      <c r="K135" s="14"/>
      <c r="L135" s="26" t="n">
        <v>80</v>
      </c>
      <c r="M135" s="26" t="n">
        <v>80</v>
      </c>
      <c r="N135" s="26" t="n">
        <v>80</v>
      </c>
      <c r="O135" s="25"/>
      <c r="P135" s="14"/>
      <c r="Q135" s="26" t="n">
        <v>80</v>
      </c>
      <c r="R135" s="26" t="n">
        <v>80</v>
      </c>
      <c r="S135" s="26" t="n">
        <v>80</v>
      </c>
      <c r="T135" s="25"/>
      <c r="U135" s="14"/>
      <c r="V135" s="26" t="n">
        <v>80</v>
      </c>
      <c r="W135" s="26" t="n">
        <v>80</v>
      </c>
      <c r="X135" s="26" t="n">
        <v>80</v>
      </c>
      <c r="Y135" s="33"/>
      <c r="Z135" s="14"/>
    </row>
    <row r="136" customFormat="false" ht="12.75" hidden="false" customHeight="false" outlineLevel="0" collapsed="false">
      <c r="A136" s="19"/>
      <c r="B136" s="24" t="s">
        <v>20</v>
      </c>
      <c r="C136" s="25" t="s">
        <v>23</v>
      </c>
      <c r="D136" s="25" t="s">
        <v>24</v>
      </c>
      <c r="E136" s="22" t="n">
        <v>8615</v>
      </c>
      <c r="F136" s="14"/>
      <c r="G136" s="26" t="n">
        <v>5497</v>
      </c>
      <c r="H136" s="26" t="n">
        <v>5906</v>
      </c>
      <c r="I136" s="26" t="n">
        <v>6501</v>
      </c>
      <c r="J136" s="25" t="n">
        <v>5909</v>
      </c>
      <c r="K136" s="14"/>
      <c r="L136" s="26" t="n">
        <v>6042</v>
      </c>
      <c r="M136" s="26" t="n">
        <v>6033</v>
      </c>
      <c r="N136" s="26" t="n">
        <v>6776</v>
      </c>
      <c r="O136" s="25"/>
      <c r="P136" s="14"/>
      <c r="Q136" s="26" t="n">
        <v>6636</v>
      </c>
      <c r="R136" s="26" t="n">
        <v>6403</v>
      </c>
      <c r="S136" s="26" t="n">
        <v>7237</v>
      </c>
      <c r="T136" s="25"/>
      <c r="U136" s="14"/>
      <c r="V136" s="26" t="n">
        <v>7025</v>
      </c>
      <c r="W136" s="26" t="n">
        <v>6845</v>
      </c>
      <c r="X136" s="26" t="n">
        <v>7074</v>
      </c>
      <c r="Y136" s="33"/>
      <c r="Z136" s="14"/>
    </row>
    <row r="137" customFormat="false" ht="12.75" hidden="false" customHeight="false" outlineLevel="0" collapsed="false">
      <c r="A137" s="19"/>
      <c r="B137" s="24" t="s">
        <v>20</v>
      </c>
      <c r="C137" s="25" t="s">
        <v>25</v>
      </c>
      <c r="D137" s="25" t="s">
        <v>22</v>
      </c>
      <c r="E137" s="22" t="n">
        <v>3425</v>
      </c>
      <c r="F137" s="14"/>
      <c r="G137" s="26" t="n">
        <v>2871</v>
      </c>
      <c r="H137" s="26" t="n">
        <v>3554</v>
      </c>
      <c r="I137" s="26" t="n">
        <v>3197</v>
      </c>
      <c r="J137" s="25" t="n">
        <v>3244</v>
      </c>
      <c r="K137" s="14"/>
      <c r="L137" s="26" t="n">
        <v>3363</v>
      </c>
      <c r="M137" s="26" t="n">
        <v>3795</v>
      </c>
      <c r="N137" s="26" t="n">
        <v>3302</v>
      </c>
      <c r="O137" s="25"/>
      <c r="P137" s="14"/>
      <c r="Q137" s="26" t="n">
        <v>3474</v>
      </c>
      <c r="R137" s="26" t="n">
        <v>3653</v>
      </c>
      <c r="S137" s="26" t="n">
        <v>3323</v>
      </c>
      <c r="T137" s="25"/>
      <c r="U137" s="14"/>
      <c r="V137" s="26" t="n">
        <v>3636</v>
      </c>
      <c r="W137" s="26" t="n">
        <v>3650</v>
      </c>
      <c r="X137" s="26" t="n">
        <v>3531</v>
      </c>
      <c r="Y137" s="33"/>
      <c r="Z137" s="14"/>
    </row>
    <row r="138" customFormat="false" ht="12.75" hidden="false" customHeight="false" outlineLevel="0" collapsed="false">
      <c r="A138" s="19"/>
      <c r="B138" s="24" t="s">
        <v>20</v>
      </c>
      <c r="C138" s="25" t="s">
        <v>26</v>
      </c>
      <c r="D138" s="25" t="s">
        <v>27</v>
      </c>
      <c r="E138" s="22" t="n">
        <v>2825</v>
      </c>
      <c r="F138" s="14"/>
      <c r="G138" s="26" t="n">
        <v>4039</v>
      </c>
      <c r="H138" s="26" t="n">
        <v>3991</v>
      </c>
      <c r="I138" s="26" t="n">
        <v>3647</v>
      </c>
      <c r="J138" s="25" t="n">
        <v>3931</v>
      </c>
      <c r="K138" s="14"/>
      <c r="L138" s="26" t="n">
        <v>3980</v>
      </c>
      <c r="M138" s="26" t="n">
        <v>4023</v>
      </c>
      <c r="N138" s="26" t="n">
        <v>3727</v>
      </c>
      <c r="O138" s="25"/>
      <c r="P138" s="14"/>
      <c r="Q138" s="26" t="n">
        <v>4165</v>
      </c>
      <c r="R138" s="26" t="n">
        <v>4059</v>
      </c>
      <c r="S138" s="26" t="n">
        <v>3982</v>
      </c>
      <c r="T138" s="25"/>
      <c r="U138" s="14"/>
      <c r="V138" s="26" t="n">
        <v>4244</v>
      </c>
      <c r="W138" s="26" t="n">
        <v>4225</v>
      </c>
      <c r="X138" s="26" t="n">
        <v>3996</v>
      </c>
      <c r="Y138" s="33"/>
      <c r="Z138" s="14"/>
    </row>
    <row r="139" customFormat="false" ht="12.75" hidden="false" customHeight="false" outlineLevel="0" collapsed="false">
      <c r="A139" s="19"/>
      <c r="B139" s="24" t="s">
        <v>20</v>
      </c>
      <c r="C139" s="25" t="s">
        <v>28</v>
      </c>
      <c r="D139" s="25" t="s">
        <v>22</v>
      </c>
      <c r="E139" s="22" t="n">
        <v>5290</v>
      </c>
      <c r="F139" s="14"/>
      <c r="G139" s="26" t="n">
        <v>6140</v>
      </c>
      <c r="H139" s="26" t="n">
        <v>4946</v>
      </c>
      <c r="I139" s="26" t="n">
        <v>4913</v>
      </c>
      <c r="J139" s="25" t="n">
        <v>3050</v>
      </c>
      <c r="K139" s="14"/>
      <c r="L139" s="26" t="n">
        <v>6653</v>
      </c>
      <c r="M139" s="26" t="n">
        <v>5215</v>
      </c>
      <c r="N139" s="26" t="n">
        <v>5036</v>
      </c>
      <c r="O139" s="25"/>
      <c r="P139" s="14"/>
      <c r="Q139" s="26" t="n">
        <v>6799</v>
      </c>
      <c r="R139" s="26" t="n">
        <v>5868</v>
      </c>
      <c r="S139" s="26" t="n">
        <v>5786</v>
      </c>
      <c r="T139" s="25"/>
      <c r="U139" s="14"/>
      <c r="V139" s="26" t="n">
        <v>6491</v>
      </c>
      <c r="W139" s="26" t="n">
        <v>6375</v>
      </c>
      <c r="X139" s="26" t="n">
        <v>5694</v>
      </c>
      <c r="Y139" s="33"/>
      <c r="Z139" s="14"/>
    </row>
    <row r="140" customFormat="false" ht="12.75" hidden="false" customHeight="false" outlineLevel="0" collapsed="false">
      <c r="A140" s="19"/>
      <c r="B140" s="24" t="s">
        <v>20</v>
      </c>
      <c r="C140" s="25" t="s">
        <v>29</v>
      </c>
      <c r="D140" s="25" t="s">
        <v>30</v>
      </c>
      <c r="E140" s="22" t="n">
        <v>1310</v>
      </c>
      <c r="F140" s="14"/>
      <c r="G140" s="26" t="n">
        <v>644</v>
      </c>
      <c r="H140" s="26" t="n">
        <v>624</v>
      </c>
      <c r="I140" s="26" t="n">
        <v>544</v>
      </c>
      <c r="J140" s="25" t="n">
        <v>503</v>
      </c>
      <c r="K140" s="14"/>
      <c r="L140" s="26" t="n">
        <v>642</v>
      </c>
      <c r="M140" s="26" t="n">
        <v>629</v>
      </c>
      <c r="N140" s="26" t="n">
        <v>544</v>
      </c>
      <c r="O140" s="25"/>
      <c r="P140" s="14"/>
      <c r="Q140" s="26" t="n">
        <v>641</v>
      </c>
      <c r="R140" s="26" t="n">
        <v>622</v>
      </c>
      <c r="S140" s="26" t="n">
        <v>543</v>
      </c>
      <c r="T140" s="25"/>
      <c r="U140" s="14"/>
      <c r="V140" s="26" t="n">
        <v>640</v>
      </c>
      <c r="W140" s="26" t="n">
        <v>621</v>
      </c>
      <c r="X140" s="26" t="n">
        <v>542</v>
      </c>
      <c r="Y140" s="33"/>
      <c r="Z140" s="14"/>
    </row>
    <row r="141" customFormat="false" ht="12.75" hidden="false" customHeight="false" outlineLevel="0" collapsed="false">
      <c r="A141" s="19"/>
      <c r="B141" s="24" t="s">
        <v>20</v>
      </c>
      <c r="C141" s="25" t="s">
        <v>31</v>
      </c>
      <c r="D141" s="25" t="s">
        <v>32</v>
      </c>
      <c r="E141" s="22" t="n">
        <v>18453</v>
      </c>
      <c r="F141" s="14"/>
      <c r="G141" s="26" t="n">
        <v>12473</v>
      </c>
      <c r="H141" s="26" t="n">
        <v>16449</v>
      </c>
      <c r="I141" s="26" t="n">
        <v>14421</v>
      </c>
      <c r="J141" s="25" t="n">
        <v>12747</v>
      </c>
      <c r="K141" s="14"/>
      <c r="L141" s="26" t="n">
        <v>14019</v>
      </c>
      <c r="M141" s="26" t="n">
        <v>16270</v>
      </c>
      <c r="N141" s="26" t="n">
        <v>14948</v>
      </c>
      <c r="O141" s="25"/>
      <c r="P141" s="14"/>
      <c r="Q141" s="26" t="n">
        <v>15477</v>
      </c>
      <c r="R141" s="26" t="n">
        <v>17347</v>
      </c>
      <c r="S141" s="26" t="n">
        <v>15783</v>
      </c>
      <c r="T141" s="25"/>
      <c r="U141" s="14"/>
      <c r="V141" s="26" t="n">
        <v>16526</v>
      </c>
      <c r="W141" s="26" t="n">
        <v>17936</v>
      </c>
      <c r="X141" s="26" t="n">
        <v>15725</v>
      </c>
      <c r="Y141" s="33"/>
      <c r="Z141" s="14"/>
    </row>
    <row r="142" customFormat="false" ht="12.75" hidden="false" customHeight="false" outlineLevel="0" collapsed="false">
      <c r="A142" s="19"/>
      <c r="B142" s="24" t="s">
        <v>20</v>
      </c>
      <c r="C142" s="25" t="s">
        <v>33</v>
      </c>
      <c r="D142" s="25" t="s">
        <v>32</v>
      </c>
      <c r="E142" s="22" t="n">
        <v>6900</v>
      </c>
      <c r="F142" s="14"/>
      <c r="G142" s="26" t="n">
        <v>2311</v>
      </c>
      <c r="H142" s="26" t="n">
        <v>2100</v>
      </c>
      <c r="I142" s="26" t="n">
        <v>2100</v>
      </c>
      <c r="J142" s="25" t="n">
        <v>1939</v>
      </c>
      <c r="K142" s="14"/>
      <c r="L142" s="26" t="n">
        <v>2277</v>
      </c>
      <c r="M142" s="26" t="n">
        <v>2100</v>
      </c>
      <c r="N142" s="26" t="n">
        <v>2100</v>
      </c>
      <c r="O142" s="25"/>
      <c r="P142" s="14"/>
      <c r="Q142" s="26" t="n">
        <v>2244</v>
      </c>
      <c r="R142" s="26" t="n">
        <v>2100</v>
      </c>
      <c r="S142" s="26" t="n">
        <v>2100</v>
      </c>
      <c r="T142" s="25"/>
      <c r="U142" s="14"/>
      <c r="V142" s="26" t="n">
        <v>2209</v>
      </c>
      <c r="W142" s="26" t="n">
        <v>2100</v>
      </c>
      <c r="X142" s="26" t="n">
        <v>2100</v>
      </c>
      <c r="Y142" s="33"/>
      <c r="Z142" s="14"/>
    </row>
    <row r="143" customFormat="false" ht="12.75" hidden="false" customHeight="false" outlineLevel="0" collapsed="false">
      <c r="A143" s="19"/>
      <c r="B143" s="24" t="s">
        <v>34</v>
      </c>
      <c r="C143" s="25" t="s">
        <v>35</v>
      </c>
      <c r="D143" s="25" t="s">
        <v>36</v>
      </c>
      <c r="E143" s="22" t="n">
        <v>3000</v>
      </c>
      <c r="F143" s="14"/>
      <c r="G143" s="26" t="n">
        <v>2574</v>
      </c>
      <c r="H143" s="26" t="n">
        <v>1291</v>
      </c>
      <c r="I143" s="26" t="n">
        <v>3214</v>
      </c>
      <c r="J143" s="25" t="n">
        <v>2007</v>
      </c>
      <c r="K143" s="14"/>
      <c r="L143" s="26" t="n">
        <v>2071</v>
      </c>
      <c r="M143" s="26" t="n">
        <v>2140</v>
      </c>
      <c r="N143" s="26" t="n">
        <v>2798</v>
      </c>
      <c r="O143" s="25"/>
      <c r="P143" s="14"/>
      <c r="Q143" s="26" t="n">
        <v>1564</v>
      </c>
      <c r="R143" s="26" t="n">
        <v>3151</v>
      </c>
      <c r="S143" s="26" t="n">
        <v>3075</v>
      </c>
      <c r="T143" s="25"/>
      <c r="U143" s="14"/>
      <c r="V143" s="26" t="n">
        <v>1314</v>
      </c>
      <c r="W143" s="26" t="n">
        <v>3651</v>
      </c>
      <c r="X143" s="26" t="n">
        <v>4265</v>
      </c>
      <c r="Y143" s="33"/>
      <c r="Z143" s="14"/>
    </row>
    <row r="144" customFormat="false" ht="12.75" hidden="false" customHeight="false" outlineLevel="0" collapsed="false">
      <c r="A144" s="19"/>
      <c r="B144" s="24" t="s">
        <v>40</v>
      </c>
      <c r="C144" s="25" t="s">
        <v>41</v>
      </c>
      <c r="D144" s="25" t="s">
        <v>42</v>
      </c>
      <c r="E144" s="22" t="n">
        <v>500</v>
      </c>
      <c r="F144" s="14"/>
      <c r="G144" s="26" t="n">
        <v>276</v>
      </c>
      <c r="H144" s="26" t="n">
        <v>413</v>
      </c>
      <c r="I144" s="26" t="n">
        <v>429</v>
      </c>
      <c r="J144" s="25" t="n">
        <v>450</v>
      </c>
      <c r="K144" s="14"/>
      <c r="L144" s="26" t="n">
        <v>282</v>
      </c>
      <c r="M144" s="26" t="n">
        <v>285</v>
      </c>
      <c r="N144" s="26" t="n">
        <v>305</v>
      </c>
      <c r="O144" s="25"/>
      <c r="P144" s="14"/>
      <c r="Q144" s="26" t="n">
        <v>120</v>
      </c>
      <c r="R144" s="26" t="n">
        <v>208</v>
      </c>
      <c r="S144" s="26" t="n">
        <v>235</v>
      </c>
      <c r="T144" s="25"/>
      <c r="U144" s="14"/>
      <c r="V144" s="26" t="n">
        <v>481</v>
      </c>
      <c r="W144" s="26" t="n">
        <v>489</v>
      </c>
      <c r="X144" s="26" t="n">
        <v>359</v>
      </c>
      <c r="Y144" s="33"/>
      <c r="Z144" s="14"/>
    </row>
    <row r="145" customFormat="false" ht="12.75" hidden="false" customHeight="false" outlineLevel="0" collapsed="false">
      <c r="A145" s="19"/>
      <c r="B145" s="24" t="s">
        <v>43</v>
      </c>
      <c r="C145" s="25" t="s">
        <v>44</v>
      </c>
      <c r="D145" s="25" t="s">
        <v>14</v>
      </c>
      <c r="E145" s="22" t="n">
        <v>48000</v>
      </c>
      <c r="F145" s="14"/>
      <c r="G145" s="26" t="n">
        <v>27951</v>
      </c>
      <c r="H145" s="26" t="n">
        <v>42676</v>
      </c>
      <c r="I145" s="26" t="n">
        <v>78179</v>
      </c>
      <c r="J145" s="25" t="n">
        <v>35218</v>
      </c>
      <c r="K145" s="14"/>
      <c r="L145" s="26" t="n">
        <v>32251</v>
      </c>
      <c r="M145" s="26" t="n">
        <v>48582</v>
      </c>
      <c r="N145" s="26" t="n">
        <v>65674</v>
      </c>
      <c r="O145" s="25"/>
      <c r="P145" s="14"/>
      <c r="Q145" s="26" t="n">
        <v>30842</v>
      </c>
      <c r="R145" s="26" t="n">
        <v>49956</v>
      </c>
      <c r="S145" s="26" t="n">
        <v>61655</v>
      </c>
      <c r="T145" s="25"/>
      <c r="U145" s="14"/>
      <c r="V145" s="26" t="n">
        <v>36486</v>
      </c>
      <c r="W145" s="26" t="n">
        <v>55099</v>
      </c>
      <c r="X145" s="26" t="n">
        <v>63532</v>
      </c>
      <c r="Y145" s="33"/>
      <c r="Z145" s="14"/>
    </row>
    <row r="146" customFormat="false" ht="12.75" hidden="false" customHeight="false" outlineLevel="0" collapsed="false">
      <c r="A146" s="19"/>
      <c r="B146" s="24" t="s">
        <v>45</v>
      </c>
      <c r="C146" s="25" t="s">
        <v>46</v>
      </c>
      <c r="D146" s="25" t="s">
        <v>47</v>
      </c>
      <c r="E146" s="22" t="n">
        <v>5500</v>
      </c>
      <c r="F146" s="14"/>
      <c r="G146" s="26" t="n">
        <v>5160</v>
      </c>
      <c r="H146" s="26" t="n">
        <v>4791</v>
      </c>
      <c r="I146" s="26" t="n">
        <v>5397</v>
      </c>
      <c r="J146" s="25" t="n">
        <v>5363</v>
      </c>
      <c r="K146" s="14"/>
      <c r="L146" s="26" t="n">
        <v>4332</v>
      </c>
      <c r="M146" s="26" t="n">
        <v>4401</v>
      </c>
      <c r="N146" s="26" t="n">
        <v>4578</v>
      </c>
      <c r="O146" s="25"/>
      <c r="P146" s="14"/>
      <c r="Q146" s="26" t="n">
        <v>4119</v>
      </c>
      <c r="R146" s="26" t="n">
        <v>4523</v>
      </c>
      <c r="S146" s="26" t="n">
        <v>4512</v>
      </c>
      <c r="T146" s="25"/>
      <c r="U146" s="14"/>
      <c r="V146" s="26" t="n">
        <v>5034</v>
      </c>
      <c r="W146" s="26" t="n">
        <v>5321</v>
      </c>
      <c r="X146" s="26" t="n">
        <v>5499</v>
      </c>
      <c r="Y146" s="33"/>
      <c r="Z146" s="14"/>
    </row>
    <row r="147" customFormat="false" ht="12.75" hidden="false" customHeight="false" outlineLevel="0" collapsed="false">
      <c r="A147" s="19"/>
      <c r="B147" s="24" t="s">
        <v>45</v>
      </c>
      <c r="C147" s="25" t="s">
        <v>48</v>
      </c>
      <c r="D147" s="25" t="s">
        <v>47</v>
      </c>
      <c r="E147" s="22" t="n">
        <v>46</v>
      </c>
      <c r="F147" s="14"/>
      <c r="G147" s="26" t="n">
        <v>1236</v>
      </c>
      <c r="H147" s="26" t="n">
        <v>72</v>
      </c>
      <c r="I147" s="26" t="n">
        <v>0</v>
      </c>
      <c r="J147" s="25" t="n">
        <v>0</v>
      </c>
      <c r="K147" s="14"/>
      <c r="L147" s="26" t="n">
        <v>1111</v>
      </c>
      <c r="M147" s="26" t="n">
        <v>0</v>
      </c>
      <c r="N147" s="26" t="n">
        <v>0</v>
      </c>
      <c r="O147" s="25"/>
      <c r="P147" s="14"/>
      <c r="Q147" s="26" t="n">
        <v>984</v>
      </c>
      <c r="R147" s="26" t="n">
        <v>0</v>
      </c>
      <c r="S147" s="26" t="n">
        <v>0</v>
      </c>
      <c r="T147" s="25"/>
      <c r="U147" s="14"/>
      <c r="V147" s="26" t="n">
        <v>860</v>
      </c>
      <c r="W147" s="26" t="n">
        <v>0</v>
      </c>
      <c r="X147" s="26" t="n">
        <v>0</v>
      </c>
      <c r="Y147" s="33"/>
      <c r="Z147" s="14"/>
    </row>
    <row r="148" customFormat="false" ht="12.75" hidden="false" customHeight="false" outlineLevel="0" collapsed="false">
      <c r="A148" s="19"/>
      <c r="B148" s="24" t="s">
        <v>49</v>
      </c>
      <c r="C148" s="25" t="s">
        <v>50</v>
      </c>
      <c r="D148" s="25" t="s">
        <v>51</v>
      </c>
      <c r="E148" s="22" t="n">
        <v>4775</v>
      </c>
      <c r="F148" s="14"/>
      <c r="G148" s="26" t="n">
        <v>1447</v>
      </c>
      <c r="H148" s="26" t="n">
        <v>1366</v>
      </c>
      <c r="I148" s="26" t="n">
        <v>1156</v>
      </c>
      <c r="J148" s="25" t="n">
        <v>1039</v>
      </c>
      <c r="K148" s="14"/>
      <c r="L148" s="26" t="n">
        <v>1447</v>
      </c>
      <c r="M148" s="26" t="n">
        <v>1338</v>
      </c>
      <c r="N148" s="26" t="n">
        <v>1145</v>
      </c>
      <c r="O148" s="25"/>
      <c r="P148" s="14"/>
      <c r="Q148" s="26" t="n">
        <v>1447</v>
      </c>
      <c r="R148" s="26" t="n">
        <v>1312</v>
      </c>
      <c r="S148" s="26" t="n">
        <v>1136</v>
      </c>
      <c r="T148" s="25"/>
      <c r="U148" s="14"/>
      <c r="V148" s="26" t="n">
        <v>1447</v>
      </c>
      <c r="W148" s="26" t="n">
        <v>1290</v>
      </c>
      <c r="X148" s="26" t="n">
        <v>1125</v>
      </c>
      <c r="Y148" s="33"/>
      <c r="Z148" s="14"/>
    </row>
    <row r="149" customFormat="false" ht="12.75" hidden="false" customHeight="false" outlineLevel="0" collapsed="false">
      <c r="A149" s="19"/>
      <c r="B149" s="24" t="s">
        <v>52</v>
      </c>
      <c r="C149" s="25" t="s">
        <v>53</v>
      </c>
      <c r="D149" s="25" t="s">
        <v>54</v>
      </c>
      <c r="E149" s="22" t="n">
        <v>513</v>
      </c>
      <c r="F149" s="14"/>
      <c r="G149" s="26" t="n">
        <v>851</v>
      </c>
      <c r="H149" s="26" t="n">
        <v>525</v>
      </c>
      <c r="I149" s="26" t="n">
        <v>234</v>
      </c>
      <c r="J149" s="25" t="n">
        <v>66</v>
      </c>
      <c r="K149" s="14"/>
      <c r="L149" s="26" t="n">
        <v>819</v>
      </c>
      <c r="M149" s="26" t="n">
        <v>501</v>
      </c>
      <c r="N149" s="26" t="n">
        <v>205</v>
      </c>
      <c r="O149" s="25"/>
      <c r="P149" s="14"/>
      <c r="Q149" s="26" t="n">
        <v>788</v>
      </c>
      <c r="R149" s="26" t="n">
        <v>479</v>
      </c>
      <c r="S149" s="26" t="n">
        <v>177</v>
      </c>
      <c r="T149" s="25"/>
      <c r="U149" s="14"/>
      <c r="V149" s="26" t="n">
        <v>758</v>
      </c>
      <c r="W149" s="26" t="n">
        <v>455</v>
      </c>
      <c r="X149" s="26" t="n">
        <v>148</v>
      </c>
      <c r="Y149" s="33"/>
      <c r="Z149" s="14"/>
    </row>
    <row r="150" customFormat="false" ht="13.5" hidden="false" customHeight="false" outlineLevel="0" collapsed="false">
      <c r="A150" s="19"/>
      <c r="B150" s="24" t="s">
        <v>55</v>
      </c>
      <c r="C150" s="25" t="s">
        <v>56</v>
      </c>
      <c r="D150" s="25" t="s">
        <v>57</v>
      </c>
      <c r="E150" s="22" t="n">
        <v>18500</v>
      </c>
      <c r="F150" s="14"/>
      <c r="G150" s="26" t="n">
        <v>10289</v>
      </c>
      <c r="H150" s="26" t="n">
        <v>16313</v>
      </c>
      <c r="I150" s="26" t="n">
        <v>15330</v>
      </c>
      <c r="J150" s="25" t="n">
        <v>8930</v>
      </c>
      <c r="K150" s="14"/>
      <c r="L150" s="26" t="n">
        <v>10721</v>
      </c>
      <c r="M150" s="26" t="n">
        <v>16104</v>
      </c>
      <c r="N150" s="26" t="n">
        <v>15831</v>
      </c>
      <c r="O150" s="25"/>
      <c r="P150" s="14"/>
      <c r="Q150" s="26" t="n">
        <v>10658</v>
      </c>
      <c r="R150" s="26" t="n">
        <v>17744</v>
      </c>
      <c r="S150" s="26" t="n">
        <v>18717</v>
      </c>
      <c r="T150" s="25"/>
      <c r="U150" s="14"/>
      <c r="V150" s="26" t="n">
        <v>12363</v>
      </c>
      <c r="W150" s="26" t="n">
        <v>20577</v>
      </c>
      <c r="X150" s="26" t="n">
        <v>20194</v>
      </c>
      <c r="Y150" s="33"/>
      <c r="Z150" s="34"/>
    </row>
    <row r="151" customFormat="false" ht="6" hidden="false" customHeight="true" outlineLevel="0" collapsed="false">
      <c r="A151" s="19"/>
      <c r="B151" s="4"/>
      <c r="C151" s="27"/>
      <c r="D151" s="27"/>
      <c r="E151" s="27"/>
      <c r="F151" s="28"/>
      <c r="G151" s="29"/>
      <c r="H151" s="29"/>
      <c r="I151" s="29"/>
      <c r="J151" s="27"/>
      <c r="K151" s="28"/>
      <c r="L151" s="29"/>
      <c r="M151" s="29"/>
      <c r="N151" s="29"/>
      <c r="O151" s="27"/>
      <c r="P151" s="28"/>
      <c r="Q151" s="29"/>
      <c r="R151" s="29"/>
      <c r="S151" s="29"/>
      <c r="T151" s="27"/>
      <c r="U151" s="28"/>
      <c r="V151" s="29"/>
      <c r="W151" s="29"/>
      <c r="X151" s="29"/>
      <c r="Y151" s="35"/>
      <c r="Z151" s="14"/>
    </row>
    <row r="152" customFormat="false" ht="13.5" hidden="false" customHeight="false" outlineLevel="0" collapsed="false">
      <c r="A152" s="19"/>
      <c r="B152" s="1" t="s">
        <v>58</v>
      </c>
      <c r="E152" s="22" t="n">
        <f aca="false">SUM(E128:E150)</f>
        <v>188098</v>
      </c>
      <c r="F152" s="19"/>
      <c r="G152" s="22" t="n">
        <f aca="false">SUM(G129:G150)</f>
        <v>124335</v>
      </c>
      <c r="H152" s="22" t="n">
        <f aca="false">SUM(H129:H150)</f>
        <v>158282</v>
      </c>
      <c r="I152" s="22" t="n">
        <f aca="false">SUM(I129:I150)</f>
        <v>194095</v>
      </c>
      <c r="J152" s="22" t="n">
        <f aca="false">SUM(J129:J150)</f>
        <v>135611</v>
      </c>
      <c r="K152" s="14"/>
      <c r="L152" s="22" t="n">
        <f aca="false">SUM(L129:L150)</f>
        <v>133287</v>
      </c>
      <c r="M152" s="22" t="n">
        <f aca="false">SUM(M129:M150)</f>
        <v>166482</v>
      </c>
      <c r="N152" s="22" t="n">
        <f aca="false">SUM(N129:N150)</f>
        <v>183524</v>
      </c>
      <c r="O152" s="13"/>
      <c r="P152" s="14"/>
      <c r="Q152" s="22" t="n">
        <f aca="false">SUM(Q129:Q150)</f>
        <v>140557</v>
      </c>
      <c r="R152" s="22" t="n">
        <f aca="false">SUM(R129:R150)</f>
        <v>176145</v>
      </c>
      <c r="S152" s="22" t="n">
        <f aca="false">SUM(S129:S150)</f>
        <v>185788</v>
      </c>
      <c r="T152" s="13"/>
      <c r="U152" s="14"/>
      <c r="V152" s="22" t="n">
        <f aca="false">SUM(V129:V150)</f>
        <v>156709</v>
      </c>
      <c r="W152" s="22" t="n">
        <f aca="false">SUM(W129:W150)</f>
        <v>191763</v>
      </c>
      <c r="X152" s="22" t="n">
        <f aca="false">SUM(X129:X150)</f>
        <v>193130</v>
      </c>
      <c r="Y152" s="13"/>
      <c r="Z152" s="14"/>
    </row>
    <row r="153" customFormat="false" ht="6" hidden="false" customHeight="true" outlineLevel="0" collapsed="false">
      <c r="A153" s="31"/>
      <c r="B153" s="4"/>
      <c r="C153" s="27"/>
      <c r="D153" s="27"/>
      <c r="E153" s="27"/>
      <c r="F153" s="28"/>
      <c r="G153" s="29"/>
      <c r="H153" s="29"/>
      <c r="I153" s="29"/>
      <c r="J153" s="27"/>
      <c r="K153" s="28"/>
      <c r="L153" s="29"/>
      <c r="M153" s="29"/>
      <c r="N153" s="29"/>
      <c r="O153" s="27"/>
      <c r="P153" s="28"/>
      <c r="Q153" s="29"/>
      <c r="R153" s="29"/>
      <c r="S153" s="29"/>
      <c r="T153" s="27"/>
      <c r="U153" s="28"/>
      <c r="V153" s="29"/>
      <c r="W153" s="29"/>
      <c r="X153" s="29"/>
      <c r="Y153" s="35"/>
      <c r="Z153" s="28"/>
    </row>
  </sheetData>
  <printOptions headings="false" gridLines="false" gridLinesSet="true" horizontalCentered="false" verticalCentered="false"/>
  <pageMargins left="0.747916666666667" right="0.390277777777778" top="0.55" bottom="0.470138888888889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&amp;CWorking Gas In Reservoir Facilities</oddHeader>
    <oddFooter/>
  </headerFooter>
  <rowBreaks count="1" manualBreakCount="1"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J55" activeCellId="0" sqref="J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31.14"/>
    <col collapsed="false" customWidth="true" hidden="false" outlineLevel="0" max="3" min="3" style="1" width="24.13"/>
    <col collapsed="false" customWidth="true" hidden="false" outlineLevel="0" max="4" min="4" style="1" width="11.28"/>
    <col collapsed="false" customWidth="false" hidden="false" outlineLevel="0" max="5" min="5" style="1" width="9.14"/>
    <col collapsed="false" customWidth="true" hidden="false" outlineLevel="0" max="6" min="6" style="1" width="1.7"/>
    <col collapsed="false" customWidth="true" hidden="false" outlineLevel="0" max="7" min="7" style="1" width="9.85"/>
    <col collapsed="false" customWidth="true" hidden="false" outlineLevel="0" max="10" min="8" style="1" width="10.13"/>
    <col collapsed="false" customWidth="true" hidden="false" outlineLevel="0" max="11" min="11" style="1" width="1.7"/>
    <col collapsed="false" customWidth="true" hidden="false" outlineLevel="0" max="12" min="12" style="1" width="10.13"/>
    <col collapsed="false" customWidth="true" hidden="false" outlineLevel="0" max="15" min="13" style="1" width="10.4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20" min="18" style="1" width="9.7"/>
    <col collapsed="false" customWidth="true" hidden="false" outlineLevel="0" max="21" min="21" style="1" width="1.7"/>
    <col collapsed="false" customWidth="true" hidden="false" outlineLevel="0" max="22" min="22" style="1" width="9.85"/>
    <col collapsed="false" customWidth="true" hidden="false" outlineLevel="0" max="25" min="23" style="1" width="10.13"/>
    <col collapsed="false" customWidth="true" hidden="false" outlineLevel="0" max="26" min="26" style="1" width="1.7"/>
    <col collapsed="false" customWidth="false" hidden="false" outlineLevel="0" max="257" min="27" style="1" width="9.14"/>
  </cols>
  <sheetData>
    <row r="1" customFormat="false" ht="17.25" hidden="false" customHeight="true" outlineLevel="0" collapsed="false">
      <c r="B1" s="2"/>
    </row>
    <row r="2" customFormat="false" ht="6" hidden="false" customHeight="true" outlineLevel="0" collapsed="false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customFormat="false" ht="23.25" hidden="false" customHeight="false" outlineLevel="0" collapsed="false">
      <c r="A3" s="6"/>
      <c r="B3" s="7" t="s">
        <v>1</v>
      </c>
      <c r="C3" s="8" t="s">
        <v>2</v>
      </c>
      <c r="D3" s="9" t="s">
        <v>3</v>
      </c>
      <c r="E3" s="9" t="s">
        <v>4</v>
      </c>
      <c r="F3" s="10"/>
      <c r="G3" s="11" t="n">
        <v>35521</v>
      </c>
      <c r="H3" s="12" t="n">
        <v>35886</v>
      </c>
      <c r="I3" s="11" t="n">
        <v>36251</v>
      </c>
      <c r="J3" s="12" t="n">
        <v>36617</v>
      </c>
      <c r="K3" s="5"/>
      <c r="L3" s="11" t="n">
        <v>35551</v>
      </c>
      <c r="M3" s="12" t="n">
        <v>35916</v>
      </c>
      <c r="N3" s="11" t="n">
        <v>36281</v>
      </c>
      <c r="O3" s="12" t="n">
        <v>36647</v>
      </c>
      <c r="P3" s="5"/>
      <c r="Q3" s="11" t="n">
        <v>35582</v>
      </c>
      <c r="R3" s="12" t="n">
        <v>35947</v>
      </c>
      <c r="S3" s="11" t="n">
        <v>36312</v>
      </c>
      <c r="T3" s="12" t="n">
        <v>36678</v>
      </c>
      <c r="U3" s="5"/>
      <c r="V3" s="11" t="n">
        <v>35612</v>
      </c>
      <c r="W3" s="11" t="n">
        <v>35977</v>
      </c>
      <c r="X3" s="11" t="n">
        <v>36342</v>
      </c>
      <c r="Y3" s="11" t="n">
        <v>36708</v>
      </c>
      <c r="Z3" s="5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6" hidden="false" customHeight="true" outlineLevel="0" collapsed="false">
      <c r="A4" s="14"/>
      <c r="B4" s="39"/>
      <c r="C4" s="40"/>
      <c r="D4" s="41"/>
      <c r="E4" s="10"/>
      <c r="F4" s="10"/>
      <c r="G4" s="42"/>
      <c r="H4" s="42"/>
      <c r="I4" s="42"/>
      <c r="J4" s="42"/>
      <c r="K4" s="5"/>
      <c r="L4" s="42"/>
      <c r="M4" s="42"/>
      <c r="N4" s="42"/>
      <c r="O4" s="42"/>
      <c r="P4" s="5"/>
      <c r="Q4" s="42"/>
      <c r="R4" s="42"/>
      <c r="S4" s="42"/>
      <c r="T4" s="42"/>
      <c r="U4" s="5"/>
      <c r="V4" s="42"/>
      <c r="W4" s="42"/>
      <c r="X4" s="42"/>
      <c r="Y4" s="43"/>
      <c r="Z4" s="18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2.75" hidden="false" customHeight="false" outlineLevel="0" collapsed="false">
      <c r="A5" s="19"/>
      <c r="B5" s="1" t="s">
        <v>5</v>
      </c>
      <c r="C5" s="13" t="s">
        <v>60</v>
      </c>
      <c r="D5" s="13" t="s">
        <v>7</v>
      </c>
      <c r="E5" s="22" t="n">
        <v>3000</v>
      </c>
      <c r="F5" s="14"/>
      <c r="G5" s="22" t="n">
        <v>1842</v>
      </c>
      <c r="H5" s="22" t="n">
        <v>1604</v>
      </c>
      <c r="I5" s="22" t="n">
        <v>893</v>
      </c>
      <c r="J5" s="22" t="n">
        <v>521</v>
      </c>
      <c r="K5" s="14"/>
      <c r="L5" s="22" t="n">
        <v>658</v>
      </c>
      <c r="M5" s="22" t="n">
        <v>2395</v>
      </c>
      <c r="N5" s="22" t="n">
        <v>1544</v>
      </c>
      <c r="O5" s="22" t="n">
        <v>1755</v>
      </c>
      <c r="P5" s="14"/>
      <c r="Q5" s="22" t="n">
        <v>1766</v>
      </c>
      <c r="R5" s="22" t="n">
        <v>1410</v>
      </c>
      <c r="S5" s="26" t="n">
        <v>1544</v>
      </c>
      <c r="T5" s="26" t="n">
        <v>1755</v>
      </c>
      <c r="U5" s="14"/>
      <c r="V5" s="22" t="n">
        <v>1759</v>
      </c>
      <c r="W5" s="22" t="n">
        <v>1668</v>
      </c>
      <c r="X5" s="44" t="n">
        <v>1945</v>
      </c>
      <c r="Y5" s="44" t="n">
        <v>1550</v>
      </c>
      <c r="Z5" s="6"/>
    </row>
    <row r="6" customFormat="false" ht="12.75" hidden="false" customHeight="false" outlineLevel="0" collapsed="false">
      <c r="A6" s="19"/>
      <c r="B6" s="1" t="s">
        <v>61</v>
      </c>
      <c r="C6" s="13" t="s">
        <v>62</v>
      </c>
      <c r="D6" s="13" t="s">
        <v>63</v>
      </c>
      <c r="E6" s="22" t="n">
        <v>5200</v>
      </c>
      <c r="F6" s="14"/>
      <c r="G6" s="22" t="n">
        <v>1585</v>
      </c>
      <c r="H6" s="22" t="n">
        <v>3445</v>
      </c>
      <c r="I6" s="22" t="n">
        <v>2902</v>
      </c>
      <c r="J6" s="22" t="n">
        <v>2873</v>
      </c>
      <c r="K6" s="14"/>
      <c r="L6" s="22" t="n">
        <v>3027</v>
      </c>
      <c r="M6" s="22" t="n">
        <v>5587</v>
      </c>
      <c r="N6" s="22" t="n">
        <v>3257</v>
      </c>
      <c r="O6" s="22" t="n">
        <v>2425</v>
      </c>
      <c r="P6" s="14"/>
      <c r="Q6" s="22" t="n">
        <v>4313</v>
      </c>
      <c r="R6" s="22" t="n">
        <v>5889</v>
      </c>
      <c r="S6" s="26" t="n">
        <v>4392</v>
      </c>
      <c r="T6" s="26" t="n">
        <v>3294</v>
      </c>
      <c r="U6" s="14"/>
      <c r="V6" s="22" t="n">
        <v>4675</v>
      </c>
      <c r="W6" s="22" t="n">
        <v>5134</v>
      </c>
      <c r="X6" s="44" t="n">
        <v>5410</v>
      </c>
      <c r="Y6" s="44" t="n">
        <v>3099</v>
      </c>
      <c r="Z6" s="14"/>
    </row>
    <row r="7" customFormat="false" ht="12.75" hidden="false" customHeight="false" outlineLevel="0" collapsed="false">
      <c r="A7" s="19"/>
      <c r="B7" s="1" t="s">
        <v>64</v>
      </c>
      <c r="C7" s="13" t="s">
        <v>65</v>
      </c>
      <c r="D7" s="13" t="s">
        <v>66</v>
      </c>
      <c r="E7" s="22" t="n">
        <v>2580</v>
      </c>
      <c r="F7" s="14"/>
      <c r="G7" s="22" t="n">
        <v>3469</v>
      </c>
      <c r="H7" s="22" t="n">
        <v>897</v>
      </c>
      <c r="I7" s="22" t="n">
        <v>2356</v>
      </c>
      <c r="J7" s="22" t="n">
        <v>2989</v>
      </c>
      <c r="K7" s="14"/>
      <c r="L7" s="22" t="n">
        <v>4036</v>
      </c>
      <c r="M7" s="22" t="n">
        <v>958</v>
      </c>
      <c r="N7" s="22" t="n">
        <v>3457</v>
      </c>
      <c r="O7" s="22" t="n">
        <v>3727</v>
      </c>
      <c r="P7" s="14"/>
      <c r="Q7" s="22" t="n">
        <v>4491</v>
      </c>
      <c r="R7" s="22" t="n">
        <v>1478</v>
      </c>
      <c r="S7" s="26" t="n">
        <v>4254</v>
      </c>
      <c r="T7" s="26" t="n">
        <v>3457</v>
      </c>
      <c r="U7" s="14"/>
      <c r="V7" s="22" t="n">
        <v>4318</v>
      </c>
      <c r="W7" s="22" t="n">
        <v>2697</v>
      </c>
      <c r="X7" s="44" t="n">
        <v>4197</v>
      </c>
      <c r="Y7" s="44" t="n">
        <v>3957</v>
      </c>
      <c r="Z7" s="14"/>
    </row>
    <row r="8" customFormat="false" ht="12.75" hidden="false" customHeight="false" outlineLevel="0" collapsed="false">
      <c r="A8" s="19"/>
      <c r="B8" s="1" t="s">
        <v>67</v>
      </c>
      <c r="C8" s="13" t="s">
        <v>68</v>
      </c>
      <c r="D8" s="13" t="s">
        <v>69</v>
      </c>
      <c r="E8" s="22" t="n">
        <v>3659</v>
      </c>
      <c r="F8" s="14"/>
      <c r="G8" s="22" t="n">
        <v>846</v>
      </c>
      <c r="H8" s="22" t="n">
        <v>766</v>
      </c>
      <c r="I8" s="22" t="n">
        <v>2606</v>
      </c>
      <c r="J8" s="22" t="n">
        <v>1945</v>
      </c>
      <c r="K8" s="14"/>
      <c r="L8" s="22" t="n">
        <v>56</v>
      </c>
      <c r="M8" s="22" t="n">
        <v>2938</v>
      </c>
      <c r="N8" s="22" t="n">
        <v>1930</v>
      </c>
      <c r="O8" s="22" t="n">
        <v>1241</v>
      </c>
      <c r="P8" s="14"/>
      <c r="Q8" s="22" t="n">
        <v>108</v>
      </c>
      <c r="R8" s="22" t="n">
        <v>3734</v>
      </c>
      <c r="S8" s="26" t="n">
        <v>3757</v>
      </c>
      <c r="T8" s="26" t="n">
        <v>1125</v>
      </c>
      <c r="U8" s="14"/>
      <c r="V8" s="22" t="n">
        <v>339</v>
      </c>
      <c r="W8" s="22" t="n">
        <v>3088</v>
      </c>
      <c r="X8" s="44" t="n">
        <v>3268</v>
      </c>
      <c r="Y8" s="44" t="n">
        <v>1168</v>
      </c>
      <c r="Z8" s="14"/>
    </row>
    <row r="9" customFormat="false" ht="12.75" hidden="false" customHeight="false" outlineLevel="0" collapsed="false">
      <c r="A9" s="19"/>
      <c r="B9" s="1" t="s">
        <v>20</v>
      </c>
      <c r="C9" s="13" t="s">
        <v>70</v>
      </c>
      <c r="D9" s="13" t="s">
        <v>71</v>
      </c>
      <c r="E9" s="26" t="n">
        <v>7100</v>
      </c>
      <c r="F9" s="14"/>
      <c r="G9" s="26" t="n">
        <v>4423</v>
      </c>
      <c r="H9" s="26" t="n">
        <v>4619</v>
      </c>
      <c r="I9" s="22" t="n">
        <v>4223</v>
      </c>
      <c r="J9" s="22" t="n">
        <v>4162</v>
      </c>
      <c r="K9" s="14"/>
      <c r="L9" s="22" t="n">
        <v>3570</v>
      </c>
      <c r="M9" s="22" t="n">
        <v>4901</v>
      </c>
      <c r="N9" s="26" t="n">
        <v>5487</v>
      </c>
      <c r="O9" s="26" t="n">
        <v>5849</v>
      </c>
      <c r="P9" s="14"/>
      <c r="Q9" s="22" t="n">
        <v>4155</v>
      </c>
      <c r="R9" s="22" t="n">
        <v>5362</v>
      </c>
      <c r="S9" s="26" t="n">
        <v>6019</v>
      </c>
      <c r="T9" s="26" t="n">
        <v>5034</v>
      </c>
      <c r="U9" s="14"/>
      <c r="V9" s="26" t="n">
        <v>4631</v>
      </c>
      <c r="W9" s="22" t="n">
        <v>5580</v>
      </c>
      <c r="X9" s="44" t="n">
        <v>6324</v>
      </c>
      <c r="Y9" s="44" t="n">
        <v>4933</v>
      </c>
      <c r="Z9" s="14"/>
    </row>
    <row r="10" customFormat="false" ht="12.75" hidden="false" customHeight="false" outlineLevel="0" collapsed="false">
      <c r="A10" s="19"/>
      <c r="B10" s="1" t="s">
        <v>72</v>
      </c>
      <c r="C10" s="13" t="s">
        <v>73</v>
      </c>
      <c r="D10" s="13" t="s">
        <v>69</v>
      </c>
      <c r="E10" s="22" t="n">
        <v>10000</v>
      </c>
      <c r="F10" s="14"/>
      <c r="G10" s="22" t="n">
        <v>2477</v>
      </c>
      <c r="H10" s="22" t="n">
        <v>3364</v>
      </c>
      <c r="I10" s="22" t="n">
        <v>5151</v>
      </c>
      <c r="J10" s="22" t="n">
        <v>4802</v>
      </c>
      <c r="K10" s="14"/>
      <c r="L10" s="22" t="n">
        <v>2564</v>
      </c>
      <c r="M10" s="22" t="n">
        <v>6025</v>
      </c>
      <c r="N10" s="22" t="n">
        <v>5273</v>
      </c>
      <c r="O10" s="22" t="n">
        <v>4318</v>
      </c>
      <c r="P10" s="14"/>
      <c r="Q10" s="22" t="n">
        <v>3915</v>
      </c>
      <c r="R10" s="22" t="n">
        <v>4801</v>
      </c>
      <c r="S10" s="26" t="n">
        <v>6854</v>
      </c>
      <c r="T10" s="26" t="n">
        <v>4319</v>
      </c>
      <c r="U10" s="14"/>
      <c r="V10" s="22" t="n">
        <v>5520</v>
      </c>
      <c r="W10" s="22" t="n">
        <v>5779</v>
      </c>
      <c r="X10" s="44" t="n">
        <v>8155</v>
      </c>
      <c r="Y10" s="44" t="n">
        <v>6479</v>
      </c>
      <c r="Z10" s="14"/>
    </row>
    <row r="11" customFormat="false" ht="12.75" hidden="false" customHeight="false" outlineLevel="0" collapsed="false">
      <c r="A11" s="19"/>
      <c r="B11" s="1" t="s">
        <v>74</v>
      </c>
      <c r="C11" s="13" t="s">
        <v>75</v>
      </c>
      <c r="D11" s="13" t="s">
        <v>76</v>
      </c>
      <c r="E11" s="22" t="n">
        <v>8299</v>
      </c>
      <c r="F11" s="14"/>
      <c r="G11" s="22" t="n">
        <v>2988</v>
      </c>
      <c r="H11" s="22" t="n">
        <v>1887</v>
      </c>
      <c r="I11" s="22" t="n">
        <v>2818</v>
      </c>
      <c r="J11" s="22" t="n">
        <v>1204</v>
      </c>
      <c r="K11" s="14"/>
      <c r="L11" s="22" t="n">
        <v>3051</v>
      </c>
      <c r="M11" s="22" t="n">
        <v>3101</v>
      </c>
      <c r="N11" s="22" t="n">
        <v>2199</v>
      </c>
      <c r="O11" s="22" t="n">
        <v>2250</v>
      </c>
      <c r="P11" s="14"/>
      <c r="Q11" s="22" t="n">
        <v>5122</v>
      </c>
      <c r="R11" s="22" t="n">
        <v>1412</v>
      </c>
      <c r="S11" s="26" t="n">
        <v>2445</v>
      </c>
      <c r="T11" s="26" t="n">
        <v>2250</v>
      </c>
      <c r="U11" s="14"/>
      <c r="V11" s="22" t="n">
        <v>5122</v>
      </c>
      <c r="W11" s="22" t="n">
        <v>1743</v>
      </c>
      <c r="X11" s="44" t="n">
        <v>2342</v>
      </c>
      <c r="Y11" s="44" t="n">
        <v>3693</v>
      </c>
      <c r="Z11" s="14"/>
    </row>
    <row r="12" customFormat="false" ht="12.75" hidden="false" customHeight="false" outlineLevel="0" collapsed="false">
      <c r="A12" s="19"/>
      <c r="B12" s="1" t="s">
        <v>77</v>
      </c>
      <c r="C12" s="13" t="s">
        <v>78</v>
      </c>
      <c r="D12" s="13" t="s">
        <v>66</v>
      </c>
      <c r="E12" s="22" t="n">
        <v>1800</v>
      </c>
      <c r="F12" s="14"/>
      <c r="G12" s="22" t="n">
        <v>605</v>
      </c>
      <c r="H12" s="22" t="n">
        <v>718</v>
      </c>
      <c r="I12" s="22" t="n">
        <v>1005</v>
      </c>
      <c r="J12" s="22" t="n">
        <v>668</v>
      </c>
      <c r="K12" s="14"/>
      <c r="L12" s="22" t="n">
        <v>937</v>
      </c>
      <c r="M12" s="22" t="n">
        <v>1417</v>
      </c>
      <c r="N12" s="22" t="n">
        <v>1405</v>
      </c>
      <c r="O12" s="22" t="n">
        <v>643</v>
      </c>
      <c r="P12" s="14"/>
      <c r="Q12" s="22" t="n">
        <v>999</v>
      </c>
      <c r="R12" s="22" t="n">
        <v>806</v>
      </c>
      <c r="S12" s="26" t="n">
        <v>1822</v>
      </c>
      <c r="T12" s="26" t="n">
        <v>693</v>
      </c>
      <c r="U12" s="14"/>
      <c r="V12" s="22" t="n">
        <v>956</v>
      </c>
      <c r="W12" s="22" t="n">
        <v>828</v>
      </c>
      <c r="X12" s="44" t="n">
        <v>1786</v>
      </c>
      <c r="Y12" s="44" t="n">
        <v>697</v>
      </c>
      <c r="Z12" s="14"/>
    </row>
    <row r="13" customFormat="false" ht="12.75" hidden="false" customHeight="false" outlineLevel="0" collapsed="false">
      <c r="A13" s="19"/>
      <c r="B13" s="1" t="s">
        <v>79</v>
      </c>
      <c r="C13" s="13" t="s">
        <v>62</v>
      </c>
      <c r="D13" s="13" t="s">
        <v>63</v>
      </c>
      <c r="E13" s="22" t="n">
        <v>8500</v>
      </c>
      <c r="F13" s="14"/>
      <c r="G13" s="22" t="n">
        <v>2810</v>
      </c>
      <c r="H13" s="22" t="n">
        <v>3370</v>
      </c>
      <c r="I13" s="22" t="n">
        <v>6852</v>
      </c>
      <c r="J13" s="22" t="n">
        <v>6859</v>
      </c>
      <c r="K13" s="14"/>
      <c r="L13" s="22" t="n">
        <v>3216</v>
      </c>
      <c r="M13" s="22" t="n">
        <v>4278</v>
      </c>
      <c r="N13" s="22" t="n">
        <v>6599</v>
      </c>
      <c r="O13" s="22" t="n">
        <v>6547</v>
      </c>
      <c r="P13" s="14"/>
      <c r="Q13" s="22" t="n">
        <v>3777</v>
      </c>
      <c r="R13" s="22" t="n">
        <v>3065</v>
      </c>
      <c r="S13" s="26" t="n">
        <v>6923</v>
      </c>
      <c r="T13" s="26" t="n">
        <v>6528</v>
      </c>
      <c r="U13" s="14"/>
      <c r="V13" s="22" t="n">
        <v>5692</v>
      </c>
      <c r="W13" s="22" t="n">
        <v>4376</v>
      </c>
      <c r="X13" s="44" t="n">
        <v>6862</v>
      </c>
      <c r="Y13" s="44" t="n">
        <v>6971</v>
      </c>
      <c r="Z13" s="14"/>
    </row>
    <row r="14" customFormat="false" ht="12.75" hidden="false" customHeight="false" outlineLevel="0" collapsed="false">
      <c r="A14" s="19"/>
      <c r="B14" s="1" t="s">
        <v>80</v>
      </c>
      <c r="C14" s="13" t="s">
        <v>81</v>
      </c>
      <c r="D14" s="13" t="s">
        <v>66</v>
      </c>
      <c r="E14" s="22" t="n">
        <v>1700</v>
      </c>
      <c r="F14" s="14"/>
      <c r="G14" s="22" t="n">
        <v>481</v>
      </c>
      <c r="H14" s="22" t="n">
        <v>748</v>
      </c>
      <c r="I14" s="22" t="n">
        <v>1047</v>
      </c>
      <c r="J14" s="22" t="n">
        <v>1208</v>
      </c>
      <c r="K14" s="14"/>
      <c r="L14" s="22" t="n">
        <v>359</v>
      </c>
      <c r="M14" s="22" t="n">
        <v>0</v>
      </c>
      <c r="N14" s="22" t="n">
        <v>1157</v>
      </c>
      <c r="O14" s="22" t="n">
        <v>1208</v>
      </c>
      <c r="P14" s="14"/>
      <c r="Q14" s="22" t="n">
        <v>864</v>
      </c>
      <c r="R14" s="22" t="n">
        <v>1044</v>
      </c>
      <c r="S14" s="26" t="n">
        <v>1410</v>
      </c>
      <c r="T14" s="26" t="n">
        <v>1438</v>
      </c>
      <c r="U14" s="14"/>
      <c r="V14" s="22" t="n">
        <v>1261</v>
      </c>
      <c r="W14" s="22" t="n">
        <v>982</v>
      </c>
      <c r="X14" s="44" t="n">
        <v>1596</v>
      </c>
      <c r="Y14" s="44" t="n">
        <v>1481</v>
      </c>
      <c r="Z14" s="14"/>
    </row>
    <row r="15" customFormat="false" ht="12.75" hidden="false" customHeight="false" outlineLevel="0" collapsed="false">
      <c r="A15" s="19"/>
      <c r="B15" s="1" t="s">
        <v>82</v>
      </c>
      <c r="C15" s="13" t="s">
        <v>83</v>
      </c>
      <c r="D15" s="13" t="s">
        <v>84</v>
      </c>
      <c r="E15" s="22" t="n">
        <v>6000</v>
      </c>
      <c r="F15" s="14"/>
      <c r="G15" s="22" t="n">
        <v>734</v>
      </c>
      <c r="H15" s="22" t="n">
        <v>794</v>
      </c>
      <c r="I15" s="22" t="n">
        <v>1866</v>
      </c>
      <c r="J15" s="22" t="n">
        <v>1146</v>
      </c>
      <c r="K15" s="14"/>
      <c r="L15" s="22" t="n">
        <v>892</v>
      </c>
      <c r="M15" s="22" t="n">
        <v>1364</v>
      </c>
      <c r="N15" s="22" t="n">
        <v>1852</v>
      </c>
      <c r="O15" s="22" t="n">
        <v>2046</v>
      </c>
      <c r="P15" s="14"/>
      <c r="Q15" s="22" t="n">
        <v>1752</v>
      </c>
      <c r="R15" s="22" t="n">
        <v>3332</v>
      </c>
      <c r="S15" s="26" t="n">
        <v>3258</v>
      </c>
      <c r="T15" s="26" t="n">
        <v>1254</v>
      </c>
      <c r="U15" s="14"/>
      <c r="V15" s="22" t="n">
        <v>2214</v>
      </c>
      <c r="W15" s="22" t="n">
        <v>2169</v>
      </c>
      <c r="X15" s="44" t="n">
        <v>3503</v>
      </c>
      <c r="Y15" s="44" t="n">
        <v>1769</v>
      </c>
      <c r="Z15" s="14"/>
    </row>
    <row r="16" customFormat="false" ht="13.5" hidden="false" customHeight="false" outlineLevel="0" collapsed="false">
      <c r="A16" s="19"/>
      <c r="B16" s="1" t="s">
        <v>45</v>
      </c>
      <c r="C16" s="13" t="s">
        <v>85</v>
      </c>
      <c r="D16" s="13" t="s">
        <v>71</v>
      </c>
      <c r="E16" s="22" t="n">
        <v>8810</v>
      </c>
      <c r="F16" s="14"/>
      <c r="G16" s="22" t="n">
        <v>6760</v>
      </c>
      <c r="H16" s="22" t="n">
        <v>6820</v>
      </c>
      <c r="I16" s="22" t="n">
        <v>5552</v>
      </c>
      <c r="J16" s="22" t="n">
        <v>5332</v>
      </c>
      <c r="K16" s="14"/>
      <c r="L16" s="22" t="n">
        <v>7433</v>
      </c>
      <c r="M16" s="22" t="n">
        <v>7537</v>
      </c>
      <c r="N16" s="22" t="n">
        <v>6335</v>
      </c>
      <c r="O16" s="22" t="n">
        <v>6203</v>
      </c>
      <c r="P16" s="14"/>
      <c r="Q16" s="22" t="n">
        <v>8042</v>
      </c>
      <c r="R16" s="22" t="n">
        <v>7567</v>
      </c>
      <c r="S16" s="26" t="n">
        <v>8295</v>
      </c>
      <c r="T16" s="26" t="n">
        <v>6486</v>
      </c>
      <c r="U16" s="14"/>
      <c r="V16" s="22" t="n">
        <v>8285</v>
      </c>
      <c r="W16" s="22" t="n">
        <v>8393</v>
      </c>
      <c r="X16" s="44" t="n">
        <v>8521</v>
      </c>
      <c r="Y16" s="44" t="n">
        <v>6960</v>
      </c>
      <c r="Z16" s="14"/>
    </row>
    <row r="17" customFormat="false" ht="5.25" hidden="false" customHeight="true" outlineLevel="0" collapsed="false">
      <c r="A17" s="19"/>
      <c r="B17" s="4"/>
      <c r="C17" s="27"/>
      <c r="D17" s="27"/>
      <c r="E17" s="27"/>
      <c r="F17" s="28"/>
      <c r="G17" s="29"/>
      <c r="H17" s="29"/>
      <c r="I17" s="29"/>
      <c r="J17" s="29"/>
      <c r="K17" s="28"/>
      <c r="L17" s="29"/>
      <c r="M17" s="29"/>
      <c r="N17" s="29"/>
      <c r="O17" s="29"/>
      <c r="P17" s="28"/>
      <c r="Q17" s="29"/>
      <c r="R17" s="29"/>
      <c r="S17" s="29"/>
      <c r="T17" s="29"/>
      <c r="U17" s="28"/>
      <c r="V17" s="29"/>
      <c r="W17" s="29"/>
      <c r="X17" s="29"/>
      <c r="Y17" s="29"/>
      <c r="Z17" s="28"/>
    </row>
    <row r="18" customFormat="false" ht="13.5" hidden="false" customHeight="false" outlineLevel="0" collapsed="false">
      <c r="A18" s="19"/>
      <c r="B18" s="1" t="s">
        <v>58</v>
      </c>
      <c r="E18" s="22" t="n">
        <f aca="false">SUM(E5:E16)</f>
        <v>66648</v>
      </c>
      <c r="F18" s="14"/>
      <c r="G18" s="22" t="n">
        <f aca="false">SUM(G5:G16)</f>
        <v>29020</v>
      </c>
      <c r="H18" s="22" t="n">
        <f aca="false">SUM(H5:H16)</f>
        <v>29032</v>
      </c>
      <c r="I18" s="22" t="n">
        <f aca="false">SUM(I5:I16)</f>
        <v>37271</v>
      </c>
      <c r="J18" s="22" t="n">
        <f aca="false">SUM(J5:J16)</f>
        <v>33709</v>
      </c>
      <c r="K18" s="14"/>
      <c r="L18" s="22" t="n">
        <f aca="false">SUM(L5:L16)</f>
        <v>29799</v>
      </c>
      <c r="M18" s="22" t="n">
        <f aca="false">SUM(M5:M16)</f>
        <v>40501</v>
      </c>
      <c r="N18" s="22" t="n">
        <f aca="false">SUM(N5:N16)</f>
        <v>40495</v>
      </c>
      <c r="O18" s="22" t="n">
        <f aca="false">SUM(O5:O16)</f>
        <v>38212</v>
      </c>
      <c r="P18" s="14"/>
      <c r="Q18" s="22" t="n">
        <f aca="false">SUM(Q5:Q16)</f>
        <v>39304</v>
      </c>
      <c r="R18" s="22" t="n">
        <f aca="false">SUM(R5:R16)</f>
        <v>39900</v>
      </c>
      <c r="S18" s="22" t="n">
        <f aca="false">SUM(S5:S16)</f>
        <v>50973</v>
      </c>
      <c r="T18" s="22" t="n">
        <f aca="false">SUM(T5:T16)</f>
        <v>37633</v>
      </c>
      <c r="U18" s="14"/>
      <c r="V18" s="22" t="n">
        <f aca="false">SUM(V5:V16)</f>
        <v>44772</v>
      </c>
      <c r="W18" s="22" t="n">
        <f aca="false">SUM(W5:W16)</f>
        <v>42437</v>
      </c>
      <c r="X18" s="22" t="n">
        <f aca="false">SUM(X5:X16)</f>
        <v>53909</v>
      </c>
      <c r="Y18" s="22" t="n">
        <f aca="false">SUM(Y5:Y16)</f>
        <v>42757</v>
      </c>
      <c r="Z18" s="14"/>
    </row>
    <row r="19" customFormat="false" ht="6.75" hidden="false" customHeight="true" outlineLevel="0" collapsed="false">
      <c r="A19" s="30"/>
      <c r="B19" s="4"/>
      <c r="C19" s="4"/>
      <c r="D19" s="4"/>
      <c r="E19" s="27"/>
      <c r="F19" s="28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27"/>
      <c r="S19" s="27"/>
      <c r="T19" s="27"/>
      <c r="U19" s="27"/>
      <c r="V19" s="28"/>
      <c r="W19" s="27"/>
      <c r="X19" s="27"/>
      <c r="Y19" s="27"/>
      <c r="Z19" s="5"/>
    </row>
    <row r="22" customFormat="false" ht="13.5" hidden="false" customHeight="false" outlineLevel="0" collapsed="false">
      <c r="B22" s="2"/>
    </row>
    <row r="23" customFormat="false" ht="6" hidden="false" customHeight="true" outlineLevel="0" collapsed="false">
      <c r="A23" s="3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28"/>
    </row>
    <row r="24" customFormat="false" ht="23.25" hidden="false" customHeight="false" outlineLevel="0" collapsed="false">
      <c r="A24" s="6"/>
      <c r="B24" s="7" t="s">
        <v>1</v>
      </c>
      <c r="C24" s="8" t="s">
        <v>2</v>
      </c>
      <c r="D24" s="9" t="s">
        <v>3</v>
      </c>
      <c r="E24" s="9" t="s">
        <v>4</v>
      </c>
      <c r="F24" s="10"/>
      <c r="G24" s="11" t="n">
        <v>35643</v>
      </c>
      <c r="H24" s="11" t="n">
        <v>36008</v>
      </c>
      <c r="I24" s="11" t="n">
        <v>36373</v>
      </c>
      <c r="J24" s="11" t="n">
        <v>36739</v>
      </c>
      <c r="K24" s="5"/>
      <c r="L24" s="11" t="n">
        <v>35674</v>
      </c>
      <c r="M24" s="11" t="n">
        <v>36039</v>
      </c>
      <c r="N24" s="11" t="n">
        <v>36404</v>
      </c>
      <c r="O24" s="11" t="n">
        <v>36770</v>
      </c>
      <c r="P24" s="5"/>
      <c r="Q24" s="11" t="n">
        <v>35704</v>
      </c>
      <c r="R24" s="11" t="n">
        <v>36069</v>
      </c>
      <c r="S24" s="11" t="n">
        <v>36434</v>
      </c>
      <c r="T24" s="11" t="n">
        <v>36800</v>
      </c>
      <c r="U24" s="5"/>
      <c r="V24" s="11" t="n">
        <v>35735</v>
      </c>
      <c r="W24" s="11" t="n">
        <v>36100</v>
      </c>
      <c r="X24" s="11" t="n">
        <v>36465</v>
      </c>
      <c r="Y24" s="11" t="n">
        <v>36831</v>
      </c>
      <c r="Z24" s="5"/>
    </row>
    <row r="25" customFormat="false" ht="6" hidden="false" customHeight="true" outlineLevel="0" collapsed="false">
      <c r="A25" s="14"/>
      <c r="B25" s="39"/>
      <c r="C25" s="40"/>
      <c r="D25" s="41"/>
      <c r="E25" s="10"/>
      <c r="F25" s="10"/>
      <c r="G25" s="42"/>
      <c r="H25" s="42"/>
      <c r="I25" s="42"/>
      <c r="J25" s="42"/>
      <c r="K25" s="5"/>
      <c r="L25" s="42"/>
      <c r="M25" s="42"/>
      <c r="N25" s="42"/>
      <c r="O25" s="42"/>
      <c r="P25" s="5"/>
      <c r="Q25" s="42"/>
      <c r="R25" s="42"/>
      <c r="S25" s="42"/>
      <c r="T25" s="42"/>
      <c r="U25" s="5"/>
      <c r="V25" s="42"/>
      <c r="W25" s="42"/>
      <c r="X25" s="42"/>
      <c r="Y25" s="43"/>
      <c r="Z25" s="18"/>
    </row>
    <row r="26" customFormat="false" ht="12.75" hidden="false" customHeight="false" outlineLevel="0" collapsed="false">
      <c r="A26" s="19"/>
      <c r="B26" s="1" t="s">
        <v>5</v>
      </c>
      <c r="C26" s="13" t="s">
        <v>60</v>
      </c>
      <c r="D26" s="13" t="s">
        <v>7</v>
      </c>
      <c r="E26" s="22" t="n">
        <v>3000</v>
      </c>
      <c r="F26" s="14"/>
      <c r="G26" s="22" t="n">
        <v>415</v>
      </c>
      <c r="H26" s="22" t="n">
        <v>1364</v>
      </c>
      <c r="I26" s="44" t="n">
        <v>371</v>
      </c>
      <c r="J26" s="25" t="n">
        <v>1502</v>
      </c>
      <c r="K26" s="14"/>
      <c r="L26" s="22" t="n">
        <v>458</v>
      </c>
      <c r="M26" s="22" t="n">
        <v>1656</v>
      </c>
      <c r="N26" s="44" t="n">
        <v>1139</v>
      </c>
      <c r="O26" s="25"/>
      <c r="P26" s="14"/>
      <c r="Q26" s="22" t="n">
        <v>1772</v>
      </c>
      <c r="R26" s="22" t="n">
        <v>1482</v>
      </c>
      <c r="S26" s="44" t="n">
        <v>1334</v>
      </c>
      <c r="T26" s="25"/>
      <c r="U26" s="14"/>
      <c r="V26" s="22" t="n">
        <v>1665</v>
      </c>
      <c r="W26" s="22" t="n">
        <v>2014</v>
      </c>
      <c r="X26" s="44" t="n">
        <v>2050</v>
      </c>
      <c r="Y26" s="33"/>
      <c r="Z26" s="6"/>
    </row>
    <row r="27" customFormat="false" ht="12.75" hidden="false" customHeight="false" outlineLevel="0" collapsed="false">
      <c r="A27" s="19"/>
      <c r="B27" s="1" t="s">
        <v>61</v>
      </c>
      <c r="C27" s="13" t="s">
        <v>62</v>
      </c>
      <c r="D27" s="13" t="s">
        <v>63</v>
      </c>
      <c r="E27" s="22" t="n">
        <v>5200</v>
      </c>
      <c r="F27" s="14"/>
      <c r="G27" s="22" t="n">
        <v>4084</v>
      </c>
      <c r="H27" s="22" t="n">
        <v>5825</v>
      </c>
      <c r="I27" s="44" t="n">
        <v>5511</v>
      </c>
      <c r="J27" s="25" t="n">
        <v>3450</v>
      </c>
      <c r="K27" s="14"/>
      <c r="L27" s="22" t="n">
        <v>3867</v>
      </c>
      <c r="M27" s="22" t="n">
        <v>7460</v>
      </c>
      <c r="N27" s="44" t="n">
        <v>6295</v>
      </c>
      <c r="O27" s="25"/>
      <c r="P27" s="14"/>
      <c r="Q27" s="22" t="n">
        <v>5573</v>
      </c>
      <c r="R27" s="22" t="n">
        <v>5117</v>
      </c>
      <c r="S27" s="44" t="n">
        <v>7753</v>
      </c>
      <c r="T27" s="25"/>
      <c r="U27" s="14"/>
      <c r="V27" s="22" t="n">
        <v>7142</v>
      </c>
      <c r="W27" s="22" t="n">
        <v>7948</v>
      </c>
      <c r="X27" s="44" t="n">
        <v>7748</v>
      </c>
      <c r="Y27" s="33"/>
      <c r="Z27" s="14"/>
    </row>
    <row r="28" customFormat="false" ht="12.75" hidden="false" customHeight="false" outlineLevel="0" collapsed="false">
      <c r="A28" s="19"/>
      <c r="B28" s="1" t="s">
        <v>64</v>
      </c>
      <c r="C28" s="13" t="s">
        <v>65</v>
      </c>
      <c r="D28" s="13" t="s">
        <v>66</v>
      </c>
      <c r="E28" s="22" t="n">
        <v>2580</v>
      </c>
      <c r="F28" s="14"/>
      <c r="G28" s="22" t="n">
        <v>4514</v>
      </c>
      <c r="H28" s="22" t="n">
        <v>2581</v>
      </c>
      <c r="I28" s="44" t="n">
        <v>4134</v>
      </c>
      <c r="J28" s="25" t="n">
        <v>3822</v>
      </c>
      <c r="K28" s="14"/>
      <c r="L28" s="22" t="n">
        <v>4254</v>
      </c>
      <c r="M28" s="22" t="n">
        <v>3120</v>
      </c>
      <c r="N28" s="44" t="n">
        <v>4147</v>
      </c>
      <c r="O28" s="25"/>
      <c r="P28" s="14"/>
      <c r="Q28" s="22" t="n">
        <v>4410</v>
      </c>
      <c r="R28" s="22" t="n">
        <v>3277</v>
      </c>
      <c r="S28" s="44" t="n">
        <v>4227</v>
      </c>
      <c r="T28" s="25"/>
      <c r="U28" s="14"/>
      <c r="V28" s="22" t="n">
        <v>4741</v>
      </c>
      <c r="W28" s="22" t="n">
        <v>4297</v>
      </c>
      <c r="X28" s="44" t="n">
        <v>4326</v>
      </c>
      <c r="Y28" s="33"/>
      <c r="Z28" s="14"/>
    </row>
    <row r="29" customFormat="false" ht="12.75" hidden="false" customHeight="false" outlineLevel="0" collapsed="false">
      <c r="A29" s="19"/>
      <c r="B29" s="1" t="s">
        <v>67</v>
      </c>
      <c r="C29" s="13" t="s">
        <v>68</v>
      </c>
      <c r="D29" s="13" t="s">
        <v>69</v>
      </c>
      <c r="E29" s="22" t="n">
        <v>3659</v>
      </c>
      <c r="F29" s="14"/>
      <c r="G29" s="22" t="n">
        <v>568</v>
      </c>
      <c r="H29" s="22" t="n">
        <v>3370</v>
      </c>
      <c r="I29" s="44" t="n">
        <v>2953</v>
      </c>
      <c r="J29" s="25" t="n">
        <v>3498</v>
      </c>
      <c r="K29" s="14"/>
      <c r="L29" s="22" t="n">
        <v>904</v>
      </c>
      <c r="M29" s="22" t="n">
        <v>3746</v>
      </c>
      <c r="N29" s="44" t="n">
        <v>1945</v>
      </c>
      <c r="O29" s="25"/>
      <c r="P29" s="14"/>
      <c r="Q29" s="22" t="n">
        <v>902</v>
      </c>
      <c r="R29" s="22" t="n">
        <v>2862</v>
      </c>
      <c r="S29" s="44" t="n">
        <v>4235</v>
      </c>
      <c r="T29" s="25"/>
      <c r="U29" s="14"/>
      <c r="V29" s="22" t="n">
        <v>737</v>
      </c>
      <c r="W29" s="26" t="n">
        <v>3979</v>
      </c>
      <c r="X29" s="44" t="n">
        <v>3906</v>
      </c>
      <c r="Y29" s="33"/>
      <c r="Z29" s="14"/>
    </row>
    <row r="30" customFormat="false" ht="12.75" hidden="false" customHeight="false" outlineLevel="0" collapsed="false">
      <c r="A30" s="19"/>
      <c r="B30" s="1" t="s">
        <v>20</v>
      </c>
      <c r="C30" s="13" t="s">
        <v>70</v>
      </c>
      <c r="D30" s="13" t="s">
        <v>71</v>
      </c>
      <c r="E30" s="26" t="n">
        <v>7100</v>
      </c>
      <c r="F30" s="14"/>
      <c r="G30" s="22" t="n">
        <v>4643</v>
      </c>
      <c r="H30" s="22" t="n">
        <v>6150</v>
      </c>
      <c r="I30" s="44" t="n">
        <v>6294</v>
      </c>
      <c r="J30" s="25" t="n">
        <v>5818</v>
      </c>
      <c r="K30" s="14"/>
      <c r="L30" s="22" t="n">
        <v>5345</v>
      </c>
      <c r="M30" s="22" t="n">
        <v>6165</v>
      </c>
      <c r="N30" s="44" t="n">
        <v>6697</v>
      </c>
      <c r="O30" s="25"/>
      <c r="P30" s="14"/>
      <c r="Q30" s="26" t="n">
        <v>6117</v>
      </c>
      <c r="R30" s="26" t="n">
        <v>6258</v>
      </c>
      <c r="S30" s="44" t="n">
        <v>6294</v>
      </c>
      <c r="T30" s="25"/>
      <c r="U30" s="14"/>
      <c r="V30" s="26" t="n">
        <v>6256</v>
      </c>
      <c r="W30" s="22" t="n">
        <v>6710</v>
      </c>
      <c r="X30" s="44" t="n">
        <v>6575</v>
      </c>
      <c r="Y30" s="33"/>
      <c r="Z30" s="14"/>
    </row>
    <row r="31" customFormat="false" ht="12.75" hidden="false" customHeight="false" outlineLevel="0" collapsed="false">
      <c r="A31" s="19"/>
      <c r="B31" s="1" t="s">
        <v>72</v>
      </c>
      <c r="C31" s="13" t="s">
        <v>73</v>
      </c>
      <c r="D31" s="13" t="s">
        <v>69</v>
      </c>
      <c r="E31" s="22" t="n">
        <v>10000</v>
      </c>
      <c r="F31" s="14"/>
      <c r="G31" s="22" t="n">
        <v>3765</v>
      </c>
      <c r="H31" s="22" t="n">
        <v>7813</v>
      </c>
      <c r="I31" s="44" t="n">
        <v>7085</v>
      </c>
      <c r="J31" s="25" t="n">
        <v>7763</v>
      </c>
      <c r="K31" s="14"/>
      <c r="L31" s="22" t="n">
        <v>3379</v>
      </c>
      <c r="M31" s="22" t="n">
        <v>8664</v>
      </c>
      <c r="N31" s="44" t="n">
        <v>7613</v>
      </c>
      <c r="O31" s="25"/>
      <c r="P31" s="14"/>
      <c r="Q31" s="22" t="n">
        <v>4509</v>
      </c>
      <c r="R31" s="22" t="n">
        <v>6585</v>
      </c>
      <c r="S31" s="44" t="n">
        <v>9770</v>
      </c>
      <c r="T31" s="25"/>
      <c r="U31" s="14"/>
      <c r="V31" s="22" t="n">
        <v>6701</v>
      </c>
      <c r="W31" s="22" t="n">
        <v>9347</v>
      </c>
      <c r="X31" s="44" t="n">
        <v>10656</v>
      </c>
      <c r="Y31" s="33"/>
      <c r="Z31" s="14"/>
    </row>
    <row r="32" customFormat="false" ht="12.75" hidden="false" customHeight="false" outlineLevel="0" collapsed="false">
      <c r="A32" s="19"/>
      <c r="B32" s="1" t="s">
        <v>74</v>
      </c>
      <c r="C32" s="13" t="s">
        <v>75</v>
      </c>
      <c r="D32" s="13" t="s">
        <v>76</v>
      </c>
      <c r="E32" s="22" t="n">
        <v>8299</v>
      </c>
      <c r="F32" s="14"/>
      <c r="G32" s="22" t="n">
        <v>2707</v>
      </c>
      <c r="H32" s="22" t="n">
        <v>2268</v>
      </c>
      <c r="I32" s="44" t="n">
        <v>2857</v>
      </c>
      <c r="J32" s="25" t="n">
        <v>3625</v>
      </c>
      <c r="K32" s="14"/>
      <c r="L32" s="22" t="n">
        <v>1986</v>
      </c>
      <c r="M32" s="22" t="n">
        <v>2637</v>
      </c>
      <c r="N32" s="44" t="n">
        <v>3480</v>
      </c>
      <c r="O32" s="25"/>
      <c r="P32" s="14"/>
      <c r="Q32" s="22" t="n">
        <v>4212</v>
      </c>
      <c r="R32" s="22" t="n">
        <v>3104</v>
      </c>
      <c r="S32" s="44" t="n">
        <v>4245</v>
      </c>
      <c r="T32" s="25"/>
      <c r="U32" s="14"/>
      <c r="V32" s="22" t="n">
        <v>5270</v>
      </c>
      <c r="W32" s="22" t="n">
        <v>5287</v>
      </c>
      <c r="X32" s="44" t="n">
        <v>4631</v>
      </c>
      <c r="Y32" s="33"/>
      <c r="Z32" s="14"/>
    </row>
    <row r="33" customFormat="false" ht="12.75" hidden="false" customHeight="false" outlineLevel="0" collapsed="false">
      <c r="A33" s="19"/>
      <c r="B33" s="1" t="s">
        <v>77</v>
      </c>
      <c r="C33" s="13" t="s">
        <v>78</v>
      </c>
      <c r="D33" s="13" t="s">
        <v>66</v>
      </c>
      <c r="E33" s="22" t="n">
        <v>1800</v>
      </c>
      <c r="F33" s="14"/>
      <c r="G33" s="22" t="n">
        <v>885</v>
      </c>
      <c r="H33" s="22" t="n">
        <v>826</v>
      </c>
      <c r="I33" s="44" t="n">
        <v>1962</v>
      </c>
      <c r="J33" s="25" t="n">
        <v>498</v>
      </c>
      <c r="K33" s="14"/>
      <c r="L33" s="22" t="n">
        <v>806</v>
      </c>
      <c r="M33" s="22" t="n">
        <v>376</v>
      </c>
      <c r="N33" s="44" t="n">
        <v>2010</v>
      </c>
      <c r="O33" s="25"/>
      <c r="P33" s="14"/>
      <c r="Q33" s="22" t="n">
        <v>1027</v>
      </c>
      <c r="R33" s="22" t="n">
        <v>1136</v>
      </c>
      <c r="S33" s="44" t="n">
        <v>1968</v>
      </c>
      <c r="T33" s="25"/>
      <c r="U33" s="14"/>
      <c r="V33" s="22" t="n">
        <v>1328</v>
      </c>
      <c r="W33" s="22" t="n">
        <v>1622</v>
      </c>
      <c r="X33" s="44" t="n">
        <v>2049</v>
      </c>
      <c r="Y33" s="33"/>
      <c r="Z33" s="14"/>
    </row>
    <row r="34" customFormat="false" ht="12.75" hidden="false" customHeight="false" outlineLevel="0" collapsed="false">
      <c r="A34" s="19"/>
      <c r="B34" s="1" t="s">
        <v>79</v>
      </c>
      <c r="C34" s="13" t="s">
        <v>62</v>
      </c>
      <c r="D34" s="13" t="s">
        <v>63</v>
      </c>
      <c r="E34" s="22" t="n">
        <v>8500</v>
      </c>
      <c r="F34" s="14"/>
      <c r="G34" s="22" t="n">
        <v>2569</v>
      </c>
      <c r="H34" s="22" t="n">
        <v>3740</v>
      </c>
      <c r="I34" s="44" t="n">
        <v>6555</v>
      </c>
      <c r="J34" s="25" t="n">
        <v>6891</v>
      </c>
      <c r="K34" s="14"/>
      <c r="L34" s="22" t="n">
        <v>1472</v>
      </c>
      <c r="M34" s="22" t="n">
        <v>4765</v>
      </c>
      <c r="N34" s="44" t="n">
        <v>6818</v>
      </c>
      <c r="O34" s="25"/>
      <c r="P34" s="14"/>
      <c r="Q34" s="22" t="n">
        <v>706</v>
      </c>
      <c r="R34" s="22" t="n">
        <v>5487</v>
      </c>
      <c r="S34" s="44" t="n">
        <v>6873</v>
      </c>
      <c r="T34" s="25"/>
      <c r="U34" s="14"/>
      <c r="V34" s="22" t="n">
        <v>2416</v>
      </c>
      <c r="W34" s="22" t="n">
        <v>6758</v>
      </c>
      <c r="X34" s="44" t="n">
        <v>6940</v>
      </c>
      <c r="Y34" s="33"/>
      <c r="Z34" s="14"/>
    </row>
    <row r="35" customFormat="false" ht="12.75" hidden="false" customHeight="false" outlineLevel="0" collapsed="false">
      <c r="A35" s="19"/>
      <c r="B35" s="1" t="s">
        <v>80</v>
      </c>
      <c r="C35" s="13" t="s">
        <v>81</v>
      </c>
      <c r="D35" s="13" t="s">
        <v>66</v>
      </c>
      <c r="E35" s="22" t="n">
        <v>1700</v>
      </c>
      <c r="F35" s="14"/>
      <c r="G35" s="22" t="n">
        <v>905</v>
      </c>
      <c r="H35" s="22" t="n">
        <v>1134</v>
      </c>
      <c r="I35" s="44" t="n">
        <v>1425</v>
      </c>
      <c r="J35" s="25" t="n">
        <v>1497</v>
      </c>
      <c r="K35" s="14"/>
      <c r="L35" s="22" t="n">
        <v>773</v>
      </c>
      <c r="M35" s="22" t="n">
        <v>1213</v>
      </c>
      <c r="N35" s="44" t="n">
        <v>1312</v>
      </c>
      <c r="O35" s="25"/>
      <c r="P35" s="14"/>
      <c r="Q35" s="22" t="n">
        <v>395</v>
      </c>
      <c r="R35" s="22" t="n">
        <v>1335</v>
      </c>
      <c r="S35" s="44" t="n">
        <v>1316</v>
      </c>
      <c r="T35" s="25"/>
      <c r="U35" s="14"/>
      <c r="V35" s="22" t="n">
        <v>530</v>
      </c>
      <c r="W35" s="22" t="n">
        <v>1469</v>
      </c>
      <c r="X35" s="44" t="n">
        <v>1372</v>
      </c>
      <c r="Y35" s="33"/>
      <c r="Z35" s="14"/>
    </row>
    <row r="36" customFormat="false" ht="12.75" hidden="false" customHeight="false" outlineLevel="0" collapsed="false">
      <c r="A36" s="19"/>
      <c r="B36" s="1" t="s">
        <v>82</v>
      </c>
      <c r="C36" s="13" t="s">
        <v>83</v>
      </c>
      <c r="D36" s="13" t="s">
        <v>84</v>
      </c>
      <c r="E36" s="22" t="n">
        <v>6000</v>
      </c>
      <c r="F36" s="14"/>
      <c r="G36" s="22" t="n">
        <v>606</v>
      </c>
      <c r="H36" s="22" t="n">
        <v>2715</v>
      </c>
      <c r="I36" s="44" t="n">
        <v>3490</v>
      </c>
      <c r="J36" s="25" t="n">
        <v>2589</v>
      </c>
      <c r="K36" s="14"/>
      <c r="L36" s="22" t="n">
        <v>2738</v>
      </c>
      <c r="M36" s="22" t="n">
        <v>2801</v>
      </c>
      <c r="N36" s="44" t="n">
        <v>2617</v>
      </c>
      <c r="O36" s="25"/>
      <c r="P36" s="14"/>
      <c r="Q36" s="22" t="n">
        <v>3774</v>
      </c>
      <c r="R36" s="22" t="n">
        <v>2415</v>
      </c>
      <c r="S36" s="44" t="n">
        <v>4327</v>
      </c>
      <c r="T36" s="25"/>
      <c r="U36" s="14"/>
      <c r="V36" s="22" t="n">
        <v>3505</v>
      </c>
      <c r="W36" s="22" t="n">
        <v>4199</v>
      </c>
      <c r="X36" s="44" t="n">
        <v>4128</v>
      </c>
      <c r="Y36" s="33"/>
      <c r="Z36" s="14"/>
    </row>
    <row r="37" customFormat="false" ht="13.5" hidden="false" customHeight="false" outlineLevel="0" collapsed="false">
      <c r="A37" s="19"/>
      <c r="B37" s="1" t="s">
        <v>45</v>
      </c>
      <c r="C37" s="13" t="s">
        <v>85</v>
      </c>
      <c r="D37" s="13" t="s">
        <v>71</v>
      </c>
      <c r="E37" s="22" t="n">
        <v>8810</v>
      </c>
      <c r="F37" s="14"/>
      <c r="G37" s="22" t="n">
        <v>6952</v>
      </c>
      <c r="H37" s="22" t="n">
        <v>8051</v>
      </c>
      <c r="I37" s="44" t="n">
        <v>7077</v>
      </c>
      <c r="J37" s="25" t="n">
        <v>6767</v>
      </c>
      <c r="K37" s="14"/>
      <c r="L37" s="22" t="n">
        <v>5691</v>
      </c>
      <c r="M37" s="22" t="n">
        <v>6589</v>
      </c>
      <c r="N37" s="44" t="n">
        <v>7127</v>
      </c>
      <c r="O37" s="25"/>
      <c r="P37" s="14"/>
      <c r="Q37" s="22" t="n">
        <v>5060</v>
      </c>
      <c r="R37" s="22" t="n">
        <v>5565</v>
      </c>
      <c r="S37" s="44" t="n">
        <v>7064</v>
      </c>
      <c r="T37" s="25"/>
      <c r="U37" s="14"/>
      <c r="V37" s="22" t="n">
        <v>7333</v>
      </c>
      <c r="W37" s="22" t="n">
        <v>7681</v>
      </c>
      <c r="X37" s="44" t="n">
        <v>9002</v>
      </c>
      <c r="Y37" s="33"/>
      <c r="Z37" s="14"/>
    </row>
    <row r="38" customFormat="false" ht="6" hidden="false" customHeight="true" outlineLevel="0" collapsed="false">
      <c r="A38" s="19"/>
      <c r="B38" s="4"/>
      <c r="C38" s="27"/>
      <c r="D38" s="27"/>
      <c r="E38" s="27"/>
      <c r="F38" s="28"/>
      <c r="G38" s="29"/>
      <c r="H38" s="29"/>
      <c r="I38" s="29"/>
      <c r="J38" s="27"/>
      <c r="K38" s="28"/>
      <c r="L38" s="29"/>
      <c r="M38" s="29"/>
      <c r="N38" s="29"/>
      <c r="O38" s="27"/>
      <c r="P38" s="28"/>
      <c r="Q38" s="29"/>
      <c r="R38" s="29"/>
      <c r="S38" s="29"/>
      <c r="T38" s="27"/>
      <c r="U38" s="28"/>
      <c r="V38" s="29"/>
      <c r="W38" s="29"/>
      <c r="X38" s="29"/>
      <c r="Y38" s="35"/>
      <c r="Z38" s="14"/>
    </row>
    <row r="39" customFormat="false" ht="13.5" hidden="false" customHeight="false" outlineLevel="0" collapsed="false">
      <c r="A39" s="19"/>
      <c r="B39" s="1" t="s">
        <v>58</v>
      </c>
      <c r="E39" s="22" t="n">
        <f aca="false">SUM(E26:E37)</f>
        <v>66648</v>
      </c>
      <c r="F39" s="14"/>
      <c r="G39" s="22" t="n">
        <f aca="false">SUM(G26:G37)</f>
        <v>32613</v>
      </c>
      <c r="H39" s="22" t="n">
        <f aca="false">SUM(H26:H37)</f>
        <v>45837</v>
      </c>
      <c r="I39" s="22" t="n">
        <f aca="false">SUM(I26:I37)</f>
        <v>49714</v>
      </c>
      <c r="J39" s="22" t="n">
        <f aca="false">SUM(J26:J37)</f>
        <v>47720</v>
      </c>
      <c r="K39" s="14"/>
      <c r="L39" s="22" t="n">
        <f aca="false">SUM(L26:L37)</f>
        <v>31673</v>
      </c>
      <c r="M39" s="22" t="n">
        <f aca="false">SUM(M26:M37)</f>
        <v>49192</v>
      </c>
      <c r="N39" s="22" t="n">
        <f aca="false">SUM(N26:N37)</f>
        <v>51200</v>
      </c>
      <c r="O39" s="13"/>
      <c r="P39" s="14"/>
      <c r="Q39" s="22" t="n">
        <f aca="false">SUM(Q26:Q37)</f>
        <v>38457</v>
      </c>
      <c r="R39" s="22" t="n">
        <f aca="false">SUM(R26:R37)</f>
        <v>44623</v>
      </c>
      <c r="S39" s="22" t="n">
        <f aca="false">SUM(S26:S37)</f>
        <v>59406</v>
      </c>
      <c r="T39" s="13"/>
      <c r="U39" s="14"/>
      <c r="V39" s="22" t="n">
        <f aca="false">SUM(V26:V37)</f>
        <v>47624</v>
      </c>
      <c r="W39" s="22" t="n">
        <f aca="false">SUM(W26:W37)</f>
        <v>61311</v>
      </c>
      <c r="X39" s="22" t="n">
        <f aca="false">SUM(X26:X37)</f>
        <v>63383</v>
      </c>
      <c r="Y39" s="13"/>
      <c r="Z39" s="14"/>
    </row>
    <row r="40" customFormat="false" ht="6" hidden="false" customHeight="true" outlineLevel="0" collapsed="false">
      <c r="A40" s="30"/>
      <c r="B40" s="4"/>
      <c r="C40" s="4"/>
      <c r="D40" s="4"/>
      <c r="E40" s="4"/>
      <c r="F40" s="3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&amp;CWorking Gas in Salt Dome Facilities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A103" colorId="64" zoomScale="60" zoomScaleNormal="60" zoomScalePageLayoutView="100" workbookViewId="0">
      <selection pane="topLeft" activeCell="S141" activeCellId="0" sqref="S1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31.99"/>
    <col collapsed="false" customWidth="true" hidden="false" outlineLevel="0" max="3" min="3" style="1" width="17.28"/>
    <col collapsed="false" customWidth="true" hidden="false" outlineLevel="0" max="5" min="4" style="1" width="12.14"/>
    <col collapsed="false" customWidth="true" hidden="false" outlineLevel="0" max="6" min="6" style="1" width="1.7"/>
    <col collapsed="false" customWidth="true" hidden="false" outlineLevel="0" max="10" min="7" style="1" width="10.71"/>
    <col collapsed="false" customWidth="true" hidden="false" outlineLevel="0" max="11" min="11" style="1" width="1.7"/>
    <col collapsed="false" customWidth="true" hidden="false" outlineLevel="0" max="12" min="12" style="1" width="10.13"/>
    <col collapsed="false" customWidth="true" hidden="false" outlineLevel="0" max="15" min="13" style="1" width="11.28"/>
    <col collapsed="false" customWidth="true" hidden="false" outlineLevel="0" max="16" min="16" style="1" width="1.56"/>
    <col collapsed="false" customWidth="true" hidden="false" outlineLevel="0" max="17" min="17" style="1" width="11.28"/>
    <col collapsed="false" customWidth="true" hidden="false" outlineLevel="0" max="18" min="18" style="1" width="9.41"/>
    <col collapsed="false" customWidth="true" hidden="false" outlineLevel="0" max="20" min="19" style="1" width="10.71"/>
    <col collapsed="false" customWidth="true" hidden="false" outlineLevel="0" max="21" min="21" style="1" width="1.7"/>
    <col collapsed="false" customWidth="true" hidden="false" outlineLevel="0" max="23" min="22" style="1" width="10.71"/>
    <col collapsed="false" customWidth="true" hidden="false" outlineLevel="0" max="24" min="24" style="1" width="9.85"/>
    <col collapsed="false" customWidth="true" hidden="false" outlineLevel="0" max="25" min="25" style="1" width="10.13"/>
    <col collapsed="false" customWidth="true" hidden="false" outlineLevel="0" max="26" min="26" style="1" width="1.56"/>
    <col collapsed="false" customWidth="true" hidden="false" outlineLevel="0" max="29" min="27" style="1" width="10.13"/>
    <col collapsed="false" customWidth="true" hidden="false" outlineLevel="0" max="30" min="30" style="1" width="1.7"/>
    <col collapsed="false" customWidth="true" hidden="false" outlineLevel="0" max="35" min="31" style="1" width="10.99"/>
    <col collapsed="false" customWidth="true" hidden="false" outlineLevel="0" max="36" min="36" style="1" width="1.7"/>
    <col collapsed="false" customWidth="true" hidden="false" outlineLevel="0" max="41" min="37" style="1" width="10.99"/>
    <col collapsed="false" customWidth="true" hidden="false" outlineLevel="0" max="42" min="42" style="1" width="1.7"/>
    <col collapsed="false" customWidth="true" hidden="false" outlineLevel="0" max="47" min="43" style="1" width="10.71"/>
    <col collapsed="false" customWidth="true" hidden="false" outlineLevel="0" max="48" min="48" style="1" width="1.7"/>
    <col collapsed="false" customWidth="true" hidden="false" outlineLevel="0" max="49" min="49" style="1" width="10.13"/>
    <col collapsed="false" customWidth="true" hidden="false" outlineLevel="0" max="50" min="50" style="1" width="9.85"/>
    <col collapsed="false" customWidth="true" hidden="false" outlineLevel="0" max="53" min="51" style="1" width="10.13"/>
    <col collapsed="false" customWidth="true" hidden="false" outlineLevel="0" max="54" min="54" style="1" width="1.7"/>
    <col collapsed="false" customWidth="false" hidden="false" outlineLevel="0" max="257" min="55" style="1" width="9.14"/>
  </cols>
  <sheetData>
    <row r="1" customFormat="false" ht="17.25" hidden="false" customHeight="true" outlineLevel="0" collapsed="false">
      <c r="B1" s="2" t="s">
        <v>0</v>
      </c>
    </row>
    <row r="2" customFormat="false" ht="6" hidden="false" customHeight="true" outlineLevel="0" collapsed="false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customFormat="false" ht="23.25" hidden="false" customHeight="false" outlineLevel="0" collapsed="false">
      <c r="A3" s="6"/>
      <c r="B3" s="7" t="s">
        <v>1</v>
      </c>
      <c r="C3" s="8" t="s">
        <v>2</v>
      </c>
      <c r="D3" s="9" t="s">
        <v>3</v>
      </c>
      <c r="E3" s="9" t="s">
        <v>4</v>
      </c>
      <c r="F3" s="10"/>
      <c r="G3" s="11" t="n">
        <v>35521</v>
      </c>
      <c r="H3" s="12" t="n">
        <v>35886</v>
      </c>
      <c r="I3" s="11" t="n">
        <v>36251</v>
      </c>
      <c r="J3" s="12" t="n">
        <v>36617</v>
      </c>
      <c r="K3" s="5"/>
      <c r="L3" s="11" t="n">
        <v>35551</v>
      </c>
      <c r="M3" s="12" t="n">
        <v>35916</v>
      </c>
      <c r="N3" s="11" t="n">
        <v>36281</v>
      </c>
      <c r="O3" s="12" t="n">
        <v>36647</v>
      </c>
      <c r="P3" s="5"/>
      <c r="Q3" s="11" t="n">
        <v>35582</v>
      </c>
      <c r="R3" s="12" t="n">
        <v>35947</v>
      </c>
      <c r="S3" s="11" t="n">
        <v>36312</v>
      </c>
      <c r="T3" s="12" t="n">
        <v>36678</v>
      </c>
      <c r="U3" s="5"/>
      <c r="V3" s="11" t="n">
        <v>35612</v>
      </c>
      <c r="W3" s="11" t="n">
        <v>35977</v>
      </c>
      <c r="X3" s="11" t="n">
        <v>36342</v>
      </c>
      <c r="Y3" s="11" t="n">
        <v>36708</v>
      </c>
      <c r="Z3" s="5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6" hidden="false" customHeight="true" outlineLevel="0" collapsed="false">
      <c r="A4" s="14"/>
      <c r="B4" s="15"/>
      <c r="C4" s="15"/>
      <c r="D4" s="15"/>
      <c r="E4" s="10"/>
      <c r="F4" s="16"/>
      <c r="G4" s="17"/>
      <c r="H4" s="17"/>
      <c r="I4" s="17"/>
      <c r="J4" s="17"/>
      <c r="K4" s="18"/>
      <c r="L4" s="17"/>
      <c r="M4" s="17"/>
      <c r="N4" s="17"/>
      <c r="O4" s="17"/>
      <c r="P4" s="18"/>
      <c r="Q4" s="17"/>
      <c r="R4" s="17"/>
      <c r="S4" s="17"/>
      <c r="T4" s="17"/>
      <c r="U4" s="18"/>
      <c r="V4" s="17"/>
      <c r="W4" s="17"/>
      <c r="X4" s="17"/>
      <c r="Y4" s="17"/>
      <c r="Z4" s="18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2.75" hidden="false" customHeight="false" outlineLevel="0" collapsed="false">
      <c r="A5" s="19"/>
      <c r="B5" s="20" t="s">
        <v>5</v>
      </c>
      <c r="C5" s="21" t="s">
        <v>6</v>
      </c>
      <c r="D5" s="21" t="s">
        <v>7</v>
      </c>
      <c r="E5" s="22" t="n">
        <v>5500</v>
      </c>
      <c r="F5" s="6"/>
      <c r="G5" s="45" t="n">
        <f aca="false">+Resevoirs!G5/'Reservoirs %'!$E5</f>
        <v>0.324545454545455</v>
      </c>
      <c r="H5" s="45" t="n">
        <f aca="false">+Resevoirs!H5/'Reservoirs %'!$E5</f>
        <v>0.292363636363636</v>
      </c>
      <c r="I5" s="45" t="n">
        <f aca="false">+Resevoirs!I5/'Reservoirs %'!$E5</f>
        <v>0.333090909090909</v>
      </c>
      <c r="J5" s="45" t="n">
        <f aca="false">+Resevoirs!J5/'Reservoirs %'!$E5</f>
        <v>0.335272727272727</v>
      </c>
      <c r="K5" s="6"/>
      <c r="L5" s="45" t="n">
        <f aca="false">+Resevoirs!L5/'Reservoirs %'!$E5</f>
        <v>0.311454545454545</v>
      </c>
      <c r="M5" s="45" t="n">
        <f aca="false">+Resevoirs!M5/'Reservoirs %'!$E5</f>
        <v>0.364181818181818</v>
      </c>
      <c r="N5" s="45" t="n">
        <f aca="false">+Resevoirs!N5/'Reservoirs %'!$E5</f>
        <v>0.315454545454545</v>
      </c>
      <c r="O5" s="45" t="n">
        <f aca="false">+Resevoirs!O5/'Reservoirs %'!$E5</f>
        <v>0.341818181818182</v>
      </c>
      <c r="P5" s="6"/>
      <c r="Q5" s="45" t="n">
        <f aca="false">+Resevoirs!Q5/'Reservoirs %'!$E5</f>
        <v>0.361090909090909</v>
      </c>
      <c r="R5" s="45" t="n">
        <f aca="false">+Resevoirs!R5/'Reservoirs %'!$E5</f>
        <v>0.401454545454545</v>
      </c>
      <c r="S5" s="45" t="n">
        <f aca="false">+Resevoirs!S5/'Reservoirs %'!$E5</f>
        <v>0.315454545454545</v>
      </c>
      <c r="T5" s="45" t="n">
        <f aca="false">+Resevoirs!T5/'Reservoirs %'!$E5</f>
        <v>0.341818181818182</v>
      </c>
      <c r="U5" s="6"/>
      <c r="V5" s="45" t="n">
        <f aca="false">+Resevoirs!V5/'Reservoirs %'!$E5</f>
        <v>0.409454545454545</v>
      </c>
      <c r="W5" s="45" t="n">
        <f aca="false">+Resevoirs!W5/'Reservoirs %'!$E5</f>
        <v>0.411090909090909</v>
      </c>
      <c r="X5" s="45" t="n">
        <f aca="false">+Resevoirs!X5/'Reservoirs %'!$E5</f>
        <v>0.385090909090909</v>
      </c>
      <c r="Y5" s="45" t="n">
        <f aca="false">+Resevoirs!Y5/'Reservoirs %'!$E5</f>
        <v>0.341818181818182</v>
      </c>
      <c r="Z5" s="6"/>
    </row>
    <row r="6" customFormat="false" ht="12.75" hidden="false" customHeight="false" outlineLevel="0" collapsed="false">
      <c r="A6" s="19"/>
      <c r="B6" s="24" t="s">
        <v>5</v>
      </c>
      <c r="C6" s="25" t="s">
        <v>8</v>
      </c>
      <c r="D6" s="25" t="s">
        <v>7</v>
      </c>
      <c r="E6" s="22" t="n">
        <v>8000</v>
      </c>
      <c r="F6" s="14"/>
      <c r="G6" s="46" t="n">
        <f aca="false">+Resevoirs!G6/'Reservoirs %'!$E6</f>
        <v>0.487125</v>
      </c>
      <c r="H6" s="46" t="n">
        <f aca="false">+Resevoirs!H6/'Reservoirs %'!$E6</f>
        <v>0.51525</v>
      </c>
      <c r="I6" s="46" t="n">
        <f aca="false">+Resevoirs!I6/'Reservoirs %'!$E6</f>
        <v>0.4895</v>
      </c>
      <c r="J6" s="46" t="n">
        <f aca="false">+Resevoirs!J6/'Reservoirs %'!$E6</f>
        <v>0.492</v>
      </c>
      <c r="K6" s="14"/>
      <c r="L6" s="46" t="n">
        <f aca="false">+Resevoirs!L6/'Reservoirs %'!$E6</f>
        <v>0.465875</v>
      </c>
      <c r="M6" s="46" t="n">
        <f aca="false">+Resevoirs!M6/'Reservoirs %'!$E6</f>
        <v>0.663375</v>
      </c>
      <c r="N6" s="46" t="n">
        <f aca="false">+Resevoirs!N6/'Reservoirs %'!$E6</f>
        <v>0.4795</v>
      </c>
      <c r="O6" s="46" t="n">
        <f aca="false">+Resevoirs!O6/'Reservoirs %'!$E6</f>
        <v>0.511875</v>
      </c>
      <c r="P6" s="14"/>
      <c r="Q6" s="46" t="n">
        <f aca="false">+Resevoirs!Q6/'Reservoirs %'!$E6</f>
        <v>0.60175</v>
      </c>
      <c r="R6" s="46" t="n">
        <f aca="false">+Resevoirs!R6/'Reservoirs %'!$E6</f>
        <v>0.68575</v>
      </c>
      <c r="S6" s="46" t="n">
        <f aca="false">+Resevoirs!S6/'Reservoirs %'!$E6</f>
        <v>0.4795</v>
      </c>
      <c r="T6" s="46" t="n">
        <f aca="false">+Resevoirs!T6/'Reservoirs %'!$E6</f>
        <v>0.511875</v>
      </c>
      <c r="U6" s="14"/>
      <c r="V6" s="46" t="n">
        <f aca="false">+Resevoirs!V6/'Reservoirs %'!$E6</f>
        <v>0.669</v>
      </c>
      <c r="W6" s="46" t="n">
        <f aca="false">+Resevoirs!W6/'Reservoirs %'!$E6</f>
        <v>0.693875</v>
      </c>
      <c r="X6" s="46" t="n">
        <f aca="false">+Resevoirs!X6/'Reservoirs %'!$E6</f>
        <v>0.63725</v>
      </c>
      <c r="Y6" s="46" t="n">
        <f aca="false">+Resevoirs!Y6/'Reservoirs %'!$E6</f>
        <v>0.409875</v>
      </c>
      <c r="Z6" s="14"/>
    </row>
    <row r="7" customFormat="false" ht="12.75" hidden="false" customHeight="false" outlineLevel="0" collapsed="false">
      <c r="A7" s="19"/>
      <c r="B7" s="24" t="s">
        <v>9</v>
      </c>
      <c r="C7" s="25" t="s">
        <v>10</v>
      </c>
      <c r="D7" s="25" t="s">
        <v>11</v>
      </c>
      <c r="E7" s="22" t="n">
        <v>100</v>
      </c>
      <c r="F7" s="14"/>
      <c r="G7" s="46" t="n">
        <f aca="false">+Resevoirs!G7/'Reservoirs %'!$E7</f>
        <v>0.29</v>
      </c>
      <c r="H7" s="46" t="n">
        <f aca="false">+Resevoirs!H7/'Reservoirs %'!$E7</f>
        <v>0.29</v>
      </c>
      <c r="I7" s="46" t="n">
        <f aca="false">+Resevoirs!I7/'Reservoirs %'!$E7</f>
        <v>0.29</v>
      </c>
      <c r="J7" s="46" t="n">
        <f aca="false">+Resevoirs!J7/'Reservoirs %'!$E7</f>
        <v>0.29</v>
      </c>
      <c r="K7" s="14"/>
      <c r="L7" s="46" t="n">
        <f aca="false">+Resevoirs!L7/'Reservoirs %'!$E7</f>
        <v>0.29</v>
      </c>
      <c r="M7" s="46" t="n">
        <f aca="false">+Resevoirs!M7/'Reservoirs %'!$E7</f>
        <v>0.29</v>
      </c>
      <c r="N7" s="46" t="n">
        <f aca="false">+Resevoirs!N7/'Reservoirs %'!$E7</f>
        <v>0.29</v>
      </c>
      <c r="O7" s="46" t="n">
        <f aca="false">+Resevoirs!O7/'Reservoirs %'!$E7</f>
        <v>0.29</v>
      </c>
      <c r="P7" s="14"/>
      <c r="Q7" s="46" t="n">
        <f aca="false">+Resevoirs!Q7/'Reservoirs %'!$E7</f>
        <v>0.29</v>
      </c>
      <c r="R7" s="46" t="n">
        <f aca="false">+Resevoirs!R7/'Reservoirs %'!$E7</f>
        <v>0.29</v>
      </c>
      <c r="S7" s="46" t="n">
        <f aca="false">+Resevoirs!S7/'Reservoirs %'!$E7</f>
        <v>0.29</v>
      </c>
      <c r="T7" s="46" t="n">
        <f aca="false">+Resevoirs!T7/'Reservoirs %'!$E7</f>
        <v>0.29</v>
      </c>
      <c r="U7" s="14"/>
      <c r="V7" s="46" t="n">
        <f aca="false">+Resevoirs!V7/'Reservoirs %'!$E7</f>
        <v>0.29</v>
      </c>
      <c r="W7" s="46" t="n">
        <f aca="false">+Resevoirs!W7/'Reservoirs %'!$E7</f>
        <v>0.29</v>
      </c>
      <c r="X7" s="46" t="n">
        <f aca="false">+Resevoirs!X7/'Reservoirs %'!$E7</f>
        <v>0.29</v>
      </c>
      <c r="Y7" s="46" t="n">
        <f aca="false">+Resevoirs!Y7/'Reservoirs %'!$E7</f>
        <v>0.29</v>
      </c>
      <c r="Z7" s="14"/>
    </row>
    <row r="8" customFormat="false" ht="12.75" hidden="false" customHeight="false" outlineLevel="0" collapsed="false">
      <c r="A8" s="19"/>
      <c r="B8" s="24" t="s">
        <v>12</v>
      </c>
      <c r="C8" s="25" t="s">
        <v>13</v>
      </c>
      <c r="D8" s="25" t="s">
        <v>14</v>
      </c>
      <c r="E8" s="22" t="n">
        <v>1000</v>
      </c>
      <c r="F8" s="14"/>
      <c r="G8" s="46" t="n">
        <f aca="false">+Resevoirs!G8/'Reservoirs %'!$E8</f>
        <v>1.148</v>
      </c>
      <c r="H8" s="46" t="n">
        <f aca="false">+Resevoirs!H8/'Reservoirs %'!$E8</f>
        <v>1.216</v>
      </c>
      <c r="I8" s="46" t="n">
        <f aca="false">+Resevoirs!I8/'Reservoirs %'!$E8</f>
        <v>1.306</v>
      </c>
      <c r="J8" s="46" t="n">
        <f aca="false">+Resevoirs!J8/'Reservoirs %'!$E8</f>
        <v>0</v>
      </c>
      <c r="K8" s="14"/>
      <c r="L8" s="46" t="n">
        <f aca="false">+Resevoirs!L8/'Reservoirs %'!$E8</f>
        <v>1.07</v>
      </c>
      <c r="M8" s="46" t="n">
        <f aca="false">+Resevoirs!M8/'Reservoirs %'!$E8</f>
        <v>1.296</v>
      </c>
      <c r="N8" s="46" t="n">
        <f aca="false">+Resevoirs!N8/'Reservoirs %'!$E8</f>
        <v>1.306</v>
      </c>
      <c r="O8" s="46" t="n">
        <f aca="false">+Resevoirs!O8/'Reservoirs %'!$E8</f>
        <v>0</v>
      </c>
      <c r="P8" s="14"/>
      <c r="Q8" s="46" t="n">
        <f aca="false">+Resevoirs!Q8/'Reservoirs %'!$E8</f>
        <v>1.206</v>
      </c>
      <c r="R8" s="46" t="n">
        <f aca="false">+Resevoirs!R8/'Reservoirs %'!$E8</f>
        <v>1.296</v>
      </c>
      <c r="S8" s="46" t="n">
        <f aca="false">+Resevoirs!S8/'Reservoirs %'!$E8</f>
        <v>1.266</v>
      </c>
      <c r="T8" s="46" t="n">
        <f aca="false">+Resevoirs!T8/'Reservoirs %'!$E8</f>
        <v>0</v>
      </c>
      <c r="U8" s="14"/>
      <c r="V8" s="46" t="n">
        <f aca="false">+Resevoirs!V8/'Reservoirs %'!$E8</f>
        <v>1.317</v>
      </c>
      <c r="W8" s="46" t="n">
        <f aca="false">+Resevoirs!W8/'Reservoirs %'!$E8</f>
        <v>1.299</v>
      </c>
      <c r="X8" s="46" t="n">
        <f aca="false">+Resevoirs!X8/'Reservoirs %'!$E8</f>
        <v>1.247</v>
      </c>
      <c r="Y8" s="46" t="n">
        <f aca="false">+Resevoirs!Y8/'Reservoirs %'!$E8</f>
        <v>0</v>
      </c>
      <c r="Z8" s="14"/>
    </row>
    <row r="9" customFormat="false" ht="12.75" hidden="false" customHeight="false" outlineLevel="0" collapsed="false">
      <c r="A9" s="19"/>
      <c r="B9" s="24" t="s">
        <v>15</v>
      </c>
      <c r="C9" s="25" t="s">
        <v>16</v>
      </c>
      <c r="D9" s="25" t="s">
        <v>14</v>
      </c>
      <c r="E9" s="22" t="n">
        <v>45000</v>
      </c>
      <c r="F9" s="14"/>
      <c r="G9" s="46" t="n">
        <f aca="false">+Resevoirs!G9/'Reservoirs %'!$E9</f>
        <v>0.2468</v>
      </c>
      <c r="H9" s="46" t="n">
        <f aca="false">+Resevoirs!H9/'Reservoirs %'!$E9</f>
        <v>0.441111111111111</v>
      </c>
      <c r="I9" s="46" t="n">
        <f aca="false">+Resevoirs!I9/'Reservoirs %'!$E9</f>
        <v>0.794333333333333</v>
      </c>
      <c r="J9" s="46" t="n">
        <f aca="false">+Resevoirs!J9/'Reservoirs %'!$E9</f>
        <v>0.848177777777778</v>
      </c>
      <c r="K9" s="14"/>
      <c r="L9" s="46" t="n">
        <f aca="false">+Resevoirs!L9/'Reservoirs %'!$E9</f>
        <v>0.412555555555556</v>
      </c>
      <c r="M9" s="46" t="n">
        <f aca="false">+Resevoirs!M9/'Reservoirs %'!$E9</f>
        <v>0.632422222222222</v>
      </c>
      <c r="N9" s="46" t="n">
        <f aca="false">+Resevoirs!N9/'Reservoirs %'!$E9</f>
        <v>0.892866666666667</v>
      </c>
      <c r="O9" s="46" t="n">
        <f aca="false">+Resevoirs!O9/'Reservoirs %'!$E9</f>
        <v>0.951822222222222</v>
      </c>
      <c r="P9" s="14"/>
      <c r="Q9" s="46" t="n">
        <f aca="false">+Resevoirs!Q9/'Reservoirs %'!$E9</f>
        <v>0.600822222222222</v>
      </c>
      <c r="R9" s="46" t="n">
        <f aca="false">+Resevoirs!R9/'Reservoirs %'!$E9</f>
        <v>0.819044444444445</v>
      </c>
      <c r="S9" s="46" t="n">
        <f aca="false">+Resevoirs!S9/'Reservoirs %'!$E9</f>
        <v>0.980444444444445</v>
      </c>
      <c r="T9" s="46" t="n">
        <f aca="false">+Resevoirs!T9/'Reservoirs %'!$E9</f>
        <v>1.01568888888889</v>
      </c>
      <c r="U9" s="14"/>
      <c r="V9" s="46" t="n">
        <f aca="false">+Resevoirs!V9/'Reservoirs %'!$E9</f>
        <v>0.670666666666667</v>
      </c>
      <c r="W9" s="46" t="n">
        <f aca="false">+Resevoirs!W9/'Reservoirs %'!$E9</f>
        <v>0.912711111111111</v>
      </c>
      <c r="X9" s="46" t="n">
        <f aca="false">+Resevoirs!X9/'Reservoirs %'!$E9</f>
        <v>1.03435555555556</v>
      </c>
      <c r="Y9" s="46" t="n">
        <f aca="false">+Resevoirs!Y9/'Reservoirs %'!$E9</f>
        <v>1.05191111111111</v>
      </c>
      <c r="Z9" s="14"/>
    </row>
    <row r="10" customFormat="false" ht="12.75" hidden="false" customHeight="false" outlineLevel="0" collapsed="false">
      <c r="A10" s="19"/>
      <c r="B10" s="24" t="s">
        <v>17</v>
      </c>
      <c r="C10" s="25" t="s">
        <v>18</v>
      </c>
      <c r="D10" s="25" t="s">
        <v>19</v>
      </c>
      <c r="E10" s="22" t="n">
        <v>766</v>
      </c>
      <c r="F10" s="14"/>
      <c r="G10" s="46" t="n">
        <f aca="false">+Resevoirs!G10/'Reservoirs %'!$E10</f>
        <v>3.30809399477807</v>
      </c>
      <c r="H10" s="46" t="n">
        <f aca="false">+Resevoirs!H10/'Reservoirs %'!$E10</f>
        <v>1.42297650130548</v>
      </c>
      <c r="I10" s="46" t="n">
        <f aca="false">+Resevoirs!I10/'Reservoirs %'!$E10</f>
        <v>0.450391644908616</v>
      </c>
      <c r="J10" s="46" t="n">
        <f aca="false">+Resevoirs!J10/'Reservoirs %'!$E10</f>
        <v>0</v>
      </c>
      <c r="K10" s="14"/>
      <c r="L10" s="46" t="n">
        <f aca="false">+Resevoirs!L10/'Reservoirs %'!$E10</f>
        <v>3.14882506527415</v>
      </c>
      <c r="M10" s="46" t="n">
        <f aca="false">+Resevoirs!M10/'Reservoirs %'!$E10</f>
        <v>1.32637075718016</v>
      </c>
      <c r="N10" s="46" t="n">
        <f aca="false">+Resevoirs!N10/'Reservoirs %'!$E10</f>
        <v>0.338120104438642</v>
      </c>
      <c r="O10" s="46" t="n">
        <f aca="false">+Resevoirs!O10/'Reservoirs %'!$E10</f>
        <v>0</v>
      </c>
      <c r="P10" s="14"/>
      <c r="Q10" s="46" t="n">
        <f aca="false">+Resevoirs!Q10/'Reservoirs %'!$E10</f>
        <v>2.89295039164491</v>
      </c>
      <c r="R10" s="46" t="n">
        <f aca="false">+Resevoirs!R10/'Reservoirs %'!$E10</f>
        <v>1.21671018276762</v>
      </c>
      <c r="S10" s="46" t="n">
        <f aca="false">+Resevoirs!S10/'Reservoirs %'!$E10</f>
        <v>0.377284595300261</v>
      </c>
      <c r="T10" s="46" t="n">
        <f aca="false">+Resevoirs!T10/'Reservoirs %'!$E10</f>
        <v>0</v>
      </c>
      <c r="U10" s="14"/>
      <c r="V10" s="46" t="n">
        <f aca="false">+Resevoirs!V10/'Reservoirs %'!$E10</f>
        <v>2.68537859007833</v>
      </c>
      <c r="W10" s="46" t="n">
        <f aca="false">+Resevoirs!W10/'Reservoirs %'!$E10</f>
        <v>1.32637075718016</v>
      </c>
      <c r="X10" s="46" t="n">
        <f aca="false">+Resevoirs!X10/'Reservoirs %'!$E10</f>
        <v>0.241514360313316</v>
      </c>
      <c r="Y10" s="46" t="n">
        <f aca="false">+Resevoirs!Y10/'Reservoirs %'!$E10</f>
        <v>0</v>
      </c>
      <c r="Z10" s="14"/>
    </row>
    <row r="11" customFormat="false" ht="12.75" hidden="false" customHeight="false" outlineLevel="0" collapsed="false">
      <c r="A11" s="19"/>
      <c r="B11" s="24" t="s">
        <v>20</v>
      </c>
      <c r="C11" s="25" t="s">
        <v>21</v>
      </c>
      <c r="D11" s="25" t="s">
        <v>22</v>
      </c>
      <c r="E11" s="22" t="n">
        <v>80</v>
      </c>
      <c r="F11" s="14"/>
      <c r="G11" s="46" t="n">
        <f aca="false">+Resevoirs!G11/'Reservoirs %'!$E11</f>
        <v>1</v>
      </c>
      <c r="H11" s="46" t="n">
        <f aca="false">+Resevoirs!H11/'Reservoirs %'!$E11</f>
        <v>1</v>
      </c>
      <c r="I11" s="46" t="n">
        <f aca="false">+Resevoirs!I11/'Reservoirs %'!$E11</f>
        <v>1</v>
      </c>
      <c r="J11" s="46" t="n">
        <f aca="false">+Resevoirs!J11/'Reservoirs %'!$E11</f>
        <v>1</v>
      </c>
      <c r="K11" s="14"/>
      <c r="L11" s="46" t="n">
        <f aca="false">+Resevoirs!L11/'Reservoirs %'!$E11</f>
        <v>1</v>
      </c>
      <c r="M11" s="46" t="n">
        <f aca="false">+Resevoirs!M11/'Reservoirs %'!$E11</f>
        <v>1</v>
      </c>
      <c r="N11" s="46" t="n">
        <f aca="false">+Resevoirs!N11/'Reservoirs %'!$E11</f>
        <v>1</v>
      </c>
      <c r="O11" s="46" t="n">
        <f aca="false">+Resevoirs!O11/'Reservoirs %'!$E11</f>
        <v>1</v>
      </c>
      <c r="P11" s="14"/>
      <c r="Q11" s="46" t="n">
        <f aca="false">+Resevoirs!Q11/'Reservoirs %'!$E11</f>
        <v>1</v>
      </c>
      <c r="R11" s="46" t="n">
        <f aca="false">+Resevoirs!R11/'Reservoirs %'!$E11</f>
        <v>1</v>
      </c>
      <c r="S11" s="46" t="n">
        <f aca="false">+Resevoirs!S11/'Reservoirs %'!$E11</f>
        <v>1</v>
      </c>
      <c r="T11" s="46" t="n">
        <f aca="false">+Resevoirs!T11/'Reservoirs %'!$E11</f>
        <v>1</v>
      </c>
      <c r="U11" s="14"/>
      <c r="V11" s="46" t="n">
        <f aca="false">+Resevoirs!V11/'Reservoirs %'!$E11</f>
        <v>1</v>
      </c>
      <c r="W11" s="46" t="n">
        <f aca="false">+Resevoirs!W11/'Reservoirs %'!$E11</f>
        <v>1</v>
      </c>
      <c r="X11" s="46" t="n">
        <f aca="false">+Resevoirs!X11/'Reservoirs %'!$E11</f>
        <v>1</v>
      </c>
      <c r="Y11" s="46" t="n">
        <f aca="false">+Resevoirs!Y11/'Reservoirs %'!$E11</f>
        <v>1</v>
      </c>
      <c r="Z11" s="14"/>
    </row>
    <row r="12" customFormat="false" ht="12.75" hidden="false" customHeight="false" outlineLevel="0" collapsed="false">
      <c r="A12" s="19"/>
      <c r="B12" s="24" t="s">
        <v>20</v>
      </c>
      <c r="C12" s="25" t="s">
        <v>23</v>
      </c>
      <c r="D12" s="25" t="s">
        <v>24</v>
      </c>
      <c r="E12" s="22" t="n">
        <v>8615</v>
      </c>
      <c r="F12" s="14"/>
      <c r="G12" s="46" t="n">
        <f aca="false">+Resevoirs!G12/'Reservoirs %'!$E12</f>
        <v>0.62576900754498</v>
      </c>
      <c r="H12" s="46" t="n">
        <f aca="false">+Resevoirs!H12/'Reservoirs %'!$E12</f>
        <v>0.618107951247824</v>
      </c>
      <c r="I12" s="46" t="n">
        <f aca="false">+Resevoirs!I12/'Reservoirs %'!$E12</f>
        <v>0.554265815438189</v>
      </c>
      <c r="J12" s="46" t="n">
        <f aca="false">+Resevoirs!J12/'Reservoirs %'!$E12</f>
        <v>0.663145676146257</v>
      </c>
      <c r="K12" s="14"/>
      <c r="L12" s="46" t="n">
        <f aca="false">+Resevoirs!L12/'Reservoirs %'!$E12</f>
        <v>0.624724318049913</v>
      </c>
      <c r="M12" s="46" t="n">
        <f aca="false">+Resevoirs!M12/'Reservoirs %'!$E12</f>
        <v>0.269878119558909</v>
      </c>
      <c r="N12" s="46" t="n">
        <f aca="false">+Resevoirs!N12/'Reservoirs %'!$E12</f>
        <v>0.553685432385374</v>
      </c>
      <c r="O12" s="46" t="n">
        <f aca="false">+Resevoirs!O12/'Reservoirs %'!$E12</f>
        <v>0.691816598955311</v>
      </c>
      <c r="P12" s="14"/>
      <c r="Q12" s="46" t="n">
        <f aca="false">+Resevoirs!Q12/'Reservoirs %'!$E12</f>
        <v>0.638189204875218</v>
      </c>
      <c r="R12" s="46" t="n">
        <f aca="false">+Resevoirs!R12/'Reservoirs %'!$E12</f>
        <v>0.627278003482298</v>
      </c>
      <c r="S12" s="46" t="n">
        <f aca="false">+Resevoirs!S12/'Reservoirs %'!$E12</f>
        <v>0.58711549622751</v>
      </c>
      <c r="T12" s="46" t="n">
        <f aca="false">+Resevoirs!T12/'Reservoirs %'!$E12</f>
        <v>0.688102147417295</v>
      </c>
      <c r="U12" s="14"/>
      <c r="V12" s="46" t="n">
        <f aca="false">+Resevoirs!V12/'Reservoirs %'!$E12</f>
        <v>0.638189204875218</v>
      </c>
      <c r="W12" s="46" t="n">
        <f aca="false">+Resevoirs!W12/'Reservoirs %'!$E12</f>
        <v>0.627394080092861</v>
      </c>
      <c r="X12" s="46" t="n">
        <f aca="false">+Resevoirs!X12/'Reservoirs %'!$E12</f>
        <v>0.680905397562391</v>
      </c>
      <c r="Y12" s="46" t="n">
        <f aca="false">+Resevoirs!Y12/'Reservoirs %'!$E12</f>
        <v>0.675914103308183</v>
      </c>
      <c r="Z12" s="14"/>
    </row>
    <row r="13" customFormat="false" ht="12.75" hidden="false" customHeight="false" outlineLevel="0" collapsed="false">
      <c r="A13" s="19"/>
      <c r="B13" s="24" t="s">
        <v>20</v>
      </c>
      <c r="C13" s="25" t="s">
        <v>25</v>
      </c>
      <c r="D13" s="25" t="s">
        <v>22</v>
      </c>
      <c r="E13" s="22" t="n">
        <v>3425</v>
      </c>
      <c r="F13" s="14"/>
      <c r="G13" s="46" t="n">
        <f aca="false">+Resevoirs!G13/'Reservoirs %'!$E13</f>
        <v>0.788029197080292</v>
      </c>
      <c r="H13" s="46" t="n">
        <f aca="false">+Resevoirs!H13/'Reservoirs %'!$E13</f>
        <v>0.712700729927007</v>
      </c>
      <c r="I13" s="46" t="n">
        <f aca="false">+Resevoirs!I13/'Reservoirs %'!$E13</f>
        <v>0.451970802919708</v>
      </c>
      <c r="J13" s="46" t="n">
        <f aca="false">+Resevoirs!J13/'Reservoirs %'!$E13</f>
        <v>0.785985401459854</v>
      </c>
      <c r="K13" s="14"/>
      <c r="L13" s="46" t="n">
        <f aca="false">+Resevoirs!L13/'Reservoirs %'!$E13</f>
        <v>0.746277372262774</v>
      </c>
      <c r="M13" s="46" t="n">
        <f aca="false">+Resevoirs!M13/'Reservoirs %'!$E13</f>
        <v>0.85956204379562</v>
      </c>
      <c r="N13" s="46" t="n">
        <f aca="false">+Resevoirs!N13/'Reservoirs %'!$E13</f>
        <v>0.491094890510949</v>
      </c>
      <c r="O13" s="46" t="n">
        <f aca="false">+Resevoirs!O13/'Reservoirs %'!$E13</f>
        <v>0.800875912408759</v>
      </c>
      <c r="P13" s="14"/>
      <c r="Q13" s="46" t="n">
        <f aca="false">+Resevoirs!Q13/'Reservoirs %'!$E13</f>
        <v>0.767007299270073</v>
      </c>
      <c r="R13" s="46" t="n">
        <f aca="false">+Resevoirs!R13/'Reservoirs %'!$E13</f>
        <v>0.928467153284672</v>
      </c>
      <c r="S13" s="46" t="n">
        <f aca="false">+Resevoirs!S13/'Reservoirs %'!$E13</f>
        <v>0.76029197080292</v>
      </c>
      <c r="T13" s="46" t="n">
        <f aca="false">+Resevoirs!T13/'Reservoirs %'!$E13</f>
        <v>0.856058394160584</v>
      </c>
      <c r="U13" s="14"/>
      <c r="V13" s="46" t="n">
        <f aca="false">+Resevoirs!V13/'Reservoirs %'!$E13</f>
        <v>0.814014598540146</v>
      </c>
      <c r="W13" s="46" t="n">
        <f aca="false">+Resevoirs!W13/'Reservoirs %'!$E13</f>
        <v>0.944525547445256</v>
      </c>
      <c r="X13" s="46" t="n">
        <f aca="false">+Resevoirs!X13/'Reservoirs %'!$E13</f>
        <v>0.923503649635037</v>
      </c>
      <c r="Y13" s="46" t="n">
        <f aca="false">+Resevoirs!Y13/'Reservoirs %'!$E13</f>
        <v>0.932262773722628</v>
      </c>
      <c r="Z13" s="14"/>
    </row>
    <row r="14" customFormat="false" ht="12.75" hidden="false" customHeight="false" outlineLevel="0" collapsed="false">
      <c r="A14" s="19"/>
      <c r="B14" s="24" t="s">
        <v>20</v>
      </c>
      <c r="C14" s="25" t="s">
        <v>26</v>
      </c>
      <c r="D14" s="25" t="s">
        <v>27</v>
      </c>
      <c r="E14" s="22" t="n">
        <v>2825</v>
      </c>
      <c r="F14" s="14"/>
      <c r="G14" s="46" t="n">
        <f aca="false">+Resevoirs!G14/'Reservoirs %'!$E14</f>
        <v>1.35115044247788</v>
      </c>
      <c r="H14" s="46" t="n">
        <f aca="false">+Resevoirs!H14/'Reservoirs %'!$E14</f>
        <v>1.33451327433628</v>
      </c>
      <c r="I14" s="46" t="n">
        <f aca="false">+Resevoirs!I14/'Reservoirs %'!$E14</f>
        <v>1.18230088495575</v>
      </c>
      <c r="J14" s="46" t="n">
        <f aca="false">+Resevoirs!J14/'Reservoirs %'!$E14</f>
        <v>1.37946902654867</v>
      </c>
      <c r="K14" s="14"/>
      <c r="L14" s="46" t="n">
        <f aca="false">+Resevoirs!L14/'Reservoirs %'!$E14</f>
        <v>1.3646017699115</v>
      </c>
      <c r="M14" s="46" t="n">
        <f aca="false">+Resevoirs!M14/'Reservoirs %'!$E14</f>
        <v>1.38796460176991</v>
      </c>
      <c r="N14" s="46" t="n">
        <f aca="false">+Resevoirs!N14/'Reservoirs %'!$E14</f>
        <v>1.14548672566372</v>
      </c>
      <c r="O14" s="46" t="n">
        <f aca="false">+Resevoirs!O14/'Reservoirs %'!$E14</f>
        <v>1.43044247787611</v>
      </c>
      <c r="P14" s="14"/>
      <c r="Q14" s="46" t="n">
        <f aca="false">+Resevoirs!Q14/'Reservoirs %'!$E14</f>
        <v>1.37380530973451</v>
      </c>
      <c r="R14" s="46" t="n">
        <f aca="false">+Resevoirs!R14/'Reservoirs %'!$E14</f>
        <v>1.40849557522124</v>
      </c>
      <c r="S14" s="46" t="n">
        <f aca="false">+Resevoirs!S14/'Reservoirs %'!$E14</f>
        <v>1.22973451327434</v>
      </c>
      <c r="T14" s="46" t="n">
        <f aca="false">+Resevoirs!T14/'Reservoirs %'!$E14</f>
        <v>1.38619469026549</v>
      </c>
      <c r="U14" s="14"/>
      <c r="V14" s="46" t="n">
        <f aca="false">+Resevoirs!V14/'Reservoirs %'!$E14</f>
        <v>1.41592920353982</v>
      </c>
      <c r="W14" s="46" t="n">
        <f aca="false">+Resevoirs!W14/'Reservoirs %'!$E14</f>
        <v>1.40601769911504</v>
      </c>
      <c r="X14" s="46" t="n">
        <f aca="false">+Resevoirs!X14/'Reservoirs %'!$E14</f>
        <v>1.29061946902655</v>
      </c>
      <c r="Y14" s="46" t="n">
        <f aca="false">+Resevoirs!Y14/'Reservoirs %'!$E14</f>
        <v>1.39646017699115</v>
      </c>
      <c r="Z14" s="14"/>
    </row>
    <row r="15" customFormat="false" ht="12.75" hidden="false" customHeight="false" outlineLevel="0" collapsed="false">
      <c r="A15" s="19"/>
      <c r="B15" s="24" t="s">
        <v>20</v>
      </c>
      <c r="C15" s="25" t="s">
        <v>28</v>
      </c>
      <c r="D15" s="25" t="s">
        <v>22</v>
      </c>
      <c r="E15" s="22" t="n">
        <v>5290</v>
      </c>
      <c r="F15" s="14"/>
      <c r="G15" s="46" t="n">
        <f aca="false">+Resevoirs!G15/'Reservoirs %'!$E15</f>
        <v>0.908506616257089</v>
      </c>
      <c r="H15" s="46" t="n">
        <f aca="false">+Resevoirs!H15/'Reservoirs %'!$E15</f>
        <v>0.74461247637051</v>
      </c>
      <c r="I15" s="46" t="n">
        <f aca="false">+Resevoirs!I15/'Reservoirs %'!$E15</f>
        <v>0.668620037807183</v>
      </c>
      <c r="J15" s="46" t="n">
        <f aca="false">+Resevoirs!J15/'Reservoirs %'!$E15</f>
        <v>0.502079395085066</v>
      </c>
      <c r="K15" s="14"/>
      <c r="L15" s="46" t="n">
        <f aca="false">+Resevoirs!L15/'Reservoirs %'!$E15</f>
        <v>1.0117202268431</v>
      </c>
      <c r="M15" s="46" t="n">
        <f aca="false">+Resevoirs!M15/'Reservoirs %'!$E15</f>
        <v>0.795463137996219</v>
      </c>
      <c r="N15" s="46" t="n">
        <f aca="false">+Resevoirs!N15/'Reservoirs %'!$E15</f>
        <v>0.671077504725898</v>
      </c>
      <c r="O15" s="46" t="n">
        <f aca="false">+Resevoirs!O15/'Reservoirs %'!$E15</f>
        <v>0.61758034026465</v>
      </c>
      <c r="P15" s="14"/>
      <c r="Q15" s="46" t="n">
        <f aca="false">+Resevoirs!Q15/'Reservoirs %'!$E15</f>
        <v>1.10207939508507</v>
      </c>
      <c r="R15" s="46" t="n">
        <f aca="false">+Resevoirs!R15/'Reservoirs %'!$E15</f>
        <v>0.85406427221172</v>
      </c>
      <c r="S15" s="46" t="n">
        <f aca="false">+Resevoirs!S15/'Reservoirs %'!$E15</f>
        <v>0.755198487712665</v>
      </c>
      <c r="T15" s="46" t="n">
        <f aca="false">+Resevoirs!T15/'Reservoirs %'!$E15</f>
        <v>0.601323251417769</v>
      </c>
      <c r="U15" s="14"/>
      <c r="V15" s="46" t="n">
        <f aca="false">+Resevoirs!V15/'Reservoirs %'!$E15</f>
        <v>1.12722117202268</v>
      </c>
      <c r="W15" s="46" t="n">
        <f aca="false">+Resevoirs!W15/'Reservoirs %'!$E15</f>
        <v>0.880907372400756</v>
      </c>
      <c r="X15" s="46" t="n">
        <f aca="false">+Resevoirs!X15/'Reservoirs %'!$E15</f>
        <v>0.860869565217391</v>
      </c>
      <c r="Y15" s="46" t="n">
        <f aca="false">+Resevoirs!Y15/'Reservoirs %'!$E15</f>
        <v>0.562003780718337</v>
      </c>
      <c r="Z15" s="14"/>
    </row>
    <row r="16" customFormat="false" ht="12.75" hidden="false" customHeight="false" outlineLevel="0" collapsed="false">
      <c r="A16" s="19"/>
      <c r="B16" s="24" t="s">
        <v>20</v>
      </c>
      <c r="C16" s="25" t="s">
        <v>29</v>
      </c>
      <c r="D16" s="25" t="s">
        <v>30</v>
      </c>
      <c r="E16" s="22" t="n">
        <v>1310</v>
      </c>
      <c r="F16" s="14"/>
      <c r="G16" s="46" t="n">
        <f aca="false">+Resevoirs!G16/'Reservoirs %'!$E16</f>
        <v>0.491603053435115</v>
      </c>
      <c r="H16" s="46" t="n">
        <f aca="false">+Resevoirs!H16/'Reservoirs %'!$E16</f>
        <v>0.483969465648855</v>
      </c>
      <c r="I16" s="46" t="n">
        <f aca="false">+Resevoirs!I16/'Reservoirs %'!$E16</f>
        <v>0.418320610687023</v>
      </c>
      <c r="J16" s="46" t="n">
        <f aca="false">+Resevoirs!J16/'Reservoirs %'!$E16</f>
        <v>0.390839694656489</v>
      </c>
      <c r="K16" s="14"/>
      <c r="L16" s="46" t="n">
        <f aca="false">+Resevoirs!L16/'Reservoirs %'!$E16</f>
        <v>0.490839694656489</v>
      </c>
      <c r="M16" s="46" t="n">
        <f aca="false">+Resevoirs!M16/'Reservoirs %'!$E16</f>
        <v>0.483206106870229</v>
      </c>
      <c r="N16" s="46" t="n">
        <f aca="false">+Resevoirs!N16/'Reservoirs %'!$E16</f>
        <v>0.417557251908397</v>
      </c>
      <c r="O16" s="46" t="n">
        <f aca="false">+Resevoirs!O16/'Reservoirs %'!$E16</f>
        <v>0.390076335877863</v>
      </c>
      <c r="P16" s="14"/>
      <c r="Q16" s="46" t="n">
        <f aca="false">+Resevoirs!Q16/'Reservoirs %'!$E16</f>
        <v>0.496946564885496</v>
      </c>
      <c r="R16" s="46" t="n">
        <f aca="false">+Resevoirs!R16/'Reservoirs %'!$E16</f>
        <v>0.477099236641221</v>
      </c>
      <c r="S16" s="46" t="n">
        <f aca="false">+Resevoirs!S16/'Reservoirs %'!$E16</f>
        <v>0.477099236641221</v>
      </c>
      <c r="T16" s="46" t="n">
        <f aca="false">+Resevoirs!T16/'Reservoirs %'!$E16</f>
        <v>0.389312977099237</v>
      </c>
      <c r="U16" s="14"/>
      <c r="V16" s="46" t="n">
        <f aca="false">+Resevoirs!V16/'Reservoirs %'!$E16</f>
        <v>0.491603053435115</v>
      </c>
      <c r="W16" s="46" t="n">
        <f aca="false">+Resevoirs!W16/'Reservoirs %'!$E16</f>
        <v>0.476335877862595</v>
      </c>
      <c r="X16" s="46" t="n">
        <f aca="false">+Resevoirs!X16/'Reservoirs %'!$E16</f>
        <v>0.476335877862595</v>
      </c>
      <c r="Y16" s="46" t="n">
        <f aca="false">+Resevoirs!Y16/'Reservoirs %'!$E16</f>
        <v>0.385496183206107</v>
      </c>
      <c r="Z16" s="14"/>
    </row>
    <row r="17" customFormat="false" ht="12.75" hidden="false" customHeight="false" outlineLevel="0" collapsed="false">
      <c r="A17" s="19"/>
      <c r="B17" s="24" t="s">
        <v>20</v>
      </c>
      <c r="C17" s="25" t="s">
        <v>31</v>
      </c>
      <c r="D17" s="25" t="s">
        <v>32</v>
      </c>
      <c r="E17" s="22" t="n">
        <v>18453</v>
      </c>
      <c r="F17" s="14"/>
      <c r="G17" s="46" t="n">
        <f aca="false">+Resevoirs!G17/'Reservoirs %'!$E17</f>
        <v>0.686284073050453</v>
      </c>
      <c r="H17" s="46" t="n">
        <f aca="false">+Resevoirs!H17/'Reservoirs %'!$E17</f>
        <v>0.622988132011055</v>
      </c>
      <c r="I17" s="46" t="n">
        <f aca="false">+Resevoirs!I17/'Reservoirs %'!$E17</f>
        <v>0.568037717444318</v>
      </c>
      <c r="J17" s="46" t="n">
        <f aca="false">+Resevoirs!J17/'Reservoirs %'!$E17</f>
        <v>0.546577792228906</v>
      </c>
      <c r="K17" s="14"/>
      <c r="L17" s="46" t="n">
        <f aca="false">+Resevoirs!L17/'Reservoirs %'!$E17</f>
        <v>0.62450550046063</v>
      </c>
      <c r="M17" s="46" t="n">
        <f aca="false">+Resevoirs!M17/'Reservoirs %'!$E17</f>
        <v>0.698531404107733</v>
      </c>
      <c r="N17" s="46" t="n">
        <f aca="false">+Resevoirs!N17/'Reservoirs %'!$E17</f>
        <v>0.580556007153308</v>
      </c>
      <c r="O17" s="46" t="n">
        <f aca="false">+Resevoirs!O17/'Reservoirs %'!$E17</f>
        <v>0.546523600498564</v>
      </c>
      <c r="P17" s="14"/>
      <c r="Q17" s="46" t="n">
        <f aca="false">+Resevoirs!Q17/'Reservoirs %'!$E17</f>
        <v>0.613342004010188</v>
      </c>
      <c r="R17" s="46" t="n">
        <f aca="false">+Resevoirs!R17/'Reservoirs %'!$E17</f>
        <v>0.777868097328348</v>
      </c>
      <c r="S17" s="46" t="n">
        <f aca="false">+Resevoirs!S17/'Reservoirs %'!$E17</f>
        <v>0.673061290847017</v>
      </c>
      <c r="T17" s="46" t="n">
        <f aca="false">+Resevoirs!T17/'Reservoirs %'!$E17</f>
        <v>0.609548582886252</v>
      </c>
      <c r="U17" s="14"/>
      <c r="V17" s="46" t="n">
        <f aca="false">+Resevoirs!V17/'Reservoirs %'!$E17</f>
        <v>0.654852869452122</v>
      </c>
      <c r="W17" s="46" t="n">
        <f aca="false">+Resevoirs!W17/'Reservoirs %'!$E17</f>
        <v>0.805668454993768</v>
      </c>
      <c r="X17" s="46" t="n">
        <f aca="false">+Resevoirs!X17/'Reservoirs %'!$E17</f>
        <v>0.739337777055221</v>
      </c>
      <c r="Y17" s="46" t="n">
        <f aca="false">+Resevoirs!Y17/'Reservoirs %'!$E17</f>
        <v>0.664986723026066</v>
      </c>
      <c r="Z17" s="14"/>
    </row>
    <row r="18" customFormat="false" ht="12.75" hidden="false" customHeight="false" outlineLevel="0" collapsed="false">
      <c r="A18" s="19"/>
      <c r="B18" s="24" t="s">
        <v>20</v>
      </c>
      <c r="C18" s="25" t="s">
        <v>33</v>
      </c>
      <c r="D18" s="25" t="s">
        <v>32</v>
      </c>
      <c r="E18" s="22" t="n">
        <v>6900</v>
      </c>
      <c r="F18" s="14"/>
      <c r="G18" s="46" t="n">
        <f aca="false">+Resevoirs!G18/'Reservoirs %'!$E18</f>
        <v>0.35463768115942</v>
      </c>
      <c r="H18" s="46" t="n">
        <f aca="false">+Resevoirs!H18/'Reservoirs %'!$E18</f>
        <v>0.304347826086957</v>
      </c>
      <c r="I18" s="46" t="n">
        <f aca="false">+Resevoirs!I18/'Reservoirs %'!$E18</f>
        <v>0.304347826086957</v>
      </c>
      <c r="J18" s="46" t="n">
        <f aca="false">+Resevoirs!J18/'Reservoirs %'!$E18</f>
        <v>0.304347826086957</v>
      </c>
      <c r="K18" s="14"/>
      <c r="L18" s="46" t="n">
        <f aca="false">+Resevoirs!L18/'Reservoirs %'!$E18</f>
        <v>0.349130434782609</v>
      </c>
      <c r="M18" s="46" t="n">
        <f aca="false">+Resevoirs!M18/'Reservoirs %'!$E18</f>
        <v>0.304347826086957</v>
      </c>
      <c r="N18" s="46" t="n">
        <f aca="false">+Resevoirs!N18/'Reservoirs %'!$E18</f>
        <v>0.304347826086957</v>
      </c>
      <c r="O18" s="46" t="n">
        <f aca="false">+Resevoirs!O18/'Reservoirs %'!$E18</f>
        <v>0.295942028985507</v>
      </c>
      <c r="P18" s="14"/>
      <c r="Q18" s="46" t="n">
        <f aca="false">+Resevoirs!Q18/'Reservoirs %'!$E18</f>
        <v>0.343913043478261</v>
      </c>
      <c r="R18" s="46" t="n">
        <f aca="false">+Resevoirs!R18/'Reservoirs %'!$E18</f>
        <v>0.304347826086957</v>
      </c>
      <c r="S18" s="46" t="n">
        <f aca="false">+Resevoirs!S18/'Reservoirs %'!$E18</f>
        <v>0.304347826086957</v>
      </c>
      <c r="T18" s="46" t="n">
        <f aca="false">+Resevoirs!T18/'Reservoirs %'!$E18</f>
        <v>0.291594202898551</v>
      </c>
      <c r="U18" s="14"/>
      <c r="V18" s="46" t="n">
        <f aca="false">+Resevoirs!V18/'Reservoirs %'!$E18</f>
        <v>0.339275362318841</v>
      </c>
      <c r="W18" s="46" t="n">
        <f aca="false">+Resevoirs!W18/'Reservoirs %'!$E18</f>
        <v>0.304347826086957</v>
      </c>
      <c r="X18" s="46" t="n">
        <f aca="false">+Resevoirs!X18/'Reservoirs %'!$E18</f>
        <v>0.304347826086957</v>
      </c>
      <c r="Y18" s="46" t="n">
        <f aca="false">+Resevoirs!Y18/'Reservoirs %'!$E18</f>
        <v>0.288115942028986</v>
      </c>
      <c r="Z18" s="14"/>
    </row>
    <row r="19" customFormat="false" ht="12.75" hidden="false" customHeight="false" outlineLevel="0" collapsed="false">
      <c r="A19" s="19"/>
      <c r="B19" s="24" t="s">
        <v>34</v>
      </c>
      <c r="C19" s="25" t="s">
        <v>35</v>
      </c>
      <c r="D19" s="25" t="s">
        <v>36</v>
      </c>
      <c r="E19" s="22" t="n">
        <v>3000</v>
      </c>
      <c r="F19" s="14"/>
      <c r="G19" s="46" t="n">
        <f aca="false">+Resevoirs!G19/'Reservoirs %'!$E19</f>
        <v>0.854</v>
      </c>
      <c r="H19" s="46" t="n">
        <f aca="false">+Resevoirs!H19/'Reservoirs %'!$E19</f>
        <v>0.368333333333333</v>
      </c>
      <c r="I19" s="46" t="n">
        <f aca="false">+Resevoirs!I19/'Reservoirs %'!$E19</f>
        <v>1.035</v>
      </c>
      <c r="J19" s="46" t="n">
        <f aca="false">+Resevoirs!J19/'Reservoirs %'!$E19</f>
        <v>0.637</v>
      </c>
      <c r="K19" s="14"/>
      <c r="L19" s="46" t="n">
        <f aca="false">+Resevoirs!L19/'Reservoirs %'!$E19</f>
        <v>1.30533333333333</v>
      </c>
      <c r="M19" s="46" t="n">
        <f aca="false">+Resevoirs!M19/'Reservoirs %'!$E19</f>
        <v>0.407</v>
      </c>
      <c r="N19" s="46" t="n">
        <f aca="false">+Resevoirs!N19/'Reservoirs %'!$E19</f>
        <v>0.893666666666667</v>
      </c>
      <c r="O19" s="46" t="n">
        <f aca="false">+Resevoirs!O19/'Reservoirs %'!$E19</f>
        <v>0.566333333333333</v>
      </c>
      <c r="P19" s="14"/>
      <c r="Q19" s="46" t="n">
        <f aca="false">+Resevoirs!Q19/'Reservoirs %'!$E19</f>
        <v>1.20533333333333</v>
      </c>
      <c r="R19" s="46" t="n">
        <f aca="false">+Resevoirs!R19/'Reservoirs %'!$E19</f>
        <v>0.486333333333333</v>
      </c>
      <c r="S19" s="46" t="n">
        <f aca="false">+Resevoirs!S19/'Reservoirs %'!$E19</f>
        <v>0.834333333333333</v>
      </c>
      <c r="T19" s="46" t="n">
        <f aca="false">+Resevoirs!T19/'Reservoirs %'!$E19</f>
        <v>0.472666666666667</v>
      </c>
      <c r="U19" s="14"/>
      <c r="V19" s="46" t="n">
        <f aca="false">+Resevoirs!V19/'Reservoirs %'!$E19</f>
        <v>1.04433333333333</v>
      </c>
      <c r="W19" s="46" t="n">
        <f aca="false">+Resevoirs!W19/'Reservoirs %'!$E19</f>
        <v>0.446</v>
      </c>
      <c r="X19" s="46" t="n">
        <f aca="false">+Resevoirs!X19/'Reservoirs %'!$E19</f>
        <v>0.995</v>
      </c>
      <c r="Y19" s="46" t="n">
        <f aca="false">+Resevoirs!Y19/'Reservoirs %'!$E19</f>
        <v>0.521666666666667</v>
      </c>
      <c r="Z19" s="14"/>
    </row>
    <row r="20" customFormat="false" ht="12.75" hidden="false" customHeight="false" outlineLevel="0" collapsed="false">
      <c r="A20" s="19"/>
      <c r="B20" s="24" t="s">
        <v>37</v>
      </c>
      <c r="C20" s="25" t="s">
        <v>38</v>
      </c>
      <c r="D20" s="25" t="s">
        <v>39</v>
      </c>
      <c r="E20" s="22" t="n">
        <v>69000</v>
      </c>
      <c r="F20" s="14"/>
      <c r="G20" s="46" t="n">
        <f aca="false">+Resevoirs!G20/'Reservoirs %'!$E20</f>
        <v>0.217782608695652</v>
      </c>
      <c r="H20" s="46" t="n">
        <f aca="false">+Resevoirs!H20/'Reservoirs %'!$E20</f>
        <v>0.386115942028986</v>
      </c>
      <c r="I20" s="46" t="n">
        <f aca="false">+Resevoirs!I20/'Reservoirs %'!$E20</f>
        <v>0.642521739130435</v>
      </c>
      <c r="J20" s="46" t="n">
        <f aca="false">+Resevoirs!J20/'Reservoirs %'!$E20</f>
        <v>0.177304347826087</v>
      </c>
      <c r="K20" s="14"/>
      <c r="L20" s="46" t="n">
        <f aca="false">+Resevoirs!L20/'Reservoirs %'!$E20</f>
        <v>0.273724637681159</v>
      </c>
      <c r="M20" s="46" t="n">
        <f aca="false">+Resevoirs!M20/'Reservoirs %'!$E20</f>
        <v>0.539927536231884</v>
      </c>
      <c r="N20" s="46" t="n">
        <f aca="false">+Resevoirs!N20/'Reservoirs %'!$E20</f>
        <v>0.655130434782609</v>
      </c>
      <c r="O20" s="46" t="n">
        <f aca="false">+Resevoirs!O20/'Reservoirs %'!$E20</f>
        <v>0.16663768115942</v>
      </c>
      <c r="P20" s="14"/>
      <c r="Q20" s="46" t="n">
        <f aca="false">+Resevoirs!Q20/'Reservoirs %'!$E20</f>
        <v>0.348623188405797</v>
      </c>
      <c r="R20" s="46" t="n">
        <f aca="false">+Resevoirs!R20/'Reservoirs %'!$E20</f>
        <v>0.678855072463768</v>
      </c>
      <c r="S20" s="46" t="n">
        <f aca="false">+Resevoirs!S20/'Reservoirs %'!$E20</f>
        <v>0.747594202898551</v>
      </c>
      <c r="T20" s="46" t="n">
        <f aca="false">+Resevoirs!T20/'Reservoirs %'!$E20</f>
        <v>0.253101449275362</v>
      </c>
      <c r="U20" s="14"/>
      <c r="V20" s="46" t="n">
        <f aca="false">+Resevoirs!V20/'Reservoirs %'!$E20</f>
        <v>0.420260869565217</v>
      </c>
      <c r="W20" s="46" t="n">
        <f aca="false">+Resevoirs!W20/'Reservoirs %'!$E20</f>
        <v>0.826115942028986</v>
      </c>
      <c r="X20" s="46" t="n">
        <f aca="false">+Resevoirs!X20/'Reservoirs %'!$E20</f>
        <v>0.846405797101449</v>
      </c>
      <c r="Y20" s="46" t="n">
        <f aca="false">+Resevoirs!Y20/'Reservoirs %'!$E20</f>
        <v>0.335623188405797</v>
      </c>
      <c r="Z20" s="14"/>
    </row>
    <row r="21" customFormat="false" ht="12.75" hidden="false" customHeight="false" outlineLevel="0" collapsed="false">
      <c r="A21" s="19"/>
      <c r="B21" s="24" t="s">
        <v>40</v>
      </c>
      <c r="C21" s="25" t="s">
        <v>41</v>
      </c>
      <c r="D21" s="25" t="s">
        <v>42</v>
      </c>
      <c r="E21" s="22" t="n">
        <v>500</v>
      </c>
      <c r="F21" s="14"/>
      <c r="G21" s="46" t="n">
        <f aca="false">+Resevoirs!G21/'Reservoirs %'!$E21</f>
        <v>0.628</v>
      </c>
      <c r="H21" s="46" t="n">
        <f aca="false">+Resevoirs!H21/'Reservoirs %'!$E21</f>
        <v>0.724</v>
      </c>
      <c r="I21" s="46" t="n">
        <f aca="false">+Resevoirs!I21/'Reservoirs %'!$E21</f>
        <v>0.674</v>
      </c>
      <c r="J21" s="46" t="n">
        <f aca="false">+Resevoirs!J21/'Reservoirs %'!$E21</f>
        <v>0.554</v>
      </c>
      <c r="K21" s="14"/>
      <c r="L21" s="46" t="n">
        <f aca="false">+Resevoirs!L21/'Reservoirs %'!$E21</f>
        <v>0.876</v>
      </c>
      <c r="M21" s="46" t="n">
        <f aca="false">+Resevoirs!M21/'Reservoirs %'!$E21</f>
        <v>1.146</v>
      </c>
      <c r="N21" s="46" t="n">
        <f aca="false">+Resevoirs!N21/'Reservoirs %'!$E21</f>
        <v>0.876</v>
      </c>
      <c r="O21" s="46" t="n">
        <f aca="false">+Resevoirs!O21/'Reservoirs %'!$E21</f>
        <v>0.802</v>
      </c>
      <c r="P21" s="14"/>
      <c r="Q21" s="46" t="n">
        <f aca="false">+Resevoirs!Q21/'Reservoirs %'!$E21</f>
        <v>0.726</v>
      </c>
      <c r="R21" s="46" t="n">
        <f aca="false">+Resevoirs!R21/'Reservoirs %'!$E21</f>
        <v>1.122</v>
      </c>
      <c r="S21" s="46" t="n">
        <f aca="false">+Resevoirs!S21/'Reservoirs %'!$E21</f>
        <v>1.306</v>
      </c>
      <c r="T21" s="46" t="n">
        <f aca="false">+Resevoirs!T21/'Reservoirs %'!$E21</f>
        <v>1.042</v>
      </c>
      <c r="U21" s="14"/>
      <c r="V21" s="46" t="n">
        <f aca="false">+Resevoirs!V21/'Reservoirs %'!$E21</f>
        <v>0.966</v>
      </c>
      <c r="W21" s="46" t="n">
        <f aca="false">+Resevoirs!W21/'Reservoirs %'!$E21</f>
        <v>1.112</v>
      </c>
      <c r="X21" s="46" t="n">
        <f aca="false">+Resevoirs!X21/'Reservoirs %'!$E21</f>
        <v>1.24</v>
      </c>
      <c r="Y21" s="46" t="n">
        <f aca="false">+Resevoirs!Y21/'Reservoirs %'!$E21</f>
        <v>1.066</v>
      </c>
      <c r="Z21" s="14"/>
    </row>
    <row r="22" customFormat="false" ht="12.75" hidden="false" customHeight="false" outlineLevel="0" collapsed="false">
      <c r="A22" s="19"/>
      <c r="B22" s="24" t="s">
        <v>43</v>
      </c>
      <c r="C22" s="25" t="s">
        <v>44</v>
      </c>
      <c r="D22" s="25" t="s">
        <v>14</v>
      </c>
      <c r="E22" s="22" t="n">
        <v>48000</v>
      </c>
      <c r="F22" s="14"/>
      <c r="G22" s="46" t="n">
        <f aca="false">+Resevoirs!G22/'Reservoirs %'!$E22</f>
        <v>0.135333333333333</v>
      </c>
      <c r="H22" s="46" t="n">
        <f aca="false">+Resevoirs!H22/'Reservoirs %'!$E22</f>
        <v>0.445229166666667</v>
      </c>
      <c r="I22" s="46" t="n">
        <f aca="false">+Resevoirs!I22/'Reservoirs %'!$E22</f>
        <v>1.16191666666667</v>
      </c>
      <c r="J22" s="46" t="n">
        <f aca="false">+Resevoirs!J22/'Reservoirs %'!$E22</f>
        <v>1.08775</v>
      </c>
      <c r="K22" s="14"/>
      <c r="L22" s="46" t="n">
        <f aca="false">+Resevoirs!L22/'Reservoirs %'!$E22</f>
        <v>0.2184375</v>
      </c>
      <c r="M22" s="46" t="n">
        <f aca="false">+Resevoirs!M22/'Reservoirs %'!$E22</f>
        <v>0.549916666666667</v>
      </c>
      <c r="N22" s="46" t="n">
        <f aca="false">+Resevoirs!N22/'Reservoirs %'!$E22</f>
        <v>1.30964583333333</v>
      </c>
      <c r="O22" s="46" t="n">
        <f aca="false">+Resevoirs!O22/'Reservoirs %'!$E22</f>
        <v>1.08775</v>
      </c>
      <c r="P22" s="14"/>
      <c r="Q22" s="46" t="n">
        <f aca="false">+Resevoirs!Q22/'Reservoirs %'!$E22</f>
        <v>0.321541666666667</v>
      </c>
      <c r="R22" s="46" t="n">
        <f aca="false">+Resevoirs!R22/'Reservoirs %'!$E22</f>
        <v>0.6723125</v>
      </c>
      <c r="S22" s="46" t="n">
        <f aca="false">+Resevoirs!S22/'Reservoirs %'!$E22</f>
        <v>1.3854375</v>
      </c>
      <c r="T22" s="46" t="n">
        <f aca="false">+Resevoirs!T22/'Reservoirs %'!$E22</f>
        <v>1.13535416666667</v>
      </c>
      <c r="U22" s="14"/>
      <c r="V22" s="46" t="n">
        <f aca="false">+Resevoirs!V22/'Reservoirs %'!$E22</f>
        <v>0.447166666666667</v>
      </c>
      <c r="W22" s="46" t="n">
        <f aca="false">+Resevoirs!W22/'Reservoirs %'!$E22</f>
        <v>0.7930625</v>
      </c>
      <c r="X22" s="46" t="n">
        <f aca="false">+Resevoirs!X22/'Reservoirs %'!$E22</f>
        <v>1.52616666666667</v>
      </c>
      <c r="Y22" s="46" t="n">
        <f aca="false">+Resevoirs!Y22/'Reservoirs %'!$E22</f>
        <v>0.877</v>
      </c>
      <c r="Z22" s="14"/>
    </row>
    <row r="23" customFormat="false" ht="12.75" hidden="false" customHeight="false" outlineLevel="0" collapsed="false">
      <c r="A23" s="19"/>
      <c r="B23" s="24" t="s">
        <v>45</v>
      </c>
      <c r="C23" s="25" t="s">
        <v>46</v>
      </c>
      <c r="D23" s="25" t="s">
        <v>47</v>
      </c>
      <c r="E23" s="22" t="n">
        <v>5500</v>
      </c>
      <c r="F23" s="14"/>
      <c r="G23" s="46" t="n">
        <f aca="false">+Resevoirs!G23/'Reservoirs %'!$E23</f>
        <v>0.890545454545455</v>
      </c>
      <c r="H23" s="46" t="n">
        <f aca="false">+Resevoirs!H23/'Reservoirs %'!$E23</f>
        <v>0.840909090909091</v>
      </c>
      <c r="I23" s="46" t="n">
        <f aca="false">+Resevoirs!I23/'Reservoirs %'!$E23</f>
        <v>0.0456363636363636</v>
      </c>
      <c r="J23" s="46" t="n">
        <f aca="false">+Resevoirs!J23/'Reservoirs %'!$E23</f>
        <v>1.07290909090909</v>
      </c>
      <c r="K23" s="14"/>
      <c r="L23" s="46" t="n">
        <f aca="false">+Resevoirs!L23/'Reservoirs %'!$E23</f>
        <v>1.02890909090909</v>
      </c>
      <c r="M23" s="46" t="n">
        <f aca="false">+Resevoirs!M23/'Reservoirs %'!$E23</f>
        <v>0.958545454545455</v>
      </c>
      <c r="N23" s="46" t="n">
        <f aca="false">+Resevoirs!N23/'Reservoirs %'!$E23</f>
        <v>1.07509090909091</v>
      </c>
      <c r="O23" s="46" t="n">
        <f aca="false">+Resevoirs!O23/'Reservoirs %'!$E23</f>
        <v>1.05945454545455</v>
      </c>
      <c r="P23" s="14"/>
      <c r="Q23" s="46" t="n">
        <f aca="false">+Resevoirs!Q23/'Reservoirs %'!$E23</f>
        <v>1.11927272727273</v>
      </c>
      <c r="R23" s="46" t="n">
        <f aca="false">+Resevoirs!R23/'Reservoirs %'!$E23</f>
        <v>0.983090909090909</v>
      </c>
      <c r="S23" s="46" t="n">
        <f aca="false">+Resevoirs!S23/'Reservoirs %'!$E23</f>
        <v>1.15709090909091</v>
      </c>
      <c r="T23" s="46" t="n">
        <f aca="false">+Resevoirs!T23/'Reservoirs %'!$E23</f>
        <v>1.03090909090909</v>
      </c>
      <c r="U23" s="14"/>
      <c r="V23" s="46" t="n">
        <f aca="false">+Resevoirs!V23/'Reservoirs %'!$E23</f>
        <v>1.07127272727273</v>
      </c>
      <c r="W23" s="46" t="n">
        <f aca="false">+Resevoirs!W23/'Reservoirs %'!$E23</f>
        <v>0.945454545454545</v>
      </c>
      <c r="X23" s="46" t="n">
        <f aca="false">+Resevoirs!X23/'Reservoirs %'!$E23</f>
        <v>1.16618181818182</v>
      </c>
      <c r="Y23" s="46" t="n">
        <f aca="false">+Resevoirs!Y23/'Reservoirs %'!$E23</f>
        <v>1.07345454545455</v>
      </c>
      <c r="Z23" s="14"/>
    </row>
    <row r="24" customFormat="false" ht="12.75" hidden="false" customHeight="false" outlineLevel="0" collapsed="false">
      <c r="A24" s="19"/>
      <c r="B24" s="24" t="s">
        <v>45</v>
      </c>
      <c r="C24" s="25" t="s">
        <v>48</v>
      </c>
      <c r="D24" s="25" t="s">
        <v>47</v>
      </c>
      <c r="E24" s="22" t="n">
        <v>46</v>
      </c>
      <c r="F24" s="14"/>
      <c r="G24" s="46" t="n">
        <f aca="false">+Resevoirs!G24/'Reservoirs %'!$E24</f>
        <v>42.6739130434783</v>
      </c>
      <c r="H24" s="46" t="n">
        <f aca="false">+Resevoirs!H24/'Reservoirs %'!$E24</f>
        <v>8.93478260869565</v>
      </c>
      <c r="I24" s="46" t="n">
        <f aca="false">+Resevoirs!I24/'Reservoirs %'!$E24</f>
        <v>0</v>
      </c>
      <c r="J24" s="46" t="n">
        <f aca="false">+Resevoirs!J24/'Reservoirs %'!$E24</f>
        <v>0</v>
      </c>
      <c r="K24" s="14"/>
      <c r="L24" s="46" t="n">
        <f aca="false">+Resevoirs!L24/'Reservoirs %'!$E24</f>
        <v>37.9565217391304</v>
      </c>
      <c r="M24" s="46" t="n">
        <f aca="false">+Resevoirs!M24/'Reservoirs %'!$E24</f>
        <v>6.93478260869565</v>
      </c>
      <c r="N24" s="46" t="n">
        <f aca="false">+Resevoirs!N24/'Reservoirs %'!$E24</f>
        <v>0</v>
      </c>
      <c r="O24" s="46" t="n">
        <f aca="false">+Resevoirs!O24/'Reservoirs %'!$E24</f>
        <v>0</v>
      </c>
      <c r="P24" s="14"/>
      <c r="Q24" s="46" t="n">
        <f aca="false">+Resevoirs!Q24/'Reservoirs %'!$E24</f>
        <v>33.5217391304348</v>
      </c>
      <c r="R24" s="46" t="n">
        <f aca="false">+Resevoirs!R24/'Reservoirs %'!$E24</f>
        <v>5.1304347826087</v>
      </c>
      <c r="S24" s="46" t="n">
        <f aca="false">+Resevoirs!S24/'Reservoirs %'!$E24</f>
        <v>0</v>
      </c>
      <c r="T24" s="46" t="n">
        <f aca="false">+Resevoirs!T24/'Reservoirs %'!$E24</f>
        <v>0</v>
      </c>
      <c r="U24" s="14"/>
      <c r="V24" s="46" t="n">
        <f aca="false">+Resevoirs!V24/'Reservoirs %'!$E24</f>
        <v>29.9782608695652</v>
      </c>
      <c r="W24" s="46" t="n">
        <f aca="false">+Resevoirs!W24/'Reservoirs %'!$E24</f>
        <v>3.47826086956522</v>
      </c>
      <c r="X24" s="46" t="n">
        <f aca="false">+Resevoirs!X24/'Reservoirs %'!$E24</f>
        <v>0</v>
      </c>
      <c r="Y24" s="46" t="n">
        <f aca="false">+Resevoirs!Y24/'Reservoirs %'!$E24</f>
        <v>0</v>
      </c>
      <c r="Z24" s="14"/>
    </row>
    <row r="25" customFormat="false" ht="12.75" hidden="false" customHeight="false" outlineLevel="0" collapsed="false">
      <c r="A25" s="19"/>
      <c r="B25" s="24" t="s">
        <v>49</v>
      </c>
      <c r="C25" s="25" t="s">
        <v>50</v>
      </c>
      <c r="D25" s="25" t="s">
        <v>51</v>
      </c>
      <c r="E25" s="22" t="n">
        <v>4775</v>
      </c>
      <c r="F25" s="14"/>
      <c r="G25" s="46" t="n">
        <f aca="false">+Resevoirs!G25/'Reservoirs %'!$E25</f>
        <v>0.30303664921466</v>
      </c>
      <c r="H25" s="46" t="n">
        <f aca="false">+Resevoirs!H25/'Reservoirs %'!$E25</f>
        <v>0.30303664921466</v>
      </c>
      <c r="I25" s="46" t="n">
        <f aca="false">+Resevoirs!I25/'Reservoirs %'!$E25</f>
        <v>0.252146596858639</v>
      </c>
      <c r="J25" s="46" t="n">
        <f aca="false">+Resevoirs!J25/'Reservoirs %'!$E25</f>
        <v>0.225968586387435</v>
      </c>
      <c r="K25" s="14"/>
      <c r="L25" s="46" t="n">
        <f aca="false">+Resevoirs!L25/'Reservoirs %'!$E25</f>
        <v>0.30303664921466</v>
      </c>
      <c r="M25" s="46" t="n">
        <f aca="false">+Resevoirs!M25/'Reservoirs %'!$E25</f>
        <v>0.30303664921466</v>
      </c>
      <c r="N25" s="46" t="n">
        <f aca="false">+Resevoirs!N25/'Reservoirs %'!$E25</f>
        <v>0.249424083769634</v>
      </c>
      <c r="O25" s="46" t="n">
        <f aca="false">+Resevoirs!O25/'Reservoirs %'!$E25</f>
        <v>0.224293193717278</v>
      </c>
      <c r="P25" s="14"/>
      <c r="Q25" s="46" t="n">
        <f aca="false">+Resevoirs!Q25/'Reservoirs %'!$E25</f>
        <v>0.30303664921466</v>
      </c>
      <c r="R25" s="46" t="n">
        <f aca="false">+Resevoirs!R25/'Reservoirs %'!$E25</f>
        <v>0.297591623036649</v>
      </c>
      <c r="S25" s="46" t="n">
        <f aca="false">+Resevoirs!S25/'Reservoirs %'!$E25</f>
        <v>0.246701570680628</v>
      </c>
      <c r="T25" s="46" t="n">
        <f aca="false">+Resevoirs!T25/'Reservoirs %'!$E25</f>
        <v>0.222408376963351</v>
      </c>
      <c r="U25" s="14"/>
      <c r="V25" s="46" t="n">
        <f aca="false">+Resevoirs!V25/'Reservoirs %'!$E25</f>
        <v>0.30303664921466</v>
      </c>
      <c r="W25" s="46" t="n">
        <f aca="false">+Resevoirs!W25/'Reservoirs %'!$E25</f>
        <v>0.291727748691099</v>
      </c>
      <c r="X25" s="46" t="n">
        <f aca="false">+Resevoirs!X25/'Reservoirs %'!$E25</f>
        <v>0.244188481675393</v>
      </c>
      <c r="Y25" s="46" t="n">
        <f aca="false">+Resevoirs!Y25/'Reservoirs %'!$E25</f>
        <v>0.220104712041885</v>
      </c>
      <c r="Z25" s="14"/>
    </row>
    <row r="26" customFormat="false" ht="12.75" hidden="false" customHeight="false" outlineLevel="0" collapsed="false">
      <c r="A26" s="19"/>
      <c r="B26" s="24" t="s">
        <v>52</v>
      </c>
      <c r="C26" s="25" t="s">
        <v>53</v>
      </c>
      <c r="D26" s="25" t="s">
        <v>54</v>
      </c>
      <c r="E26" s="22" t="n">
        <v>513</v>
      </c>
      <c r="F26" s="14"/>
      <c r="G26" s="46" t="n">
        <f aca="false">+Resevoirs!G26/'Reservoirs %'!$E26</f>
        <v>5.46393762183236</v>
      </c>
      <c r="H26" s="46" t="n">
        <f aca="false">+Resevoirs!H26/'Reservoirs %'!$E26</f>
        <v>1.21442495126706</v>
      </c>
      <c r="I26" s="46" t="n">
        <f aca="false">+Resevoirs!I26/'Reservoirs %'!$E26</f>
        <v>0.676413255360624</v>
      </c>
      <c r="J26" s="46" t="n">
        <f aca="false">+Resevoirs!J26/'Reservoirs %'!$E26</f>
        <v>0.263157894736842</v>
      </c>
      <c r="K26" s="14"/>
      <c r="L26" s="46" t="n">
        <f aca="false">+Resevoirs!L26/'Reservoirs %'!$E26</f>
        <v>5.42105263157895</v>
      </c>
      <c r="M26" s="46" t="n">
        <f aca="false">+Resevoirs!M26/'Reservoirs %'!$E26</f>
        <v>1.16764132553606</v>
      </c>
      <c r="N26" s="46" t="n">
        <f aca="false">+Resevoirs!N26/'Reservoirs %'!$E26</f>
        <v>0.635477582846004</v>
      </c>
      <c r="O26" s="46" t="n">
        <f aca="false">+Resevoirs!O26/'Reservoirs %'!$E26</f>
        <v>0.263157894736842</v>
      </c>
      <c r="P26" s="14"/>
      <c r="Q26" s="46" t="n">
        <f aca="false">+Resevoirs!Q26/'Reservoirs %'!$E26</f>
        <v>5.35282651072125</v>
      </c>
      <c r="R26" s="46" t="n">
        <f aca="false">+Resevoirs!R26/'Reservoirs %'!$E26</f>
        <v>1.11695906432749</v>
      </c>
      <c r="S26" s="46" t="n">
        <f aca="false">+Resevoirs!S26/'Reservoirs %'!$E26</f>
        <v>0.594541910331384</v>
      </c>
      <c r="T26" s="46" t="n">
        <f aca="false">+Resevoirs!T26/'Reservoirs %'!$E26</f>
        <v>0.194931773879142</v>
      </c>
      <c r="U26" s="14"/>
      <c r="V26" s="46" t="n">
        <f aca="false">+Resevoirs!V26/'Reservoirs %'!$E26</f>
        <v>1.72124756335283</v>
      </c>
      <c r="W26" s="46" t="n">
        <f aca="false">+Resevoirs!W26/'Reservoirs %'!$E26</f>
        <v>1.07212475633528</v>
      </c>
      <c r="X26" s="46" t="n">
        <f aca="false">+Resevoirs!X26/'Reservoirs %'!$E26</f>
        <v>0.555555555555556</v>
      </c>
      <c r="Y26" s="46" t="n">
        <f aca="false">+Resevoirs!Y26/'Reservoirs %'!$E26</f>
        <v>0.161793372319688</v>
      </c>
      <c r="Z26" s="14"/>
    </row>
    <row r="27" customFormat="false" ht="13.5" hidden="false" customHeight="false" outlineLevel="0" collapsed="false">
      <c r="A27" s="19"/>
      <c r="B27" s="24" t="s">
        <v>55</v>
      </c>
      <c r="C27" s="25" t="s">
        <v>56</v>
      </c>
      <c r="D27" s="25" t="s">
        <v>57</v>
      </c>
      <c r="E27" s="22" t="n">
        <v>18500</v>
      </c>
      <c r="F27" s="14"/>
      <c r="G27" s="46" t="n">
        <f aca="false">+Resevoirs!G27/'Reservoirs %'!$E27</f>
        <v>0.340594594594595</v>
      </c>
      <c r="H27" s="46" t="n">
        <f aca="false">+Resevoirs!H27/'Reservoirs %'!$E27</f>
        <v>0.518594594594595</v>
      </c>
      <c r="I27" s="46" t="n">
        <f aca="false">+Resevoirs!I27/'Reservoirs %'!$E27</f>
        <v>0.62</v>
      </c>
      <c r="J27" s="46" t="n">
        <f aca="false">+Resevoirs!J27/'Reservoirs %'!$E27</f>
        <v>0.411567567567568</v>
      </c>
      <c r="K27" s="14"/>
      <c r="L27" s="46" t="n">
        <f aca="false">+Resevoirs!L27/'Reservoirs %'!$E27</f>
        <v>0.512540540540541</v>
      </c>
      <c r="M27" s="46" t="n">
        <f aca="false">+Resevoirs!M27/'Reservoirs %'!$E27</f>
        <v>0.793675675675676</v>
      </c>
      <c r="N27" s="46" t="n">
        <f aca="false">+Resevoirs!N27/'Reservoirs %'!$E27</f>
        <v>0.65027027027027</v>
      </c>
      <c r="O27" s="46" t="n">
        <f aca="false">+Resevoirs!O27/'Reservoirs %'!$E27</f>
        <v>0.411567567567568</v>
      </c>
      <c r="P27" s="14"/>
      <c r="Q27" s="46" t="n">
        <f aca="false">+Resevoirs!Q27/'Reservoirs %'!$E27</f>
        <v>0.706432432432433</v>
      </c>
      <c r="R27" s="46" t="n">
        <f aca="false">+Resevoirs!R27/'Reservoirs %'!$E27</f>
        <v>0.961135135135135</v>
      </c>
      <c r="S27" s="46" t="n">
        <f aca="false">+Resevoirs!S27/'Reservoirs %'!$E27</f>
        <v>0.732864864864865</v>
      </c>
      <c r="T27" s="46" t="n">
        <f aca="false">+Resevoirs!T27/'Reservoirs %'!$E27</f>
        <v>0.612162162162162</v>
      </c>
      <c r="U27" s="14"/>
      <c r="V27" s="46" t="n">
        <f aca="false">+Resevoirs!V27/'Reservoirs %'!$E27</f>
        <v>0.716432432432433</v>
      </c>
      <c r="W27" s="46" t="n">
        <f aca="false">+Resevoirs!W27/'Reservoirs %'!$E27</f>
        <v>0.971405405405405</v>
      </c>
      <c r="X27" s="46" t="n">
        <f aca="false">+Resevoirs!X27/'Reservoirs %'!$E27</f>
        <v>0.864918918918919</v>
      </c>
      <c r="Y27" s="46" t="n">
        <f aca="false">+Resevoirs!Y27/'Reservoirs %'!$E27</f>
        <v>0.610594594594595</v>
      </c>
      <c r="Z27" s="14"/>
    </row>
    <row r="28" customFormat="false" ht="5.25" hidden="false" customHeight="true" outlineLevel="0" collapsed="false">
      <c r="A28" s="19"/>
      <c r="B28" s="4"/>
      <c r="C28" s="27"/>
      <c r="D28" s="27"/>
      <c r="E28" s="27"/>
      <c r="F28" s="28"/>
      <c r="G28" s="29"/>
      <c r="H28" s="29"/>
      <c r="I28" s="29"/>
      <c r="J28" s="29"/>
      <c r="K28" s="28"/>
      <c r="L28" s="29"/>
      <c r="M28" s="29"/>
      <c r="N28" s="29"/>
      <c r="O28" s="29"/>
      <c r="P28" s="28"/>
      <c r="Q28" s="29"/>
      <c r="R28" s="29"/>
      <c r="S28" s="29"/>
      <c r="T28" s="29"/>
      <c r="U28" s="28"/>
      <c r="V28" s="29"/>
      <c r="W28" s="29"/>
      <c r="X28" s="29"/>
      <c r="Y28" s="29"/>
      <c r="Z28" s="28"/>
    </row>
    <row r="29" customFormat="false" ht="13.5" hidden="false" customHeight="false" outlineLevel="0" collapsed="false">
      <c r="A29" s="19"/>
      <c r="B29" s="1" t="s">
        <v>58</v>
      </c>
      <c r="E29" s="22" t="n">
        <f aca="false">SUM(E5:E27)</f>
        <v>257098</v>
      </c>
      <c r="F29" s="19"/>
      <c r="G29" s="47" t="n">
        <f aca="false">+Resevoirs!G29/'Reservoirs %'!$E29</f>
        <v>0.368956584648655</v>
      </c>
      <c r="H29" s="47" t="n">
        <f aca="false">+Resevoirs!H29/'Reservoirs %'!$E29</f>
        <v>0.481839609798598</v>
      </c>
      <c r="I29" s="47" t="n">
        <f aca="false">+Resevoirs!I29/'Reservoirs %'!$E29</f>
        <v>0.725027032493446</v>
      </c>
      <c r="J29" s="47" t="n">
        <f aca="false">+Resevoirs!J29/'Reservoirs %'!$E29</f>
        <v>0.595399419676544</v>
      </c>
      <c r="K29" s="14"/>
      <c r="L29" s="47" t="n">
        <f aca="false">+Resevoirs!L29/'Reservoirs %'!$E29</f>
        <v>0.444025235513306</v>
      </c>
      <c r="M29" s="47" t="n">
        <f aca="false">+Resevoirs!M29/'Reservoirs %'!$E29</f>
        <v>0.602789597740939</v>
      </c>
      <c r="N29" s="47" t="n">
        <f aca="false">+Resevoirs!N29/'Reservoirs %'!$E29</f>
        <v>0.796069981096703</v>
      </c>
      <c r="O29" s="47" t="n">
        <f aca="false">+Resevoirs!O29/'Reservoirs %'!$E29</f>
        <v>0.614637220048386</v>
      </c>
      <c r="P29" s="14"/>
      <c r="Q29" s="47" t="n">
        <f aca="false">+Resevoirs!Q29/'Reservoirs %'!$E29</f>
        <v>0.536659172766805</v>
      </c>
      <c r="R29" s="47" t="n">
        <f aca="false">+Resevoirs!R29/'Reservoirs %'!$E29</f>
        <v>0.729675065539211</v>
      </c>
      <c r="S29" s="47" t="n">
        <f aca="false">+Resevoirs!S29/'Reservoirs %'!$E29</f>
        <v>0.872340508288668</v>
      </c>
      <c r="T29" s="47" t="n">
        <f aca="false">+Resevoirs!T29/'Reservoirs %'!$E29</f>
        <v>0.675127772289166</v>
      </c>
      <c r="U29" s="14"/>
      <c r="V29" s="47" t="n">
        <f aca="false">+Resevoirs!V29/'Reservoirs %'!$E29</f>
        <v>0.589339473663739</v>
      </c>
      <c r="W29" s="47" t="n">
        <f aca="false">+Resevoirs!W29/'Reservoirs %'!$E29</f>
        <v>0.810616963181355</v>
      </c>
      <c r="X29" s="47" t="n">
        <f aca="false">+Resevoirs!X29/'Reservoirs %'!$E29</f>
        <v>0.964721623661016</v>
      </c>
      <c r="Y29" s="47" t="n">
        <f aca="false">+Resevoirs!Y29/'Reservoirs %'!$E29</f>
        <v>0.657290216182156</v>
      </c>
      <c r="Z29" s="14"/>
    </row>
    <row r="30" customFormat="false" ht="6.75" hidden="false" customHeight="true" outlineLevel="0" collapsed="false">
      <c r="A30" s="30"/>
      <c r="B30" s="4"/>
      <c r="C30" s="4"/>
      <c r="D30" s="4"/>
      <c r="E30" s="4"/>
      <c r="F30" s="31"/>
      <c r="G30" s="4"/>
      <c r="H30" s="4"/>
      <c r="I30" s="4"/>
      <c r="J30" s="4"/>
      <c r="K30" s="4"/>
      <c r="L30" s="4"/>
      <c r="M30" s="4"/>
      <c r="N30" s="4"/>
      <c r="O30" s="4"/>
      <c r="P30" s="4"/>
      <c r="Q30" s="31"/>
      <c r="R30" s="4"/>
      <c r="S30" s="4"/>
      <c r="T30" s="4"/>
      <c r="U30" s="4"/>
      <c r="V30" s="31"/>
      <c r="W30" s="4"/>
      <c r="X30" s="4"/>
      <c r="Y30" s="4"/>
      <c r="Z30" s="5"/>
    </row>
    <row r="31" customFormat="false" ht="12.75" hidden="false" customHeight="false" outlineLevel="0" collapsed="false"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3" customFormat="false" ht="13.5" hidden="false" customHeight="false" outlineLevel="0" collapsed="false">
      <c r="B33" s="2" t="s">
        <v>0</v>
      </c>
    </row>
    <row r="34" customFormat="false" ht="6" hidden="false" customHeight="true" outlineLevel="0" collapsed="false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28"/>
    </row>
    <row r="35" customFormat="false" ht="23.25" hidden="false" customHeight="false" outlineLevel="0" collapsed="false">
      <c r="A35" s="6"/>
      <c r="B35" s="7" t="s">
        <v>1</v>
      </c>
      <c r="C35" s="8" t="s">
        <v>2</v>
      </c>
      <c r="D35" s="9" t="s">
        <v>3</v>
      </c>
      <c r="E35" s="9" t="s">
        <v>4</v>
      </c>
      <c r="F35" s="10"/>
      <c r="G35" s="11" t="n">
        <v>35643</v>
      </c>
      <c r="H35" s="11" t="n">
        <v>36008</v>
      </c>
      <c r="I35" s="11" t="n">
        <v>36373</v>
      </c>
      <c r="J35" s="11" t="n">
        <v>36739</v>
      </c>
      <c r="K35" s="5"/>
      <c r="L35" s="11" t="n">
        <v>35674</v>
      </c>
      <c r="M35" s="11" t="n">
        <v>36039</v>
      </c>
      <c r="N35" s="11" t="n">
        <v>36404</v>
      </c>
      <c r="O35" s="11" t="n">
        <v>36770</v>
      </c>
      <c r="P35" s="5"/>
      <c r="Q35" s="11" t="n">
        <v>35704</v>
      </c>
      <c r="R35" s="11" t="n">
        <v>36069</v>
      </c>
      <c r="S35" s="11" t="n">
        <v>36434</v>
      </c>
      <c r="T35" s="11" t="n">
        <v>36800</v>
      </c>
      <c r="U35" s="5"/>
      <c r="V35" s="11" t="n">
        <v>35735</v>
      </c>
      <c r="W35" s="11" t="n">
        <v>36100</v>
      </c>
      <c r="X35" s="11" t="n">
        <v>36465</v>
      </c>
      <c r="Y35" s="11" t="n">
        <v>36831</v>
      </c>
      <c r="Z35" s="5"/>
    </row>
    <row r="36" customFormat="false" ht="6" hidden="false" customHeight="true" outlineLevel="0" collapsed="false">
      <c r="A36" s="14"/>
      <c r="B36" s="15"/>
      <c r="C36" s="15"/>
      <c r="D36" s="15"/>
      <c r="E36" s="10"/>
      <c r="F36" s="16"/>
      <c r="G36" s="17"/>
      <c r="H36" s="17"/>
      <c r="I36" s="17"/>
      <c r="J36" s="17"/>
      <c r="K36" s="18"/>
      <c r="L36" s="17"/>
      <c r="M36" s="17"/>
      <c r="N36" s="17"/>
      <c r="O36" s="17"/>
      <c r="P36" s="18"/>
      <c r="Q36" s="17"/>
      <c r="R36" s="17"/>
      <c r="S36" s="17"/>
      <c r="T36" s="17"/>
      <c r="U36" s="18"/>
      <c r="V36" s="17"/>
      <c r="W36" s="17"/>
      <c r="X36" s="17"/>
      <c r="Y36" s="17"/>
      <c r="Z36" s="18"/>
    </row>
    <row r="37" customFormat="false" ht="12.75" hidden="false" customHeight="false" outlineLevel="0" collapsed="false">
      <c r="A37" s="19"/>
      <c r="B37" s="20" t="s">
        <v>5</v>
      </c>
      <c r="C37" s="21" t="s">
        <v>6</v>
      </c>
      <c r="D37" s="21" t="s">
        <v>7</v>
      </c>
      <c r="E37" s="22" t="n">
        <v>5500</v>
      </c>
      <c r="F37" s="6"/>
      <c r="G37" s="45" t="n">
        <f aca="false">+Resevoirs!G37/'Reservoirs %'!$E37</f>
        <v>0.382727272727273</v>
      </c>
      <c r="H37" s="45" t="n">
        <f aca="false">+Resevoirs!H37/'Reservoirs %'!$E37</f>
        <v>0.394545454545455</v>
      </c>
      <c r="I37" s="45" t="n">
        <f aca="false">+Resevoirs!I37/'Reservoirs %'!$E37</f>
        <v>0.373454545454545</v>
      </c>
      <c r="J37" s="45" t="n">
        <f aca="false">+Resevoirs!J37/'Reservoirs %'!$E37</f>
        <v>0.351454545454545</v>
      </c>
      <c r="K37" s="6"/>
      <c r="L37" s="45" t="n">
        <f aca="false">+Resevoirs!L37/'Reservoirs %'!$E37</f>
        <v>0.393090909090909</v>
      </c>
      <c r="M37" s="45" t="n">
        <f aca="false">+Resevoirs!M37/'Reservoirs %'!$E37</f>
        <v>0.43</v>
      </c>
      <c r="N37" s="45" t="n">
        <f aca="false">+Resevoirs!N37/'Reservoirs %'!$E37</f>
        <v>0.358545454545455</v>
      </c>
      <c r="O37" s="45" t="n">
        <f aca="false">+Resevoirs!O37/'Reservoirs %'!$E37</f>
        <v>0</v>
      </c>
      <c r="P37" s="6"/>
      <c r="Q37" s="45" t="n">
        <f aca="false">+Resevoirs!Q37/'Reservoirs %'!$E37</f>
        <v>0.428</v>
      </c>
      <c r="R37" s="45" t="n">
        <f aca="false">+Resevoirs!R37/'Reservoirs %'!$E37</f>
        <v>0.466</v>
      </c>
      <c r="S37" s="45" t="n">
        <f aca="false">+Resevoirs!S37/'Reservoirs %'!$E37</f>
        <v>0.344909090909091</v>
      </c>
      <c r="T37" s="45" t="n">
        <f aca="false">+Resevoirs!T37/'Reservoirs %'!$E37</f>
        <v>0</v>
      </c>
      <c r="U37" s="6"/>
      <c r="V37" s="45" t="n">
        <f aca="false">+Resevoirs!V37/'Reservoirs %'!$E37</f>
        <v>0.497272727272727</v>
      </c>
      <c r="W37" s="45" t="n">
        <f aca="false">+Resevoirs!W37/'Reservoirs %'!$E37</f>
        <v>0.487454545454546</v>
      </c>
      <c r="X37" s="45" t="n">
        <f aca="false">+Resevoirs!X37/'Reservoirs %'!$E37</f>
        <v>0.332909090909091</v>
      </c>
      <c r="Y37" s="45" t="n">
        <f aca="false">+Resevoirs!Y37/'Reservoirs %'!$E37</f>
        <v>0</v>
      </c>
      <c r="Z37" s="6"/>
    </row>
    <row r="38" customFormat="false" ht="12.75" hidden="false" customHeight="false" outlineLevel="0" collapsed="false">
      <c r="A38" s="19"/>
      <c r="B38" s="24" t="s">
        <v>5</v>
      </c>
      <c r="C38" s="25" t="s">
        <v>8</v>
      </c>
      <c r="D38" s="25" t="s">
        <v>7</v>
      </c>
      <c r="E38" s="22" t="n">
        <v>8000</v>
      </c>
      <c r="F38" s="14"/>
      <c r="G38" s="46" t="n">
        <f aca="false">+Resevoirs!G38/'Reservoirs %'!$E38</f>
        <v>0.567875</v>
      </c>
      <c r="H38" s="46" t="n">
        <f aca="false">+Resevoirs!H38/'Reservoirs %'!$E38</f>
        <v>0.637625</v>
      </c>
      <c r="I38" s="46" t="n">
        <f aca="false">+Resevoirs!I38/'Reservoirs %'!$E38</f>
        <v>0.61825</v>
      </c>
      <c r="J38" s="46" t="n">
        <f aca="false">+Resevoirs!J38/'Reservoirs %'!$E38</f>
        <v>0.41725</v>
      </c>
      <c r="K38" s="14"/>
      <c r="L38" s="46" t="n">
        <f aca="false">+Resevoirs!L38/'Reservoirs %'!$E38</f>
        <v>0.607</v>
      </c>
      <c r="M38" s="46" t="n">
        <f aca="false">+Resevoirs!M38/'Reservoirs %'!$E38</f>
        <v>0.7135</v>
      </c>
      <c r="N38" s="46" t="n">
        <f aca="false">+Resevoirs!N38/'Reservoirs %'!$E38</f>
        <v>0.58975</v>
      </c>
      <c r="O38" s="46" t="n">
        <f aca="false">+Resevoirs!O38/'Reservoirs %'!$E38</f>
        <v>0</v>
      </c>
      <c r="P38" s="14"/>
      <c r="Q38" s="46" t="n">
        <f aca="false">+Resevoirs!Q38/'Reservoirs %'!$E38</f>
        <v>0.675875</v>
      </c>
      <c r="R38" s="46" t="n">
        <f aca="false">+Resevoirs!R38/'Reservoirs %'!$E38</f>
        <v>0.787</v>
      </c>
      <c r="S38" s="46" t="n">
        <f aca="false">+Resevoirs!S38/'Reservoirs %'!$E38</f>
        <v>0.5745</v>
      </c>
      <c r="T38" s="46" t="n">
        <f aca="false">+Resevoirs!T38/'Reservoirs %'!$E38</f>
        <v>0</v>
      </c>
      <c r="U38" s="14"/>
      <c r="V38" s="46" t="n">
        <f aca="false">+Resevoirs!V38/'Reservoirs %'!$E38</f>
        <v>0.792125</v>
      </c>
      <c r="W38" s="46" t="n">
        <f aca="false">+Resevoirs!W38/'Reservoirs %'!$E38</f>
        <v>0.821375</v>
      </c>
      <c r="X38" s="46" t="n">
        <f aca="false">+Resevoirs!X38/'Reservoirs %'!$E38</f>
        <v>0.528625</v>
      </c>
      <c r="Y38" s="46" t="n">
        <f aca="false">+Resevoirs!Y38/'Reservoirs %'!$E38</f>
        <v>0</v>
      </c>
      <c r="Z38" s="14"/>
    </row>
    <row r="39" customFormat="false" ht="12.75" hidden="false" customHeight="false" outlineLevel="0" collapsed="false">
      <c r="A39" s="19"/>
      <c r="B39" s="24" t="s">
        <v>9</v>
      </c>
      <c r="C39" s="25" t="s">
        <v>10</v>
      </c>
      <c r="D39" s="25" t="s">
        <v>11</v>
      </c>
      <c r="E39" s="22" t="n">
        <v>100</v>
      </c>
      <c r="F39" s="14"/>
      <c r="G39" s="46" t="n">
        <f aca="false">+Resevoirs!G39/'Reservoirs %'!$E39</f>
        <v>0.29</v>
      </c>
      <c r="H39" s="46" t="n">
        <f aca="false">+Resevoirs!H39/'Reservoirs %'!$E39</f>
        <v>0.29</v>
      </c>
      <c r="I39" s="46" t="n">
        <f aca="false">+Resevoirs!I39/'Reservoirs %'!$E39</f>
        <v>0.29</v>
      </c>
      <c r="J39" s="46" t="n">
        <f aca="false">+Resevoirs!J39/'Reservoirs %'!$E39</f>
        <v>0.29</v>
      </c>
      <c r="K39" s="14"/>
      <c r="L39" s="46" t="n">
        <f aca="false">+Resevoirs!L39/'Reservoirs %'!$E39</f>
        <v>0.29</v>
      </c>
      <c r="M39" s="46" t="n">
        <f aca="false">+Resevoirs!M39/'Reservoirs %'!$E39</f>
        <v>0.29</v>
      </c>
      <c r="N39" s="46" t="n">
        <f aca="false">+Resevoirs!N39/'Reservoirs %'!$E39</f>
        <v>0.29</v>
      </c>
      <c r="O39" s="46" t="n">
        <f aca="false">+Resevoirs!O39/'Reservoirs %'!$E39</f>
        <v>0</v>
      </c>
      <c r="P39" s="14"/>
      <c r="Q39" s="46" t="n">
        <f aca="false">+Resevoirs!Q39/'Reservoirs %'!$E39</f>
        <v>0.29</v>
      </c>
      <c r="R39" s="46" t="n">
        <f aca="false">+Resevoirs!R39/'Reservoirs %'!$E39</f>
        <v>0.29</v>
      </c>
      <c r="S39" s="46" t="n">
        <f aca="false">+Resevoirs!S39/'Reservoirs %'!$E39</f>
        <v>0.29</v>
      </c>
      <c r="T39" s="46" t="n">
        <f aca="false">+Resevoirs!T39/'Reservoirs %'!$E39</f>
        <v>0</v>
      </c>
      <c r="U39" s="14"/>
      <c r="V39" s="46" t="n">
        <f aca="false">+Resevoirs!V39/'Reservoirs %'!$E39</f>
        <v>0.29</v>
      </c>
      <c r="W39" s="46" t="n">
        <f aca="false">+Resevoirs!W39/'Reservoirs %'!$E39</f>
        <v>0.29</v>
      </c>
      <c r="X39" s="46" t="n">
        <f aca="false">+Resevoirs!X39/'Reservoirs %'!$E39</f>
        <v>0.29</v>
      </c>
      <c r="Y39" s="46" t="n">
        <f aca="false">+Resevoirs!Y39/'Reservoirs %'!$E39</f>
        <v>0</v>
      </c>
      <c r="Z39" s="14"/>
    </row>
    <row r="40" customFormat="false" ht="12.75" hidden="false" customHeight="false" outlineLevel="0" collapsed="false">
      <c r="A40" s="19"/>
      <c r="B40" s="24" t="s">
        <v>12</v>
      </c>
      <c r="C40" s="25" t="s">
        <v>13</v>
      </c>
      <c r="D40" s="25" t="s">
        <v>14</v>
      </c>
      <c r="E40" s="22" t="n">
        <v>1000</v>
      </c>
      <c r="F40" s="14"/>
      <c r="G40" s="46" t="n">
        <f aca="false">+Resevoirs!G40/'Reservoirs %'!$E40</f>
        <v>1.273</v>
      </c>
      <c r="H40" s="46" t="n">
        <f aca="false">+Resevoirs!H40/'Reservoirs %'!$E40</f>
        <v>1.3</v>
      </c>
      <c r="I40" s="46" t="n">
        <f aca="false">+Resevoirs!I40/'Reservoirs %'!$E40</f>
        <v>1.247</v>
      </c>
      <c r="J40" s="46" t="n">
        <f aca="false">+Resevoirs!J40/'Reservoirs %'!$E40</f>
        <v>0</v>
      </c>
      <c r="K40" s="14"/>
      <c r="L40" s="46" t="n">
        <f aca="false">+Resevoirs!L40/'Reservoirs %'!$E40</f>
        <v>1.177</v>
      </c>
      <c r="M40" s="46" t="n">
        <f aca="false">+Resevoirs!M40/'Reservoirs %'!$E40</f>
        <v>1.3</v>
      </c>
      <c r="N40" s="46" t="n">
        <f aca="false">+Resevoirs!N40/'Reservoirs %'!$E40</f>
        <v>1.247</v>
      </c>
      <c r="O40" s="46" t="n">
        <f aca="false">+Resevoirs!O40/'Reservoirs %'!$E40</f>
        <v>0</v>
      </c>
      <c r="P40" s="14"/>
      <c r="Q40" s="46" t="n">
        <f aca="false">+Resevoirs!Q40/'Reservoirs %'!$E40</f>
        <v>1.233</v>
      </c>
      <c r="R40" s="46" t="n">
        <f aca="false">+Resevoirs!R40/'Reservoirs %'!$E40</f>
        <v>1.3</v>
      </c>
      <c r="S40" s="46" t="n">
        <f aca="false">+Resevoirs!S40/'Reservoirs %'!$E40</f>
        <v>1.247</v>
      </c>
      <c r="T40" s="46" t="n">
        <f aca="false">+Resevoirs!T40/'Reservoirs %'!$E40</f>
        <v>0</v>
      </c>
      <c r="U40" s="14"/>
      <c r="V40" s="46" t="n">
        <f aca="false">+Resevoirs!V40/'Reservoirs %'!$E40</f>
        <v>1.378</v>
      </c>
      <c r="W40" s="46" t="n">
        <f aca="false">+Resevoirs!W40/'Reservoirs %'!$E40</f>
        <v>1.314</v>
      </c>
      <c r="X40" s="46" t="n">
        <f aca="false">+Resevoirs!X40/'Reservoirs %'!$E40</f>
        <v>1.247</v>
      </c>
      <c r="Y40" s="46" t="n">
        <f aca="false">+Resevoirs!Y40/'Reservoirs %'!$E40</f>
        <v>0</v>
      </c>
      <c r="Z40" s="14"/>
    </row>
    <row r="41" customFormat="false" ht="12.75" hidden="false" customHeight="false" outlineLevel="0" collapsed="false">
      <c r="A41" s="19"/>
      <c r="B41" s="24" t="s">
        <v>15</v>
      </c>
      <c r="C41" s="25" t="s">
        <v>16</v>
      </c>
      <c r="D41" s="25" t="s">
        <v>14</v>
      </c>
      <c r="E41" s="22" t="n">
        <v>45000</v>
      </c>
      <c r="F41" s="14"/>
      <c r="G41" s="46" t="n">
        <f aca="false">+Resevoirs!G41/'Reservoirs %'!$E41</f>
        <v>0.680466666666667</v>
      </c>
      <c r="H41" s="46" t="n">
        <f aca="false">+Resevoirs!H41/'Reservoirs %'!$E41</f>
        <v>0.973288888888889</v>
      </c>
      <c r="I41" s="46" t="n">
        <f aca="false">+Resevoirs!I41/'Reservoirs %'!$E41</f>
        <v>1.02973333333333</v>
      </c>
      <c r="J41" s="46" t="n">
        <f aca="false">+Resevoirs!J41/'Reservoirs %'!$E41</f>
        <v>1.01855555555556</v>
      </c>
      <c r="K41" s="14"/>
      <c r="L41" s="46" t="n">
        <f aca="false">+Resevoirs!L41/'Reservoirs %'!$E41</f>
        <v>0.7372</v>
      </c>
      <c r="M41" s="46" t="n">
        <f aca="false">+Resevoirs!M41/'Reservoirs %'!$E41</f>
        <v>0.996511111111111</v>
      </c>
      <c r="N41" s="46" t="n">
        <f aca="false">+Resevoirs!N41/'Reservoirs %'!$E41</f>
        <v>1.07591111111111</v>
      </c>
      <c r="O41" s="46" t="n">
        <f aca="false">+Resevoirs!O41/'Reservoirs %'!$E41</f>
        <v>0</v>
      </c>
      <c r="P41" s="14"/>
      <c r="Q41" s="46" t="n">
        <f aca="false">+Resevoirs!Q41/'Reservoirs %'!$E41</f>
        <v>0.884733333333333</v>
      </c>
      <c r="R41" s="46" t="n">
        <f aca="false">+Resevoirs!R41/'Reservoirs %'!$E41</f>
        <v>1.0618</v>
      </c>
      <c r="S41" s="46" t="n">
        <f aca="false">+Resevoirs!S41/'Reservoirs %'!$E41</f>
        <v>1.10255555555556</v>
      </c>
      <c r="T41" s="46" t="n">
        <f aca="false">+Resevoirs!T41/'Reservoirs %'!$E41</f>
        <v>0</v>
      </c>
      <c r="U41" s="14"/>
      <c r="V41" s="46" t="n">
        <f aca="false">+Resevoirs!V41/'Reservoirs %'!$E41</f>
        <v>1.00148888888889</v>
      </c>
      <c r="W41" s="46" t="n">
        <f aca="false">+Resevoirs!W41/'Reservoirs %'!$E41</f>
        <v>1.15195555555556</v>
      </c>
      <c r="X41" s="46" t="n">
        <f aca="false">+Resevoirs!X41/'Reservoirs %'!$E41</f>
        <v>1.15337777777778</v>
      </c>
      <c r="Y41" s="46" t="n">
        <f aca="false">+Resevoirs!Y41/'Reservoirs %'!$E41</f>
        <v>0</v>
      </c>
      <c r="Z41" s="14"/>
    </row>
    <row r="42" customFormat="false" ht="12.75" hidden="false" customHeight="false" outlineLevel="0" collapsed="false">
      <c r="A42" s="19"/>
      <c r="B42" s="24" t="s">
        <v>17</v>
      </c>
      <c r="C42" s="25" t="s">
        <v>18</v>
      </c>
      <c r="D42" s="25" t="s">
        <v>19</v>
      </c>
      <c r="E42" s="22" t="n">
        <v>766</v>
      </c>
      <c r="F42" s="14"/>
      <c r="G42" s="46" t="n">
        <f aca="false">+Resevoirs!G42/'Reservoirs %'!$E42</f>
        <v>2.51305483028721</v>
      </c>
      <c r="H42" s="46" t="n">
        <f aca="false">+Resevoirs!H42/'Reservoirs %'!$E42</f>
        <v>1.02741514360313</v>
      </c>
      <c r="I42" s="46" t="n">
        <f aca="false">+Resevoirs!I42/'Reservoirs %'!$E42</f>
        <v>0.181462140992167</v>
      </c>
      <c r="J42" s="46" t="n">
        <f aca="false">+Resevoirs!J42/'Reservoirs %'!$E42</f>
        <v>0</v>
      </c>
      <c r="K42" s="14"/>
      <c r="L42" s="46" t="n">
        <f aca="false">+Resevoirs!L42/'Reservoirs %'!$E42</f>
        <v>2.34856396866841</v>
      </c>
      <c r="M42" s="46" t="n">
        <f aca="false">+Resevoirs!M42/'Reservoirs %'!$E42</f>
        <v>0.967362924281984</v>
      </c>
      <c r="N42" s="46" t="n">
        <f aca="false">+Resevoirs!N42/'Reservoirs %'!$E42</f>
        <v>0.121409921671018</v>
      </c>
      <c r="O42" s="46" t="n">
        <f aca="false">+Resevoirs!O42/'Reservoirs %'!$E42</f>
        <v>0</v>
      </c>
      <c r="P42" s="14"/>
      <c r="Q42" s="46" t="n">
        <f aca="false">+Resevoirs!Q42/'Reservoirs %'!$E42</f>
        <v>2.19712793733681</v>
      </c>
      <c r="R42" s="46" t="n">
        <f aca="false">+Resevoirs!R42/'Reservoirs %'!$E42</f>
        <v>0.875979112271541</v>
      </c>
      <c r="S42" s="46" t="n">
        <f aca="false">+Resevoirs!S42/'Reservoirs %'!$E42</f>
        <v>0.0822454308093995</v>
      </c>
      <c r="T42" s="46" t="n">
        <f aca="false">+Resevoirs!T42/'Reservoirs %'!$E42</f>
        <v>0</v>
      </c>
      <c r="U42" s="14"/>
      <c r="V42" s="46" t="n">
        <f aca="false">+Resevoirs!V42/'Reservoirs %'!$E42</f>
        <v>2.04830287206266</v>
      </c>
      <c r="W42" s="46" t="n">
        <f aca="false">+Resevoirs!W42/'Reservoirs %'!$E42</f>
        <v>0.804177545691906</v>
      </c>
      <c r="X42" s="46" t="n">
        <f aca="false">+Resevoirs!X42/'Reservoirs %'!$E42</f>
        <v>0.0365535248041776</v>
      </c>
      <c r="Y42" s="46" t="n">
        <f aca="false">+Resevoirs!Y42/'Reservoirs %'!$E42</f>
        <v>0</v>
      </c>
      <c r="Z42" s="14"/>
    </row>
    <row r="43" customFormat="false" ht="12.75" hidden="false" customHeight="false" outlineLevel="0" collapsed="false">
      <c r="A43" s="19"/>
      <c r="B43" s="24" t="s">
        <v>20</v>
      </c>
      <c r="C43" s="25" t="s">
        <v>21</v>
      </c>
      <c r="D43" s="25" t="s">
        <v>22</v>
      </c>
      <c r="E43" s="22" t="n">
        <v>80</v>
      </c>
      <c r="F43" s="14"/>
      <c r="G43" s="46" t="n">
        <f aca="false">+Resevoirs!G43/'Reservoirs %'!$E43</f>
        <v>1</v>
      </c>
      <c r="H43" s="46" t="n">
        <f aca="false">+Resevoirs!H43/'Reservoirs %'!$E43</f>
        <v>1</v>
      </c>
      <c r="I43" s="46" t="n">
        <f aca="false">+Resevoirs!I43/'Reservoirs %'!$E43</f>
        <v>1</v>
      </c>
      <c r="J43" s="46" t="n">
        <f aca="false">+Resevoirs!J43/'Reservoirs %'!$E43</f>
        <v>1</v>
      </c>
      <c r="K43" s="14"/>
      <c r="L43" s="46" t="n">
        <f aca="false">+Resevoirs!L43/'Reservoirs %'!$E43</f>
        <v>1</v>
      </c>
      <c r="M43" s="46" t="n">
        <f aca="false">+Resevoirs!M43/'Reservoirs %'!$E43</f>
        <v>1</v>
      </c>
      <c r="N43" s="46" t="n">
        <f aca="false">+Resevoirs!N43/'Reservoirs %'!$E43</f>
        <v>1</v>
      </c>
      <c r="O43" s="46" t="n">
        <f aca="false">+Resevoirs!O43/'Reservoirs %'!$E43</f>
        <v>0</v>
      </c>
      <c r="P43" s="14"/>
      <c r="Q43" s="46" t="n">
        <f aca="false">+Resevoirs!Q43/'Reservoirs %'!$E43</f>
        <v>1</v>
      </c>
      <c r="R43" s="46" t="n">
        <f aca="false">+Resevoirs!R43/'Reservoirs %'!$E43</f>
        <v>1</v>
      </c>
      <c r="S43" s="46" t="n">
        <f aca="false">+Resevoirs!S43/'Reservoirs %'!$E43</f>
        <v>1</v>
      </c>
      <c r="T43" s="46" t="n">
        <f aca="false">+Resevoirs!T43/'Reservoirs %'!$E43</f>
        <v>0</v>
      </c>
      <c r="U43" s="14"/>
      <c r="V43" s="46" t="n">
        <f aca="false">+Resevoirs!V43/'Reservoirs %'!$E43</f>
        <v>1</v>
      </c>
      <c r="W43" s="46" t="n">
        <f aca="false">+Resevoirs!W43/'Reservoirs %'!$E43</f>
        <v>1</v>
      </c>
      <c r="X43" s="46" t="n">
        <f aca="false">+Resevoirs!X43/'Reservoirs %'!$E43</f>
        <v>1</v>
      </c>
      <c r="Y43" s="46" t="n">
        <f aca="false">+Resevoirs!Y43/'Reservoirs %'!$E43</f>
        <v>0</v>
      </c>
      <c r="Z43" s="14"/>
    </row>
    <row r="44" customFormat="false" ht="12.75" hidden="false" customHeight="false" outlineLevel="0" collapsed="false">
      <c r="A44" s="19"/>
      <c r="B44" s="24" t="s">
        <v>20</v>
      </c>
      <c r="C44" s="25" t="s">
        <v>23</v>
      </c>
      <c r="D44" s="25" t="s">
        <v>24</v>
      </c>
      <c r="E44" s="22" t="n">
        <v>8615</v>
      </c>
      <c r="F44" s="14"/>
      <c r="G44" s="46" t="n">
        <f aca="false">+Resevoirs!G44/'Reservoirs %'!$E44</f>
        <v>0.638073128264655</v>
      </c>
      <c r="H44" s="46" t="n">
        <f aca="false">+Resevoirs!H44/'Reservoirs %'!$E44</f>
        <v>0.68554846198491</v>
      </c>
      <c r="I44" s="46" t="n">
        <f aca="false">+Resevoirs!I44/'Reservoirs %'!$E44</f>
        <v>0.754614045269878</v>
      </c>
      <c r="J44" s="46" t="n">
        <f aca="false">+Resevoirs!J44/'Reservoirs %'!$E44</f>
        <v>0.685896691816599</v>
      </c>
      <c r="K44" s="14"/>
      <c r="L44" s="46" t="n">
        <f aca="false">+Resevoirs!L44/'Reservoirs %'!$E44</f>
        <v>0.701334881021474</v>
      </c>
      <c r="M44" s="46" t="n">
        <f aca="false">+Resevoirs!M44/'Reservoirs %'!$E44</f>
        <v>0.700290191526408</v>
      </c>
      <c r="N44" s="46" t="n">
        <f aca="false">+Resevoirs!N44/'Reservoirs %'!$E44</f>
        <v>0.786535113174695</v>
      </c>
      <c r="O44" s="46" t="n">
        <f aca="false">+Resevoirs!O44/'Reservoirs %'!$E44</f>
        <v>0</v>
      </c>
      <c r="P44" s="14"/>
      <c r="Q44" s="46" t="n">
        <f aca="false">+Resevoirs!Q44/'Reservoirs %'!$E44</f>
        <v>0.770284387695879</v>
      </c>
      <c r="R44" s="46" t="n">
        <f aca="false">+Resevoirs!R44/'Reservoirs %'!$E44</f>
        <v>0.743238537434707</v>
      </c>
      <c r="S44" s="46" t="n">
        <f aca="false">+Resevoirs!S44/'Reservoirs %'!$E44</f>
        <v>0.840046430644225</v>
      </c>
      <c r="T44" s="46" t="n">
        <f aca="false">+Resevoirs!T44/'Reservoirs %'!$E44</f>
        <v>0</v>
      </c>
      <c r="U44" s="14"/>
      <c r="V44" s="46" t="n">
        <f aca="false">+Resevoirs!V44/'Reservoirs %'!$E44</f>
        <v>0.815438189204875</v>
      </c>
      <c r="W44" s="46" t="n">
        <f aca="false">+Resevoirs!W44/'Reservoirs %'!$E44</f>
        <v>0.79454439930354</v>
      </c>
      <c r="X44" s="46" t="n">
        <f aca="false">+Resevoirs!X44/'Reservoirs %'!$E44</f>
        <v>0.821125943122461</v>
      </c>
      <c r="Y44" s="46" t="n">
        <f aca="false">+Resevoirs!Y44/'Reservoirs %'!$E44</f>
        <v>0</v>
      </c>
      <c r="Z44" s="14"/>
    </row>
    <row r="45" customFormat="false" ht="12.75" hidden="false" customHeight="false" outlineLevel="0" collapsed="false">
      <c r="A45" s="19"/>
      <c r="B45" s="24" t="s">
        <v>20</v>
      </c>
      <c r="C45" s="25" t="s">
        <v>25</v>
      </c>
      <c r="D45" s="25" t="s">
        <v>22</v>
      </c>
      <c r="E45" s="22" t="n">
        <v>3425</v>
      </c>
      <c r="F45" s="14"/>
      <c r="G45" s="46" t="n">
        <f aca="false">+Resevoirs!G45/'Reservoirs %'!$E45</f>
        <v>0.838248175182482</v>
      </c>
      <c r="H45" s="46" t="n">
        <f aca="false">+Resevoirs!H45/'Reservoirs %'!$E45</f>
        <v>1.03766423357664</v>
      </c>
      <c r="I45" s="46" t="n">
        <f aca="false">+Resevoirs!I45/'Reservoirs %'!$E45</f>
        <v>0.933430656934307</v>
      </c>
      <c r="J45" s="46" t="n">
        <f aca="false">+Resevoirs!J45/'Reservoirs %'!$E45</f>
        <v>0.947153284671533</v>
      </c>
      <c r="K45" s="14"/>
      <c r="L45" s="46" t="n">
        <f aca="false">+Resevoirs!L45/'Reservoirs %'!$E45</f>
        <v>0.981897810218978</v>
      </c>
      <c r="M45" s="46" t="n">
        <f aca="false">+Resevoirs!M45/'Reservoirs %'!$E45</f>
        <v>1.10802919708029</v>
      </c>
      <c r="N45" s="46" t="n">
        <f aca="false">+Resevoirs!N45/'Reservoirs %'!$E45</f>
        <v>0.964087591240876</v>
      </c>
      <c r="O45" s="46" t="n">
        <f aca="false">+Resevoirs!O45/'Reservoirs %'!$E45</f>
        <v>0</v>
      </c>
      <c r="P45" s="14"/>
      <c r="Q45" s="46" t="n">
        <f aca="false">+Resevoirs!Q45/'Reservoirs %'!$E45</f>
        <v>1.01430656934307</v>
      </c>
      <c r="R45" s="46" t="n">
        <f aca="false">+Resevoirs!R45/'Reservoirs %'!$E45</f>
        <v>1.06656934306569</v>
      </c>
      <c r="S45" s="46" t="n">
        <f aca="false">+Resevoirs!S45/'Reservoirs %'!$E45</f>
        <v>0.97021897810219</v>
      </c>
      <c r="T45" s="46" t="n">
        <f aca="false">+Resevoirs!T45/'Reservoirs %'!$E45</f>
        <v>0</v>
      </c>
      <c r="U45" s="14"/>
      <c r="V45" s="46" t="n">
        <f aca="false">+Resevoirs!V45/'Reservoirs %'!$E45</f>
        <v>1.06160583941606</v>
      </c>
      <c r="W45" s="46" t="n">
        <f aca="false">+Resevoirs!W45/'Reservoirs %'!$E45</f>
        <v>1.06569343065693</v>
      </c>
      <c r="X45" s="46" t="n">
        <f aca="false">+Resevoirs!X45/'Reservoirs %'!$E45</f>
        <v>1.03094890510949</v>
      </c>
      <c r="Y45" s="46" t="n">
        <f aca="false">+Resevoirs!Y45/'Reservoirs %'!$E45</f>
        <v>0</v>
      </c>
      <c r="Z45" s="14"/>
    </row>
    <row r="46" customFormat="false" ht="12.75" hidden="false" customHeight="false" outlineLevel="0" collapsed="false">
      <c r="A46" s="19"/>
      <c r="B46" s="24" t="s">
        <v>20</v>
      </c>
      <c r="C46" s="25" t="s">
        <v>26</v>
      </c>
      <c r="D46" s="25" t="s">
        <v>27</v>
      </c>
      <c r="E46" s="22" t="n">
        <v>2825</v>
      </c>
      <c r="F46" s="14"/>
      <c r="G46" s="46" t="n">
        <f aca="false">+Resevoirs!G46/'Reservoirs %'!$E46</f>
        <v>1.42973451327434</v>
      </c>
      <c r="H46" s="46" t="n">
        <f aca="false">+Resevoirs!H46/'Reservoirs %'!$E46</f>
        <v>1.41274336283186</v>
      </c>
      <c r="I46" s="46" t="n">
        <f aca="false">+Resevoirs!I46/'Reservoirs %'!$E46</f>
        <v>1.29097345132743</v>
      </c>
      <c r="J46" s="46" t="n">
        <f aca="false">+Resevoirs!J46/'Reservoirs %'!$E46</f>
        <v>1.39150442477876</v>
      </c>
      <c r="K46" s="14"/>
      <c r="L46" s="46" t="n">
        <f aca="false">+Resevoirs!L46/'Reservoirs %'!$E46</f>
        <v>1.40884955752212</v>
      </c>
      <c r="M46" s="46" t="n">
        <f aca="false">+Resevoirs!M46/'Reservoirs %'!$E46</f>
        <v>1.42407079646018</v>
      </c>
      <c r="N46" s="46" t="n">
        <f aca="false">+Resevoirs!N46/'Reservoirs %'!$E46</f>
        <v>1.31929203539823</v>
      </c>
      <c r="O46" s="46" t="n">
        <f aca="false">+Resevoirs!O46/'Reservoirs %'!$E46</f>
        <v>0</v>
      </c>
      <c r="P46" s="14"/>
      <c r="Q46" s="46" t="n">
        <f aca="false">+Resevoirs!Q46/'Reservoirs %'!$E46</f>
        <v>1.47433628318584</v>
      </c>
      <c r="R46" s="46" t="n">
        <f aca="false">+Resevoirs!R46/'Reservoirs %'!$E46</f>
        <v>1.43681415929204</v>
      </c>
      <c r="S46" s="46" t="n">
        <f aca="false">+Resevoirs!S46/'Reservoirs %'!$E46</f>
        <v>1.40955752212389</v>
      </c>
      <c r="T46" s="46" t="n">
        <f aca="false">+Resevoirs!T46/'Reservoirs %'!$E46</f>
        <v>0</v>
      </c>
      <c r="U46" s="14"/>
      <c r="V46" s="46" t="n">
        <f aca="false">+Resevoirs!V46/'Reservoirs %'!$E46</f>
        <v>1.50230088495575</v>
      </c>
      <c r="W46" s="46" t="n">
        <f aca="false">+Resevoirs!W46/'Reservoirs %'!$E46</f>
        <v>1.49557522123894</v>
      </c>
      <c r="X46" s="46" t="n">
        <f aca="false">+Resevoirs!X46/'Reservoirs %'!$E46</f>
        <v>1.41451327433628</v>
      </c>
      <c r="Y46" s="46" t="n">
        <f aca="false">+Resevoirs!Y46/'Reservoirs %'!$E46</f>
        <v>0</v>
      </c>
      <c r="Z46" s="14"/>
    </row>
    <row r="47" customFormat="false" ht="12.75" hidden="false" customHeight="false" outlineLevel="0" collapsed="false">
      <c r="A47" s="19"/>
      <c r="B47" s="24" t="s">
        <v>20</v>
      </c>
      <c r="C47" s="25" t="s">
        <v>28</v>
      </c>
      <c r="D47" s="25" t="s">
        <v>22</v>
      </c>
      <c r="E47" s="22" t="n">
        <v>5290</v>
      </c>
      <c r="F47" s="14"/>
      <c r="G47" s="46" t="n">
        <f aca="false">+Resevoirs!G47/'Reservoirs %'!$E47</f>
        <v>1.16068052930057</v>
      </c>
      <c r="H47" s="46" t="n">
        <f aca="false">+Resevoirs!H47/'Reservoirs %'!$E47</f>
        <v>0.934971644612476</v>
      </c>
      <c r="I47" s="46" t="n">
        <f aca="false">+Resevoirs!I47/'Reservoirs %'!$E47</f>
        <v>0.928733459357278</v>
      </c>
      <c r="J47" s="46" t="n">
        <f aca="false">+Resevoirs!J47/'Reservoirs %'!$E47</f>
        <v>0.5765595463138</v>
      </c>
      <c r="K47" s="14"/>
      <c r="L47" s="46" t="n">
        <f aca="false">+Resevoirs!L47/'Reservoirs %'!$E47</f>
        <v>1.25765595463138</v>
      </c>
      <c r="M47" s="46" t="n">
        <f aca="false">+Resevoirs!M47/'Reservoirs %'!$E47</f>
        <v>0.985822306238185</v>
      </c>
      <c r="N47" s="46" t="n">
        <f aca="false">+Resevoirs!N47/'Reservoirs %'!$E47</f>
        <v>0.951984877126654</v>
      </c>
      <c r="O47" s="46" t="n">
        <f aca="false">+Resevoirs!O47/'Reservoirs %'!$E47</f>
        <v>0</v>
      </c>
      <c r="P47" s="14"/>
      <c r="Q47" s="46" t="n">
        <f aca="false">+Resevoirs!Q47/'Reservoirs %'!$E47</f>
        <v>1.28525519848771</v>
      </c>
      <c r="R47" s="46" t="n">
        <f aca="false">+Resevoirs!R47/'Reservoirs %'!$E47</f>
        <v>1.10926275992439</v>
      </c>
      <c r="S47" s="46" t="n">
        <f aca="false">+Resevoirs!S47/'Reservoirs %'!$E47</f>
        <v>1.0937618147448</v>
      </c>
      <c r="T47" s="46" t="n">
        <f aca="false">+Resevoirs!T47/'Reservoirs %'!$E47</f>
        <v>0</v>
      </c>
      <c r="U47" s="14"/>
      <c r="V47" s="46" t="n">
        <f aca="false">+Resevoirs!V47/'Reservoirs %'!$E47</f>
        <v>1.22703213610586</v>
      </c>
      <c r="W47" s="46" t="n">
        <f aca="false">+Resevoirs!W47/'Reservoirs %'!$E47</f>
        <v>1.20510396975425</v>
      </c>
      <c r="X47" s="46" t="n">
        <f aca="false">+Resevoirs!X47/'Reservoirs %'!$E47</f>
        <v>1.07637051039698</v>
      </c>
      <c r="Y47" s="46" t="n">
        <f aca="false">+Resevoirs!Y47/'Reservoirs %'!$E47</f>
        <v>0</v>
      </c>
      <c r="Z47" s="14"/>
    </row>
    <row r="48" customFormat="false" ht="12.75" hidden="false" customHeight="false" outlineLevel="0" collapsed="false">
      <c r="A48" s="19"/>
      <c r="B48" s="24" t="s">
        <v>20</v>
      </c>
      <c r="C48" s="25" t="s">
        <v>29</v>
      </c>
      <c r="D48" s="25" t="s">
        <v>30</v>
      </c>
      <c r="E48" s="22" t="n">
        <v>1310</v>
      </c>
      <c r="F48" s="14"/>
      <c r="G48" s="46" t="n">
        <f aca="false">+Resevoirs!G48/'Reservoirs %'!$E48</f>
        <v>0.491603053435115</v>
      </c>
      <c r="H48" s="46" t="n">
        <f aca="false">+Resevoirs!H48/'Reservoirs %'!$E48</f>
        <v>0.476335877862595</v>
      </c>
      <c r="I48" s="46" t="n">
        <f aca="false">+Resevoirs!I48/'Reservoirs %'!$E48</f>
        <v>0.415267175572519</v>
      </c>
      <c r="J48" s="46" t="n">
        <f aca="false">+Resevoirs!J48/'Reservoirs %'!$E48</f>
        <v>0.383969465648855</v>
      </c>
      <c r="K48" s="14"/>
      <c r="L48" s="46" t="n">
        <f aca="false">+Resevoirs!L48/'Reservoirs %'!$E48</f>
        <v>0.490076335877863</v>
      </c>
      <c r="M48" s="46" t="n">
        <f aca="false">+Resevoirs!M48/'Reservoirs %'!$E48</f>
        <v>0.480152671755725</v>
      </c>
      <c r="N48" s="46" t="n">
        <f aca="false">+Resevoirs!N48/'Reservoirs %'!$E48</f>
        <v>0.415267175572519</v>
      </c>
      <c r="O48" s="46" t="n">
        <f aca="false">+Resevoirs!O48/'Reservoirs %'!$E48</f>
        <v>0</v>
      </c>
      <c r="P48" s="14"/>
      <c r="Q48" s="46" t="n">
        <f aca="false">+Resevoirs!Q48/'Reservoirs %'!$E48</f>
        <v>0.489312977099237</v>
      </c>
      <c r="R48" s="46" t="n">
        <f aca="false">+Resevoirs!R48/'Reservoirs %'!$E48</f>
        <v>0.474809160305344</v>
      </c>
      <c r="S48" s="46" t="n">
        <f aca="false">+Resevoirs!S48/'Reservoirs %'!$E48</f>
        <v>0.414503816793893</v>
      </c>
      <c r="T48" s="46" t="n">
        <f aca="false">+Resevoirs!T48/'Reservoirs %'!$E48</f>
        <v>0</v>
      </c>
      <c r="U48" s="14"/>
      <c r="V48" s="46" t="n">
        <f aca="false">+Resevoirs!V48/'Reservoirs %'!$E48</f>
        <v>0.488549618320611</v>
      </c>
      <c r="W48" s="46" t="n">
        <f aca="false">+Resevoirs!W48/'Reservoirs %'!$E48</f>
        <v>0.474045801526718</v>
      </c>
      <c r="X48" s="46" t="n">
        <f aca="false">+Resevoirs!X48/'Reservoirs %'!$E48</f>
        <v>0.413740458015267</v>
      </c>
      <c r="Y48" s="46" t="n">
        <f aca="false">+Resevoirs!Y48/'Reservoirs %'!$E48</f>
        <v>0</v>
      </c>
      <c r="Z48" s="14"/>
    </row>
    <row r="49" customFormat="false" ht="12.75" hidden="false" customHeight="false" outlineLevel="0" collapsed="false">
      <c r="A49" s="19"/>
      <c r="B49" s="24" t="s">
        <v>20</v>
      </c>
      <c r="C49" s="25" t="s">
        <v>31</v>
      </c>
      <c r="D49" s="25" t="s">
        <v>32</v>
      </c>
      <c r="E49" s="22" t="n">
        <v>18453</v>
      </c>
      <c r="F49" s="14"/>
      <c r="G49" s="46" t="n">
        <f aca="false">+Resevoirs!G49/'Reservoirs %'!$E49</f>
        <v>0.67593345255514</v>
      </c>
      <c r="H49" s="46" t="n">
        <f aca="false">+Resevoirs!H49/'Reservoirs %'!$E49</f>
        <v>0.891399772394733</v>
      </c>
      <c r="I49" s="46" t="n">
        <f aca="false">+Resevoirs!I49/'Reservoirs %'!$E49</f>
        <v>0.781498943261258</v>
      </c>
      <c r="J49" s="46" t="n">
        <f aca="false">+Resevoirs!J49/'Reservoirs %'!$E49</f>
        <v>0.690781986668834</v>
      </c>
      <c r="K49" s="14"/>
      <c r="L49" s="46" t="n">
        <f aca="false">+Resevoirs!L49/'Reservoirs %'!$E49</f>
        <v>0.759713867663795</v>
      </c>
      <c r="M49" s="46" t="n">
        <f aca="false">+Resevoirs!M49/'Reservoirs %'!$E49</f>
        <v>0.881699452663524</v>
      </c>
      <c r="N49" s="46" t="n">
        <f aca="false">+Resevoirs!N49/'Reservoirs %'!$E49</f>
        <v>0.810057985151466</v>
      </c>
      <c r="O49" s="46" t="n">
        <f aca="false">+Resevoirs!O49/'Reservoirs %'!$E49</f>
        <v>0</v>
      </c>
      <c r="P49" s="14"/>
      <c r="Q49" s="46" t="n">
        <f aca="false">+Resevoirs!Q49/'Reservoirs %'!$E49</f>
        <v>0.838725410502357</v>
      </c>
      <c r="R49" s="46" t="n">
        <f aca="false">+Resevoirs!R49/'Reservoirs %'!$E49</f>
        <v>0.940063946241803</v>
      </c>
      <c r="S49" s="46" t="n">
        <f aca="false">+Resevoirs!S49/'Reservoirs %'!$E49</f>
        <v>0.855308079986994</v>
      </c>
      <c r="T49" s="46" t="n">
        <f aca="false">+Resevoirs!T49/'Reservoirs %'!$E49</f>
        <v>0</v>
      </c>
      <c r="U49" s="14"/>
      <c r="V49" s="46" t="n">
        <f aca="false">+Resevoirs!V49/'Reservoirs %'!$E49</f>
        <v>0.895572535631063</v>
      </c>
      <c r="W49" s="46" t="n">
        <f aca="false">+Resevoirs!W49/'Reservoirs %'!$E49</f>
        <v>0.971982875413212</v>
      </c>
      <c r="X49" s="46" t="n">
        <f aca="false">+Resevoirs!X49/'Reservoirs %'!$E49</f>
        <v>0.852164959627161</v>
      </c>
      <c r="Y49" s="46" t="n">
        <f aca="false">+Resevoirs!Y49/'Reservoirs %'!$E49</f>
        <v>0</v>
      </c>
      <c r="Z49" s="14"/>
    </row>
    <row r="50" customFormat="false" ht="12.75" hidden="false" customHeight="false" outlineLevel="0" collapsed="false">
      <c r="A50" s="19"/>
      <c r="B50" s="24" t="s">
        <v>20</v>
      </c>
      <c r="C50" s="25" t="s">
        <v>33</v>
      </c>
      <c r="D50" s="25" t="s">
        <v>32</v>
      </c>
      <c r="E50" s="22" t="n">
        <v>6900</v>
      </c>
      <c r="F50" s="14"/>
      <c r="G50" s="46" t="n">
        <f aca="false">+Resevoirs!G50/'Reservoirs %'!$E50</f>
        <v>0.334927536231884</v>
      </c>
      <c r="H50" s="46" t="n">
        <f aca="false">+Resevoirs!H50/'Reservoirs %'!$E50</f>
        <v>0.304347826086957</v>
      </c>
      <c r="I50" s="46" t="n">
        <f aca="false">+Resevoirs!I50/'Reservoirs %'!$E50</f>
        <v>0.304347826086957</v>
      </c>
      <c r="J50" s="46" t="n">
        <f aca="false">+Resevoirs!J50/'Reservoirs %'!$E50</f>
        <v>0.281014492753623</v>
      </c>
      <c r="K50" s="14"/>
      <c r="L50" s="46" t="n">
        <f aca="false">+Resevoirs!L50/'Reservoirs %'!$E50</f>
        <v>0.33</v>
      </c>
      <c r="M50" s="46" t="n">
        <f aca="false">+Resevoirs!M50/'Reservoirs %'!$E50</f>
        <v>0.304347826086957</v>
      </c>
      <c r="N50" s="46" t="n">
        <f aca="false">+Resevoirs!N50/'Reservoirs %'!$E50</f>
        <v>0.304347826086957</v>
      </c>
      <c r="O50" s="46" t="n">
        <f aca="false">+Resevoirs!O50/'Reservoirs %'!$E50</f>
        <v>0</v>
      </c>
      <c r="P50" s="14"/>
      <c r="Q50" s="46" t="n">
        <f aca="false">+Resevoirs!Q50/'Reservoirs %'!$E50</f>
        <v>0.325217391304348</v>
      </c>
      <c r="R50" s="46" t="n">
        <f aca="false">+Resevoirs!R50/'Reservoirs %'!$E50</f>
        <v>0.304347826086957</v>
      </c>
      <c r="S50" s="46" t="n">
        <f aca="false">+Resevoirs!S50/'Reservoirs %'!$E50</f>
        <v>0.304347826086957</v>
      </c>
      <c r="T50" s="46" t="n">
        <f aca="false">+Resevoirs!T50/'Reservoirs %'!$E50</f>
        <v>0</v>
      </c>
      <c r="U50" s="14"/>
      <c r="V50" s="46" t="n">
        <f aca="false">+Resevoirs!V50/'Reservoirs %'!$E50</f>
        <v>0.320144927536232</v>
      </c>
      <c r="W50" s="46" t="n">
        <f aca="false">+Resevoirs!W50/'Reservoirs %'!$E50</f>
        <v>0.304347826086957</v>
      </c>
      <c r="X50" s="46" t="n">
        <f aca="false">+Resevoirs!X50/'Reservoirs %'!$E50</f>
        <v>0.304347826086957</v>
      </c>
      <c r="Y50" s="46" t="n">
        <f aca="false">+Resevoirs!Y50/'Reservoirs %'!$E50</f>
        <v>0</v>
      </c>
      <c r="Z50" s="14"/>
    </row>
    <row r="51" customFormat="false" ht="12.75" hidden="false" customHeight="false" outlineLevel="0" collapsed="false">
      <c r="A51" s="19"/>
      <c r="B51" s="24" t="s">
        <v>34</v>
      </c>
      <c r="C51" s="25" t="s">
        <v>35</v>
      </c>
      <c r="D51" s="25" t="s">
        <v>36</v>
      </c>
      <c r="E51" s="22" t="n">
        <v>3000</v>
      </c>
      <c r="F51" s="14"/>
      <c r="G51" s="46" t="n">
        <f aca="false">+Resevoirs!G51/'Reservoirs %'!$E51</f>
        <v>0.858</v>
      </c>
      <c r="H51" s="46" t="n">
        <f aca="false">+Resevoirs!H51/'Reservoirs %'!$E51</f>
        <v>0.430333333333333</v>
      </c>
      <c r="I51" s="46" t="n">
        <f aca="false">+Resevoirs!I51/'Reservoirs %'!$E51</f>
        <v>1.07133333333333</v>
      </c>
      <c r="J51" s="46" t="n">
        <f aca="false">+Resevoirs!J51/'Reservoirs %'!$E51</f>
        <v>0.669</v>
      </c>
      <c r="K51" s="14"/>
      <c r="L51" s="46" t="n">
        <f aca="false">+Resevoirs!L51/'Reservoirs %'!$E51</f>
        <v>0.690333333333333</v>
      </c>
      <c r="M51" s="46" t="n">
        <f aca="false">+Resevoirs!M51/'Reservoirs %'!$E51</f>
        <v>0.713333333333333</v>
      </c>
      <c r="N51" s="46" t="n">
        <f aca="false">+Resevoirs!N51/'Reservoirs %'!$E51</f>
        <v>0.932666666666667</v>
      </c>
      <c r="O51" s="46" t="n">
        <f aca="false">+Resevoirs!O51/'Reservoirs %'!$E51</f>
        <v>0</v>
      </c>
      <c r="P51" s="14"/>
      <c r="Q51" s="46" t="n">
        <f aca="false">+Resevoirs!Q51/'Reservoirs %'!$E51</f>
        <v>0.521333333333333</v>
      </c>
      <c r="R51" s="46" t="n">
        <f aca="false">+Resevoirs!R51/'Reservoirs %'!$E51</f>
        <v>1.05033333333333</v>
      </c>
      <c r="S51" s="46" t="n">
        <f aca="false">+Resevoirs!S51/'Reservoirs %'!$E51</f>
        <v>1.025</v>
      </c>
      <c r="T51" s="46" t="n">
        <f aca="false">+Resevoirs!T51/'Reservoirs %'!$E51</f>
        <v>0</v>
      </c>
      <c r="U51" s="14"/>
      <c r="V51" s="46" t="n">
        <f aca="false">+Resevoirs!V51/'Reservoirs %'!$E51</f>
        <v>0.438</v>
      </c>
      <c r="W51" s="46" t="n">
        <f aca="false">+Resevoirs!W51/'Reservoirs %'!$E51</f>
        <v>1.217</v>
      </c>
      <c r="X51" s="46" t="n">
        <f aca="false">+Resevoirs!X51/'Reservoirs %'!$E51</f>
        <v>1.42166666666667</v>
      </c>
      <c r="Y51" s="46" t="n">
        <f aca="false">+Resevoirs!Y51/'Reservoirs %'!$E51</f>
        <v>0</v>
      </c>
      <c r="Z51" s="14"/>
    </row>
    <row r="52" customFormat="false" ht="12.75" hidden="false" customHeight="false" outlineLevel="0" collapsed="false">
      <c r="A52" s="19"/>
      <c r="B52" s="24" t="s">
        <v>37</v>
      </c>
      <c r="C52" s="25" t="s">
        <v>38</v>
      </c>
      <c r="D52" s="25" t="s">
        <v>39</v>
      </c>
      <c r="E52" s="22" t="n">
        <v>69000</v>
      </c>
      <c r="F52" s="14"/>
      <c r="G52" s="46" t="n">
        <f aca="false">+Resevoirs!G52/'Reservoirs %'!$E52</f>
        <v>0.367391304347826</v>
      </c>
      <c r="H52" s="46" t="n">
        <f aca="false">+Resevoirs!H52/'Reservoirs %'!$E52</f>
        <v>0.952942028985507</v>
      </c>
      <c r="I52" s="46" t="n">
        <f aca="false">+Resevoirs!I52/'Reservoirs %'!$E52</f>
        <v>0.933260869565217</v>
      </c>
      <c r="J52" s="46" t="n">
        <f aca="false">+Resevoirs!J52/'Reservoirs %'!$E52</f>
        <v>0.335623188405797</v>
      </c>
      <c r="K52" s="14"/>
      <c r="L52" s="46" t="n">
        <f aca="false">+Resevoirs!L52/'Reservoirs %'!$E52</f>
        <v>0.426724637681159</v>
      </c>
      <c r="M52" s="46" t="n">
        <f aca="false">+Resevoirs!M52/'Reservoirs %'!$E52</f>
        <v>1.04001449275362</v>
      </c>
      <c r="N52" s="46" t="n">
        <f aca="false">+Resevoirs!N52/'Reservoirs %'!$E52</f>
        <v>0.937159420289855</v>
      </c>
      <c r="O52" s="46" t="n">
        <f aca="false">+Resevoirs!O52/'Reservoirs %'!$E52</f>
        <v>0</v>
      </c>
      <c r="P52" s="14"/>
      <c r="Q52" s="46" t="n">
        <f aca="false">+Resevoirs!Q52/'Reservoirs %'!$E52</f>
        <v>0.582202898550725</v>
      </c>
      <c r="R52" s="46" t="n">
        <f aca="false">+Resevoirs!R52/'Reservoirs %'!$E52</f>
        <v>1.05120289855072</v>
      </c>
      <c r="S52" s="46" t="n">
        <f aca="false">+Resevoirs!S52/'Reservoirs %'!$E52</f>
        <v>1.01111594202899</v>
      </c>
      <c r="T52" s="46" t="n">
        <f aca="false">+Resevoirs!T52/'Reservoirs %'!$E52</f>
        <v>0</v>
      </c>
      <c r="U52" s="14"/>
      <c r="V52" s="46" t="n">
        <f aca="false">+Resevoirs!V52/'Reservoirs %'!$E52</f>
        <v>0.688434782608696</v>
      </c>
      <c r="W52" s="46" t="n">
        <f aca="false">+Resevoirs!W52/'Reservoirs %'!$E52</f>
        <v>1.1085652173913</v>
      </c>
      <c r="X52" s="46" t="n">
        <f aca="false">+Resevoirs!X52/'Reservoirs %'!$E52</f>
        <v>1.04131884057971</v>
      </c>
      <c r="Y52" s="46" t="n">
        <f aca="false">+Resevoirs!Y52/'Reservoirs %'!$E52</f>
        <v>0</v>
      </c>
      <c r="Z52" s="14"/>
    </row>
    <row r="53" customFormat="false" ht="12.75" hidden="false" customHeight="false" outlineLevel="0" collapsed="false">
      <c r="A53" s="19"/>
      <c r="B53" s="24" t="s">
        <v>40</v>
      </c>
      <c r="C53" s="25" t="s">
        <v>41</v>
      </c>
      <c r="D53" s="25" t="s">
        <v>42</v>
      </c>
      <c r="E53" s="22" t="n">
        <v>500</v>
      </c>
      <c r="F53" s="14"/>
      <c r="G53" s="46" t="n">
        <f aca="false">+Resevoirs!G53/'Reservoirs %'!$E53</f>
        <v>0.552</v>
      </c>
      <c r="H53" s="46" t="n">
        <f aca="false">+Resevoirs!H53/'Reservoirs %'!$E53</f>
        <v>0.826</v>
      </c>
      <c r="I53" s="46" t="n">
        <f aca="false">+Resevoirs!I53/'Reservoirs %'!$E53</f>
        <v>0.858</v>
      </c>
      <c r="J53" s="46" t="n">
        <f aca="false">+Resevoirs!J53/'Reservoirs %'!$E53</f>
        <v>0.9</v>
      </c>
      <c r="K53" s="14"/>
      <c r="L53" s="46" t="n">
        <f aca="false">+Resevoirs!L53/'Reservoirs %'!$E53</f>
        <v>0.564</v>
      </c>
      <c r="M53" s="46" t="n">
        <f aca="false">+Resevoirs!M53/'Reservoirs %'!$E53</f>
        <v>0.57</v>
      </c>
      <c r="N53" s="46" t="n">
        <f aca="false">+Resevoirs!N53/'Reservoirs %'!$E53</f>
        <v>0.61</v>
      </c>
      <c r="O53" s="46" t="n">
        <f aca="false">+Resevoirs!O53/'Reservoirs %'!$E53</f>
        <v>0</v>
      </c>
      <c r="P53" s="14"/>
      <c r="Q53" s="46" t="n">
        <f aca="false">+Resevoirs!Q53/'Reservoirs %'!$E53</f>
        <v>0.24</v>
      </c>
      <c r="R53" s="46" t="n">
        <f aca="false">+Resevoirs!R53/'Reservoirs %'!$E53</f>
        <v>0.416</v>
      </c>
      <c r="S53" s="46" t="n">
        <f aca="false">+Resevoirs!S53/'Reservoirs %'!$E53</f>
        <v>0.47</v>
      </c>
      <c r="T53" s="46" t="n">
        <f aca="false">+Resevoirs!T53/'Reservoirs %'!$E53</f>
        <v>0</v>
      </c>
      <c r="U53" s="14"/>
      <c r="V53" s="46" t="n">
        <f aca="false">+Resevoirs!V53/'Reservoirs %'!$E53</f>
        <v>0.962</v>
      </c>
      <c r="W53" s="46" t="n">
        <f aca="false">+Resevoirs!W53/'Reservoirs %'!$E53</f>
        <v>0.978</v>
      </c>
      <c r="X53" s="46" t="n">
        <f aca="false">+Resevoirs!X53/'Reservoirs %'!$E53</f>
        <v>0.718</v>
      </c>
      <c r="Y53" s="46" t="n">
        <f aca="false">+Resevoirs!Y53/'Reservoirs %'!$E53</f>
        <v>0</v>
      </c>
      <c r="Z53" s="14"/>
    </row>
    <row r="54" customFormat="false" ht="12.75" hidden="false" customHeight="false" outlineLevel="0" collapsed="false">
      <c r="A54" s="19"/>
      <c r="B54" s="24" t="s">
        <v>43</v>
      </c>
      <c r="C54" s="25" t="s">
        <v>44</v>
      </c>
      <c r="D54" s="25" t="s">
        <v>14</v>
      </c>
      <c r="E54" s="22" t="n">
        <v>48000</v>
      </c>
      <c r="F54" s="14"/>
      <c r="G54" s="46" t="n">
        <f aca="false">+Resevoirs!G54/'Reservoirs %'!$E54</f>
        <v>0.5823125</v>
      </c>
      <c r="H54" s="46" t="n">
        <f aca="false">+Resevoirs!H54/'Reservoirs %'!$E54</f>
        <v>0.889083333333333</v>
      </c>
      <c r="I54" s="46" t="n">
        <f aca="false">+Resevoirs!I54/'Reservoirs %'!$E54</f>
        <v>1.62872916666667</v>
      </c>
      <c r="J54" s="46" t="n">
        <f aca="false">+Resevoirs!J54/'Reservoirs %'!$E54</f>
        <v>0.733708333333333</v>
      </c>
      <c r="K54" s="14"/>
      <c r="L54" s="46" t="n">
        <f aca="false">+Resevoirs!L54/'Reservoirs %'!$E54</f>
        <v>0.671895833333333</v>
      </c>
      <c r="M54" s="46" t="n">
        <f aca="false">+Resevoirs!M54/'Reservoirs %'!$E54</f>
        <v>1.012125</v>
      </c>
      <c r="N54" s="46" t="n">
        <f aca="false">+Resevoirs!N54/'Reservoirs %'!$E54</f>
        <v>1.36820833333333</v>
      </c>
      <c r="O54" s="46" t="n">
        <f aca="false">+Resevoirs!O54/'Reservoirs %'!$E54</f>
        <v>0</v>
      </c>
      <c r="P54" s="14"/>
      <c r="Q54" s="46" t="n">
        <f aca="false">+Resevoirs!Q54/'Reservoirs %'!$E54</f>
        <v>0.642541666666667</v>
      </c>
      <c r="R54" s="46" t="n">
        <f aca="false">+Resevoirs!R54/'Reservoirs %'!$E54</f>
        <v>1.04075</v>
      </c>
      <c r="S54" s="46" t="n">
        <f aca="false">+Resevoirs!S54/'Reservoirs %'!$E54</f>
        <v>1.28447916666667</v>
      </c>
      <c r="T54" s="46" t="n">
        <f aca="false">+Resevoirs!T54/'Reservoirs %'!$E54</f>
        <v>0</v>
      </c>
      <c r="U54" s="14"/>
      <c r="V54" s="46" t="n">
        <f aca="false">+Resevoirs!V54/'Reservoirs %'!$E54</f>
        <v>0.760125</v>
      </c>
      <c r="W54" s="46" t="n">
        <f aca="false">+Resevoirs!W54/'Reservoirs %'!$E54</f>
        <v>1.14789583333333</v>
      </c>
      <c r="X54" s="46" t="n">
        <f aca="false">+Resevoirs!X54/'Reservoirs %'!$E54</f>
        <v>1.32358333333333</v>
      </c>
      <c r="Y54" s="46" t="n">
        <f aca="false">+Resevoirs!Y54/'Reservoirs %'!$E54</f>
        <v>0</v>
      </c>
      <c r="Z54" s="14"/>
    </row>
    <row r="55" customFormat="false" ht="12.75" hidden="false" customHeight="false" outlineLevel="0" collapsed="false">
      <c r="A55" s="19"/>
      <c r="B55" s="24" t="s">
        <v>45</v>
      </c>
      <c r="C55" s="25" t="s">
        <v>46</v>
      </c>
      <c r="D55" s="25" t="s">
        <v>47</v>
      </c>
      <c r="E55" s="22" t="n">
        <v>5500</v>
      </c>
      <c r="F55" s="14"/>
      <c r="G55" s="46" t="n">
        <f aca="false">+Resevoirs!G55/'Reservoirs %'!$E55</f>
        <v>0.938181818181818</v>
      </c>
      <c r="H55" s="46" t="n">
        <f aca="false">+Resevoirs!H55/'Reservoirs %'!$E55</f>
        <v>0.871090909090909</v>
      </c>
      <c r="I55" s="46" t="n">
        <f aca="false">+Resevoirs!I55/'Reservoirs %'!$E55</f>
        <v>0.981272727272727</v>
      </c>
      <c r="J55" s="46" t="n">
        <f aca="false">+Resevoirs!J55/'Reservoirs %'!$E55</f>
        <v>0.975090909090909</v>
      </c>
      <c r="K55" s="14"/>
      <c r="L55" s="46" t="n">
        <f aca="false">+Resevoirs!L55/'Reservoirs %'!$E55</f>
        <v>0.787636363636364</v>
      </c>
      <c r="M55" s="46" t="n">
        <f aca="false">+Resevoirs!M55/'Reservoirs %'!$E55</f>
        <v>0.800181818181818</v>
      </c>
      <c r="N55" s="46" t="n">
        <f aca="false">+Resevoirs!N55/'Reservoirs %'!$E55</f>
        <v>0.832363636363636</v>
      </c>
      <c r="O55" s="46" t="n">
        <f aca="false">+Resevoirs!O55/'Reservoirs %'!$E55</f>
        <v>0</v>
      </c>
      <c r="P55" s="14"/>
      <c r="Q55" s="46" t="n">
        <f aca="false">+Resevoirs!Q55/'Reservoirs %'!$E55</f>
        <v>0.748909090909091</v>
      </c>
      <c r="R55" s="46" t="n">
        <f aca="false">+Resevoirs!R55/'Reservoirs %'!$E55</f>
        <v>0.822363636363636</v>
      </c>
      <c r="S55" s="46" t="n">
        <f aca="false">+Resevoirs!S55/'Reservoirs %'!$E55</f>
        <v>0.820363636363636</v>
      </c>
      <c r="T55" s="46" t="n">
        <f aca="false">+Resevoirs!T55/'Reservoirs %'!$E55</f>
        <v>0</v>
      </c>
      <c r="U55" s="14"/>
      <c r="V55" s="46" t="n">
        <f aca="false">+Resevoirs!V55/'Reservoirs %'!$E55</f>
        <v>0.915272727272727</v>
      </c>
      <c r="W55" s="46" t="n">
        <f aca="false">+Resevoirs!W55/'Reservoirs %'!$E55</f>
        <v>0.967454545454546</v>
      </c>
      <c r="X55" s="46" t="n">
        <f aca="false">+Resevoirs!X55/'Reservoirs %'!$E55</f>
        <v>0.999818181818182</v>
      </c>
      <c r="Y55" s="46" t="n">
        <f aca="false">+Resevoirs!Y55/'Reservoirs %'!$E55</f>
        <v>0</v>
      </c>
      <c r="Z55" s="14"/>
    </row>
    <row r="56" customFormat="false" ht="12.75" hidden="false" customHeight="false" outlineLevel="0" collapsed="false">
      <c r="A56" s="19"/>
      <c r="B56" s="24" t="s">
        <v>45</v>
      </c>
      <c r="C56" s="25" t="s">
        <v>48</v>
      </c>
      <c r="D56" s="25" t="s">
        <v>47</v>
      </c>
      <c r="E56" s="22" t="n">
        <v>46</v>
      </c>
      <c r="F56" s="14"/>
      <c r="G56" s="46" t="n">
        <f aca="false">+Resevoirs!G56/'Reservoirs %'!$E56</f>
        <v>26.8695652173913</v>
      </c>
      <c r="H56" s="46" t="n">
        <f aca="false">+Resevoirs!H56/'Reservoirs %'!$E56</f>
        <v>1.56521739130435</v>
      </c>
      <c r="I56" s="46" t="n">
        <f aca="false">+Resevoirs!I56/'Reservoirs %'!$E56</f>
        <v>0</v>
      </c>
      <c r="J56" s="46" t="n">
        <f aca="false">+Resevoirs!J56/'Reservoirs %'!$E56</f>
        <v>0</v>
      </c>
      <c r="K56" s="14"/>
      <c r="L56" s="46" t="n">
        <f aca="false">+Resevoirs!L56/'Reservoirs %'!$E56</f>
        <v>24.1521739130435</v>
      </c>
      <c r="M56" s="46" t="n">
        <f aca="false">+Resevoirs!M56/'Reservoirs %'!$E56</f>
        <v>0</v>
      </c>
      <c r="N56" s="46" t="n">
        <f aca="false">+Resevoirs!N56/'Reservoirs %'!$E56</f>
        <v>0</v>
      </c>
      <c r="O56" s="46" t="n">
        <f aca="false">+Resevoirs!O56/'Reservoirs %'!$E56</f>
        <v>0</v>
      </c>
      <c r="P56" s="14"/>
      <c r="Q56" s="46" t="n">
        <f aca="false">+Resevoirs!Q56/'Reservoirs %'!$E56</f>
        <v>21.3913043478261</v>
      </c>
      <c r="R56" s="46" t="n">
        <f aca="false">+Resevoirs!R56/'Reservoirs %'!$E56</f>
        <v>0</v>
      </c>
      <c r="S56" s="46" t="n">
        <f aca="false">+Resevoirs!S56/'Reservoirs %'!$E56</f>
        <v>0</v>
      </c>
      <c r="T56" s="46" t="n">
        <f aca="false">+Resevoirs!T56/'Reservoirs %'!$E56</f>
        <v>0</v>
      </c>
      <c r="U56" s="14"/>
      <c r="V56" s="46" t="n">
        <f aca="false">+Resevoirs!V56/'Reservoirs %'!$E56</f>
        <v>18.695652173913</v>
      </c>
      <c r="W56" s="46" t="n">
        <f aca="false">+Resevoirs!W56/'Reservoirs %'!$E56</f>
        <v>0</v>
      </c>
      <c r="X56" s="46" t="n">
        <f aca="false">+Resevoirs!X56/'Reservoirs %'!$E56</f>
        <v>0</v>
      </c>
      <c r="Y56" s="46" t="n">
        <f aca="false">+Resevoirs!Y56/'Reservoirs %'!$E56</f>
        <v>0</v>
      </c>
      <c r="Z56" s="14"/>
    </row>
    <row r="57" customFormat="false" ht="12.75" hidden="false" customHeight="false" outlineLevel="0" collapsed="false">
      <c r="A57" s="19"/>
      <c r="B57" s="24" t="s">
        <v>49</v>
      </c>
      <c r="C57" s="25" t="s">
        <v>50</v>
      </c>
      <c r="D57" s="25" t="s">
        <v>51</v>
      </c>
      <c r="E57" s="22" t="n">
        <v>4775</v>
      </c>
      <c r="F57" s="14"/>
      <c r="G57" s="46" t="n">
        <f aca="false">+Resevoirs!G57/'Reservoirs %'!$E57</f>
        <v>0.30303664921466</v>
      </c>
      <c r="H57" s="46" t="n">
        <f aca="false">+Resevoirs!H57/'Reservoirs %'!$E57</f>
        <v>0.286073298429319</v>
      </c>
      <c r="I57" s="46" t="n">
        <f aca="false">+Resevoirs!I57/'Reservoirs %'!$E57</f>
        <v>0.242094240837696</v>
      </c>
      <c r="J57" s="46" t="n">
        <f aca="false">+Resevoirs!J57/'Reservoirs %'!$E57</f>
        <v>0.217591623036649</v>
      </c>
      <c r="K57" s="14"/>
      <c r="L57" s="46" t="n">
        <f aca="false">+Resevoirs!L57/'Reservoirs %'!$E57</f>
        <v>0.30303664921466</v>
      </c>
      <c r="M57" s="46" t="n">
        <f aca="false">+Resevoirs!M57/'Reservoirs %'!$E57</f>
        <v>0.28020942408377</v>
      </c>
      <c r="N57" s="46" t="n">
        <f aca="false">+Resevoirs!N57/'Reservoirs %'!$E57</f>
        <v>0.23979057591623</v>
      </c>
      <c r="O57" s="46" t="n">
        <f aca="false">+Resevoirs!O57/'Reservoirs %'!$E57</f>
        <v>0</v>
      </c>
      <c r="P57" s="14"/>
      <c r="Q57" s="46" t="n">
        <f aca="false">+Resevoirs!Q57/'Reservoirs %'!$E57</f>
        <v>0.30303664921466</v>
      </c>
      <c r="R57" s="46" t="n">
        <f aca="false">+Resevoirs!R57/'Reservoirs %'!$E57</f>
        <v>0.274764397905759</v>
      </c>
      <c r="S57" s="46" t="n">
        <f aca="false">+Resevoirs!S57/'Reservoirs %'!$E57</f>
        <v>0.237905759162304</v>
      </c>
      <c r="T57" s="46" t="n">
        <f aca="false">+Resevoirs!T57/'Reservoirs %'!$E57</f>
        <v>0</v>
      </c>
      <c r="U57" s="14"/>
      <c r="V57" s="46" t="n">
        <f aca="false">+Resevoirs!V57/'Reservoirs %'!$E57</f>
        <v>0.30303664921466</v>
      </c>
      <c r="W57" s="46" t="n">
        <f aca="false">+Resevoirs!W57/'Reservoirs %'!$E57</f>
        <v>0.270157068062827</v>
      </c>
      <c r="X57" s="46" t="n">
        <f aca="false">+Resevoirs!X57/'Reservoirs %'!$E57</f>
        <v>0.235602094240838</v>
      </c>
      <c r="Y57" s="46" t="n">
        <f aca="false">+Resevoirs!Y57/'Reservoirs %'!$E57</f>
        <v>0</v>
      </c>
      <c r="Z57" s="14"/>
    </row>
    <row r="58" customFormat="false" ht="12.75" hidden="false" customHeight="false" outlineLevel="0" collapsed="false">
      <c r="A58" s="19"/>
      <c r="B58" s="24" t="s">
        <v>52</v>
      </c>
      <c r="C58" s="25" t="s">
        <v>53</v>
      </c>
      <c r="D58" s="25" t="s">
        <v>54</v>
      </c>
      <c r="E58" s="22" t="n">
        <v>513</v>
      </c>
      <c r="F58" s="14"/>
      <c r="G58" s="46" t="n">
        <f aca="false">+Resevoirs!G58/'Reservoirs %'!$E58</f>
        <v>1.6588693957115</v>
      </c>
      <c r="H58" s="46" t="n">
        <f aca="false">+Resevoirs!H58/'Reservoirs %'!$E58</f>
        <v>1.0233918128655</v>
      </c>
      <c r="I58" s="46" t="n">
        <f aca="false">+Resevoirs!I58/'Reservoirs %'!$E58</f>
        <v>0.456140350877193</v>
      </c>
      <c r="J58" s="46" t="n">
        <f aca="false">+Resevoirs!J58/'Reservoirs %'!$E58</f>
        <v>0.128654970760234</v>
      </c>
      <c r="K58" s="14"/>
      <c r="L58" s="46" t="n">
        <f aca="false">+Resevoirs!L58/'Reservoirs %'!$E58</f>
        <v>1.59649122807018</v>
      </c>
      <c r="M58" s="46" t="n">
        <f aca="false">+Resevoirs!M58/'Reservoirs %'!$E58</f>
        <v>0.976608187134503</v>
      </c>
      <c r="N58" s="46" t="n">
        <f aca="false">+Resevoirs!N58/'Reservoirs %'!$E58</f>
        <v>0.399610136452242</v>
      </c>
      <c r="O58" s="46" t="n">
        <f aca="false">+Resevoirs!O58/'Reservoirs %'!$E58</f>
        <v>0</v>
      </c>
      <c r="P58" s="14"/>
      <c r="Q58" s="46" t="n">
        <f aca="false">+Resevoirs!Q58/'Reservoirs %'!$E58</f>
        <v>1.53606237816764</v>
      </c>
      <c r="R58" s="46" t="n">
        <f aca="false">+Resevoirs!R58/'Reservoirs %'!$E58</f>
        <v>0.933723196881092</v>
      </c>
      <c r="S58" s="46" t="n">
        <f aca="false">+Resevoirs!S58/'Reservoirs %'!$E58</f>
        <v>0.345029239766082</v>
      </c>
      <c r="T58" s="46" t="n">
        <f aca="false">+Resevoirs!T58/'Reservoirs %'!$E58</f>
        <v>0</v>
      </c>
      <c r="U58" s="14"/>
      <c r="V58" s="46" t="n">
        <f aca="false">+Resevoirs!V58/'Reservoirs %'!$E58</f>
        <v>1.4775828460039</v>
      </c>
      <c r="W58" s="46" t="n">
        <f aca="false">+Resevoirs!W58/'Reservoirs %'!$E58</f>
        <v>0.886939571150098</v>
      </c>
      <c r="X58" s="46" t="n">
        <f aca="false">+Resevoirs!X58/'Reservoirs %'!$E58</f>
        <v>0.288499025341131</v>
      </c>
      <c r="Y58" s="46" t="n">
        <f aca="false">+Resevoirs!Y58/'Reservoirs %'!$E58</f>
        <v>0</v>
      </c>
      <c r="Z58" s="14"/>
    </row>
    <row r="59" customFormat="false" ht="13.5" hidden="false" customHeight="false" outlineLevel="0" collapsed="false">
      <c r="A59" s="19"/>
      <c r="B59" s="24" t="s">
        <v>55</v>
      </c>
      <c r="C59" s="25" t="s">
        <v>56</v>
      </c>
      <c r="D59" s="25" t="s">
        <v>57</v>
      </c>
      <c r="E59" s="22" t="n">
        <v>18500</v>
      </c>
      <c r="F59" s="14"/>
      <c r="G59" s="46" t="n">
        <f aca="false">+Resevoirs!G59/'Reservoirs %'!$E59</f>
        <v>0.556162162162162</v>
      </c>
      <c r="H59" s="46" t="n">
        <f aca="false">+Resevoirs!H59/'Reservoirs %'!$E59</f>
        <v>0.881783783783784</v>
      </c>
      <c r="I59" s="46" t="n">
        <f aca="false">+Resevoirs!I59/'Reservoirs %'!$E59</f>
        <v>0.828648648648649</v>
      </c>
      <c r="J59" s="46" t="n">
        <f aca="false">+Resevoirs!J59/'Reservoirs %'!$E59</f>
        <v>0.482702702702703</v>
      </c>
      <c r="K59" s="14"/>
      <c r="L59" s="46" t="n">
        <f aca="false">+Resevoirs!L59/'Reservoirs %'!$E59</f>
        <v>0.579513513513514</v>
      </c>
      <c r="M59" s="46" t="n">
        <f aca="false">+Resevoirs!M59/'Reservoirs %'!$E59</f>
        <v>0.870486486486487</v>
      </c>
      <c r="N59" s="46" t="n">
        <f aca="false">+Resevoirs!N59/'Reservoirs %'!$E59</f>
        <v>0.85572972972973</v>
      </c>
      <c r="O59" s="46" t="n">
        <f aca="false">+Resevoirs!O59/'Reservoirs %'!$E59</f>
        <v>0</v>
      </c>
      <c r="P59" s="14"/>
      <c r="Q59" s="46" t="n">
        <f aca="false">+Resevoirs!Q59/'Reservoirs %'!$E59</f>
        <v>0.576108108108108</v>
      </c>
      <c r="R59" s="46" t="n">
        <f aca="false">+Resevoirs!R59/'Reservoirs %'!$E59</f>
        <v>0.959135135135135</v>
      </c>
      <c r="S59" s="46" t="n">
        <f aca="false">+Resevoirs!S59/'Reservoirs %'!$E59</f>
        <v>1.01172972972973</v>
      </c>
      <c r="T59" s="46" t="n">
        <f aca="false">+Resevoirs!T59/'Reservoirs %'!$E59</f>
        <v>0</v>
      </c>
      <c r="U59" s="14"/>
      <c r="V59" s="46" t="n">
        <f aca="false">+Resevoirs!V59/'Reservoirs %'!$E59</f>
        <v>0.66827027027027</v>
      </c>
      <c r="W59" s="46" t="n">
        <f aca="false">+Resevoirs!W59/'Reservoirs %'!$E59</f>
        <v>1.11227027027027</v>
      </c>
      <c r="X59" s="46" t="n">
        <f aca="false">+Resevoirs!X59/'Reservoirs %'!$E59</f>
        <v>1.09156756756757</v>
      </c>
      <c r="Y59" s="46" t="n">
        <f aca="false">+Resevoirs!Y59/'Reservoirs %'!$E59</f>
        <v>0</v>
      </c>
      <c r="Z59" s="34"/>
    </row>
    <row r="60" customFormat="false" ht="6" hidden="false" customHeight="true" outlineLevel="0" collapsed="false">
      <c r="A60" s="19"/>
      <c r="B60" s="4"/>
      <c r="C60" s="27"/>
      <c r="D60" s="27"/>
      <c r="E60" s="27"/>
      <c r="F60" s="28"/>
      <c r="G60" s="29"/>
      <c r="H60" s="29"/>
      <c r="I60" s="29"/>
      <c r="J60" s="29"/>
      <c r="K60" s="28"/>
      <c r="L60" s="29"/>
      <c r="M60" s="29"/>
      <c r="N60" s="29"/>
      <c r="O60" s="29"/>
      <c r="P60" s="28"/>
      <c r="Q60" s="29"/>
      <c r="R60" s="29"/>
      <c r="S60" s="29"/>
      <c r="T60" s="29"/>
      <c r="U60" s="28"/>
      <c r="V60" s="29"/>
      <c r="W60" s="29"/>
      <c r="X60" s="29"/>
      <c r="Y60" s="29"/>
      <c r="Z60" s="14"/>
    </row>
    <row r="61" customFormat="false" ht="13.5" hidden="false" customHeight="false" outlineLevel="0" collapsed="false">
      <c r="A61" s="19"/>
      <c r="B61" s="1" t="s">
        <v>58</v>
      </c>
      <c r="E61" s="22" t="n">
        <f aca="false">SUM(E37:E59)</f>
        <v>257098</v>
      </c>
      <c r="F61" s="19"/>
      <c r="G61" s="47" t="n">
        <f aca="false">+Resevoirs!G61/'Reservoirs %'!$E61</f>
        <v>0.582209896615298</v>
      </c>
      <c r="H61" s="47" t="n">
        <f aca="false">+Resevoirs!H61/'Reservoirs %'!$E61</f>
        <v>0.871399232977308</v>
      </c>
      <c r="I61" s="47" t="n">
        <f aca="false">+Resevoirs!I61/'Reservoirs %'!$E61</f>
        <v>1.00541427782402</v>
      </c>
      <c r="J61" s="47" t="n">
        <f aca="false">+Resevoirs!J61/'Reservoirs %'!$E61</f>
        <v>0.617542726897915</v>
      </c>
      <c r="K61" s="14"/>
      <c r="L61" s="47" t="n">
        <f aca="false">+Resevoirs!L61/'Reservoirs %'!$E61</f>
        <v>0.632953192945881</v>
      </c>
      <c r="M61" s="47" t="n">
        <f aca="false">+Resevoirs!M61/'Reservoirs %'!$E61</f>
        <v>0.926662206629379</v>
      </c>
      <c r="N61" s="47" t="n">
        <f aca="false">+Resevoirs!N61/'Reservoirs %'!$E61</f>
        <v>0.965343954445387</v>
      </c>
      <c r="O61" s="47" t="n">
        <f aca="false">+Resevoirs!O61/'Reservoirs %'!$E61</f>
        <v>0</v>
      </c>
      <c r="P61" s="14"/>
      <c r="Q61" s="47" t="n">
        <f aca="false">+Resevoirs!Q61/'Reservoirs %'!$E61</f>
        <v>0.702957627052719</v>
      </c>
      <c r="R61" s="47" t="n">
        <f aca="false">+Resevoirs!R61/'Reservoirs %'!$E61</f>
        <v>0.96724984247252</v>
      </c>
      <c r="S61" s="47" t="n">
        <f aca="false">+Resevoirs!S61/'Reservoirs %'!$E61</f>
        <v>0.99399839749823</v>
      </c>
      <c r="T61" s="47" t="n">
        <f aca="false">+Resevoirs!T61/'Reservoirs %'!$E61</f>
        <v>0</v>
      </c>
      <c r="U61" s="14"/>
      <c r="V61" s="47" t="n">
        <f aca="false">+Resevoirs!V61/'Reservoirs %'!$E61</f>
        <v>0.794292448793845</v>
      </c>
      <c r="W61" s="47" t="n">
        <f aca="false">+Resevoirs!W61/'Reservoirs %'!$E61</f>
        <v>1.04339201394021</v>
      </c>
      <c r="X61" s="47" t="n">
        <f aca="false">+Resevoirs!X61/'Reservoirs %'!$E61</f>
        <v>1.03066145983244</v>
      </c>
      <c r="Y61" s="47" t="n">
        <f aca="false">+Resevoirs!Y61/'Reservoirs %'!$E61</f>
        <v>0</v>
      </c>
      <c r="Z61" s="14"/>
    </row>
    <row r="62" customFormat="false" ht="6" hidden="false" customHeight="true" outlineLevel="0" collapsed="false">
      <c r="A62" s="30"/>
      <c r="B62" s="4"/>
      <c r="C62" s="4"/>
      <c r="D62" s="4"/>
      <c r="E62" s="4"/>
      <c r="F62" s="3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31"/>
    </row>
    <row r="63" customFormat="false" ht="12.75" hidden="false" customHeight="fals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customFormat="false" ht="12.75" hidden="false" customHeight="false" outlineLevel="0" collapsed="false">
      <c r="A64" s="24"/>
      <c r="B64" s="24"/>
      <c r="C64" s="24"/>
      <c r="D64" s="24"/>
      <c r="E64" s="37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customFormat="false" ht="12.75" hidden="false" customHeight="false" outlineLevel="0" collapsed="false">
      <c r="A65" s="24"/>
      <c r="B65" s="24"/>
      <c r="C65" s="24"/>
      <c r="D65" s="24"/>
      <c r="E65" s="37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customFormat="false" ht="12.75" hidden="false" customHeight="false" outlineLevel="0" collapsed="false">
      <c r="A66" s="24"/>
      <c r="B66" s="24"/>
      <c r="C66" s="24"/>
      <c r="D66" s="24"/>
      <c r="E66" s="37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customFormat="false" ht="12.75" hidden="false" customHeight="false" outlineLevel="0" collapsed="false">
      <c r="A67" s="24"/>
      <c r="B67" s="24"/>
      <c r="C67" s="24"/>
      <c r="D67" s="24"/>
      <c r="E67" s="37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customFormat="false" ht="12.75" hidden="false" customHeight="false" outlineLevel="0" collapsed="false">
      <c r="A68" s="24"/>
      <c r="B68" s="24"/>
      <c r="C68" s="24"/>
      <c r="D68" s="24"/>
      <c r="E68" s="37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customFormat="false" ht="12.75" hidden="false" customHeight="false" outlineLevel="0" collapsed="false">
      <c r="A69" s="24"/>
      <c r="B69" s="24"/>
      <c r="C69" s="24"/>
      <c r="D69" s="24"/>
      <c r="E69" s="37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customFormat="false" ht="12.75" hidden="false" customHeight="false" outlineLevel="0" collapsed="false">
      <c r="A70" s="24"/>
      <c r="B70" s="24"/>
      <c r="C70" s="24"/>
      <c r="D70" s="24"/>
      <c r="E70" s="37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customFormat="false" ht="12.75" hidden="false" customHeight="false" outlineLevel="0" collapsed="false">
      <c r="A71" s="24"/>
      <c r="B71" s="24"/>
      <c r="C71" s="24"/>
      <c r="D71" s="24"/>
      <c r="E71" s="37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customFormat="false" ht="12.75" hidden="false" customHeight="false" outlineLevel="0" collapsed="false">
      <c r="A72" s="24"/>
      <c r="B72" s="24"/>
      <c r="C72" s="24"/>
      <c r="D72" s="24"/>
      <c r="E72" s="37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customFormat="false" ht="12.75" hidden="false" customHeight="false" outlineLevel="0" collapsed="false">
      <c r="A73" s="24"/>
      <c r="B73" s="24"/>
      <c r="C73" s="24"/>
      <c r="D73" s="24"/>
      <c r="E73" s="37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customFormat="false" ht="12.75" hidden="false" customHeight="false" outlineLevel="0" collapsed="false">
      <c r="A74" s="24"/>
      <c r="B74" s="24"/>
      <c r="C74" s="24"/>
      <c r="D74" s="24"/>
      <c r="E74" s="37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customFormat="false" ht="12.75" hidden="false" customHeight="false" outlineLevel="0" collapsed="false">
      <c r="A75" s="24"/>
      <c r="B75" s="24"/>
      <c r="C75" s="24"/>
      <c r="D75" s="24"/>
      <c r="E75" s="37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customFormat="false" ht="12.75" hidden="false" customHeight="false" outlineLevel="0" collapsed="false">
      <c r="A76" s="24"/>
      <c r="B76" s="24"/>
      <c r="C76" s="24"/>
      <c r="D76" s="24"/>
      <c r="E76" s="37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customFormat="false" ht="12.75" hidden="false" customHeight="false" outlineLevel="0" collapsed="false">
      <c r="A77" s="24"/>
      <c r="B77" s="24"/>
      <c r="C77" s="24"/>
      <c r="D77" s="24"/>
      <c r="E77" s="37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customFormat="false" ht="12.75" hidden="false" customHeight="false" outlineLevel="0" collapsed="false">
      <c r="A78" s="24"/>
      <c r="B78" s="24"/>
      <c r="C78" s="24"/>
      <c r="D78" s="24"/>
      <c r="E78" s="37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customFormat="false" ht="12.75" hidden="false" customHeight="false" outlineLevel="0" collapsed="false">
      <c r="A79" s="24"/>
      <c r="B79" s="24"/>
      <c r="C79" s="24"/>
      <c r="D79" s="24"/>
      <c r="E79" s="37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customFormat="false" ht="12.75" hidden="false" customHeight="false" outlineLevel="0" collapsed="false">
      <c r="A80" s="24"/>
      <c r="B80" s="24"/>
      <c r="C80" s="24"/>
      <c r="D80" s="24"/>
      <c r="E80" s="37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customFormat="false" ht="12.75" hidden="false" customHeight="false" outlineLevel="0" collapsed="false">
      <c r="A81" s="24"/>
      <c r="B81" s="24"/>
      <c r="C81" s="24"/>
      <c r="D81" s="24"/>
      <c r="E81" s="37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customFormat="false" ht="12.75" hidden="false" customHeight="false" outlineLevel="0" collapsed="false">
      <c r="A82" s="24"/>
      <c r="B82" s="24"/>
      <c r="C82" s="24"/>
      <c r="D82" s="24"/>
      <c r="E82" s="37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customFormat="false" ht="12.75" hidden="false" customHeight="false" outlineLevel="0" collapsed="false">
      <c r="A83" s="24"/>
      <c r="B83" s="24"/>
      <c r="C83" s="24"/>
      <c r="D83" s="24"/>
      <c r="E83" s="37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customFormat="false" ht="12.75" hidden="false" customHeight="false" outlineLevel="0" collapsed="false">
      <c r="A84" s="24"/>
      <c r="B84" s="24"/>
      <c r="C84" s="24"/>
      <c r="D84" s="24"/>
      <c r="E84" s="37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customFormat="false" ht="12.75" hidden="false" customHeight="false" outlineLevel="0" collapsed="false">
      <c r="A85" s="24"/>
      <c r="B85" s="24"/>
      <c r="C85" s="24"/>
      <c r="D85" s="24"/>
      <c r="E85" s="37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customFormat="false" ht="12.75" hidden="false" customHeight="false" outlineLevel="0" collapsed="false">
      <c r="A86" s="24"/>
      <c r="B86" s="24"/>
      <c r="C86" s="24"/>
      <c r="D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customFormat="false" ht="12.75" hidden="false" customHeight="fals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customFormat="false" ht="12.75" hidden="false" customHeight="fals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customFormat="false" ht="12.75" hidden="false" customHeight="fals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customFormat="false" ht="12.75" hidden="false" customHeight="fals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customFormat="false" ht="12.75" hidden="false" customHeight="fals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customFormat="false" ht="12.75" hidden="false" customHeight="fals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4" customFormat="false" ht="13.5" hidden="false" customHeight="false" outlineLevel="0" collapsed="false">
      <c r="B94" s="2" t="s">
        <v>59</v>
      </c>
    </row>
    <row r="95" customFormat="false" ht="6" hidden="false" customHeight="true" outlineLevel="0" collapsed="false">
      <c r="A95" s="3"/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28"/>
    </row>
    <row r="96" customFormat="false" ht="23.25" hidden="false" customHeight="false" outlineLevel="0" collapsed="false">
      <c r="A96" s="6"/>
      <c r="B96" s="7" t="s">
        <v>1</v>
      </c>
      <c r="C96" s="8" t="s">
        <v>2</v>
      </c>
      <c r="D96" s="9" t="s">
        <v>3</v>
      </c>
      <c r="E96" s="9" t="s">
        <v>4</v>
      </c>
      <c r="F96" s="10"/>
      <c r="G96" s="11" t="n">
        <v>35521</v>
      </c>
      <c r="H96" s="12" t="n">
        <v>35886</v>
      </c>
      <c r="I96" s="11" t="n">
        <v>36251</v>
      </c>
      <c r="J96" s="12" t="n">
        <v>36617</v>
      </c>
      <c r="K96" s="5"/>
      <c r="L96" s="11" t="n">
        <v>35551</v>
      </c>
      <c r="M96" s="12" t="n">
        <v>35916</v>
      </c>
      <c r="N96" s="11" t="n">
        <v>36281</v>
      </c>
      <c r="O96" s="12" t="n">
        <v>36647</v>
      </c>
      <c r="P96" s="5"/>
      <c r="Q96" s="11" t="n">
        <v>35582</v>
      </c>
      <c r="R96" s="12" t="n">
        <v>35947</v>
      </c>
      <c r="S96" s="11" t="n">
        <v>36312</v>
      </c>
      <c r="T96" s="12" t="n">
        <v>36678</v>
      </c>
      <c r="U96" s="5"/>
      <c r="V96" s="11" t="n">
        <v>35612</v>
      </c>
      <c r="W96" s="11" t="n">
        <v>35977</v>
      </c>
      <c r="X96" s="11" t="n">
        <v>36342</v>
      </c>
      <c r="Y96" s="11" t="n">
        <v>36708</v>
      </c>
      <c r="Z96" s="5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  <c r="IT96" s="13"/>
      <c r="IU96" s="13"/>
      <c r="IV96" s="13"/>
      <c r="IW96" s="13"/>
    </row>
    <row r="97" customFormat="false" ht="6" hidden="false" customHeight="true" outlineLevel="0" collapsed="false">
      <c r="A97" s="14"/>
      <c r="B97" s="15"/>
      <c r="C97" s="15"/>
      <c r="D97" s="15"/>
      <c r="E97" s="10"/>
      <c r="F97" s="16"/>
      <c r="G97" s="17"/>
      <c r="H97" s="17"/>
      <c r="I97" s="17"/>
      <c r="J97" s="17"/>
      <c r="K97" s="18"/>
      <c r="L97" s="17"/>
      <c r="M97" s="17"/>
      <c r="N97" s="17"/>
      <c r="O97" s="17"/>
      <c r="P97" s="18"/>
      <c r="Q97" s="17"/>
      <c r="R97" s="17"/>
      <c r="S97" s="17"/>
      <c r="T97" s="17"/>
      <c r="U97" s="18"/>
      <c r="V97" s="17"/>
      <c r="W97" s="17"/>
      <c r="X97" s="17"/>
      <c r="Y97" s="17"/>
      <c r="Z97" s="18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  <c r="IT97" s="13"/>
      <c r="IU97" s="13"/>
      <c r="IV97" s="13"/>
      <c r="IW97" s="13"/>
    </row>
    <row r="98" customFormat="false" ht="12.75" hidden="false" customHeight="false" outlineLevel="0" collapsed="false">
      <c r="A98" s="19"/>
      <c r="B98" s="20" t="s">
        <v>5</v>
      </c>
      <c r="C98" s="21" t="s">
        <v>6</v>
      </c>
      <c r="D98" s="21" t="s">
        <v>7</v>
      </c>
      <c r="E98" s="22" t="n">
        <v>5500</v>
      </c>
      <c r="F98" s="6"/>
      <c r="G98" s="45" t="n">
        <f aca="false">+Resevoirs!G98/'Reservoirs %'!$E98</f>
        <v>0.324545454545455</v>
      </c>
      <c r="H98" s="45" t="n">
        <f aca="false">+Resevoirs!H98/'Reservoirs %'!$E98</f>
        <v>0.292363636363636</v>
      </c>
      <c r="I98" s="45" t="n">
        <f aca="false">+Resevoirs!I98/'Reservoirs %'!$E98</f>
        <v>0.333090909090909</v>
      </c>
      <c r="J98" s="45" t="n">
        <f aca="false">+Resevoirs!J98/'Reservoirs %'!$E98</f>
        <v>0.335272727272727</v>
      </c>
      <c r="K98" s="6"/>
      <c r="L98" s="45" t="n">
        <f aca="false">+Resevoirs!L98/'Reservoirs %'!$E98</f>
        <v>0.311454545454545</v>
      </c>
      <c r="M98" s="45" t="n">
        <f aca="false">+Resevoirs!M98/'Reservoirs %'!$E98</f>
        <v>0.364181818181818</v>
      </c>
      <c r="N98" s="45" t="n">
        <f aca="false">+Resevoirs!N98/'Reservoirs %'!$E98</f>
        <v>0.315454545454545</v>
      </c>
      <c r="O98" s="45" t="n">
        <f aca="false">+Resevoirs!O98/'Reservoirs %'!$E98</f>
        <v>0.341818181818182</v>
      </c>
      <c r="P98" s="6"/>
      <c r="Q98" s="45" t="n">
        <f aca="false">+Resevoirs!Q98/'Reservoirs %'!$E98</f>
        <v>0.361090909090909</v>
      </c>
      <c r="R98" s="45" t="n">
        <f aca="false">+Resevoirs!R98/'Reservoirs %'!$E98</f>
        <v>0.401454545454545</v>
      </c>
      <c r="S98" s="45" t="n">
        <f aca="false">+Resevoirs!S98/'Reservoirs %'!$E98</f>
        <v>0.315454545454545</v>
      </c>
      <c r="T98" s="45" t="n">
        <f aca="false">+Resevoirs!T98/'Reservoirs %'!$E98</f>
        <v>0.341818181818182</v>
      </c>
      <c r="U98" s="6"/>
      <c r="V98" s="45" t="n">
        <f aca="false">+Resevoirs!V98/'Reservoirs %'!$E98</f>
        <v>0.409454545454545</v>
      </c>
      <c r="W98" s="45" t="n">
        <f aca="false">+Resevoirs!W98/'Reservoirs %'!$E98</f>
        <v>0.411090909090909</v>
      </c>
      <c r="X98" s="45" t="n">
        <f aca="false">+Resevoirs!X98/'Reservoirs %'!$E98</f>
        <v>0.385090909090909</v>
      </c>
      <c r="Y98" s="45" t="n">
        <f aca="false">+Resevoirs!Y98/'Reservoirs %'!$E98</f>
        <v>0.341818181818182</v>
      </c>
      <c r="Z98" s="6"/>
    </row>
    <row r="99" customFormat="false" ht="12.75" hidden="false" customHeight="false" outlineLevel="0" collapsed="false">
      <c r="A99" s="19"/>
      <c r="B99" s="24" t="s">
        <v>5</v>
      </c>
      <c r="C99" s="25" t="s">
        <v>8</v>
      </c>
      <c r="D99" s="25" t="s">
        <v>7</v>
      </c>
      <c r="E99" s="22" t="n">
        <v>8000</v>
      </c>
      <c r="F99" s="14"/>
      <c r="G99" s="46" t="n">
        <f aca="false">+Resevoirs!G99/'Reservoirs %'!$E99</f>
        <v>0.487125</v>
      </c>
      <c r="H99" s="46" t="n">
        <f aca="false">+Resevoirs!H99/'Reservoirs %'!$E99</f>
        <v>0.51525</v>
      </c>
      <c r="I99" s="46" t="n">
        <f aca="false">+Resevoirs!I99/'Reservoirs %'!$E99</f>
        <v>0.4895</v>
      </c>
      <c r="J99" s="46" t="n">
        <f aca="false">+Resevoirs!J99/'Reservoirs %'!$E99</f>
        <v>0.492</v>
      </c>
      <c r="K99" s="14"/>
      <c r="L99" s="46" t="n">
        <f aca="false">+Resevoirs!L99/'Reservoirs %'!$E99</f>
        <v>0.465875</v>
      </c>
      <c r="M99" s="46" t="n">
        <f aca="false">+Resevoirs!M99/'Reservoirs %'!$E99</f>
        <v>0.663375</v>
      </c>
      <c r="N99" s="46" t="n">
        <f aca="false">+Resevoirs!N99/'Reservoirs %'!$E99</f>
        <v>0.4795</v>
      </c>
      <c r="O99" s="46" t="n">
        <f aca="false">+Resevoirs!O99/'Reservoirs %'!$E99</f>
        <v>0.511875</v>
      </c>
      <c r="P99" s="14"/>
      <c r="Q99" s="46" t="n">
        <f aca="false">+Resevoirs!Q99/'Reservoirs %'!$E99</f>
        <v>0.60175</v>
      </c>
      <c r="R99" s="46" t="n">
        <f aca="false">+Resevoirs!R99/'Reservoirs %'!$E99</f>
        <v>0.68575</v>
      </c>
      <c r="S99" s="46" t="n">
        <f aca="false">+Resevoirs!S99/'Reservoirs %'!$E99</f>
        <v>0.4795</v>
      </c>
      <c r="T99" s="46" t="n">
        <f aca="false">+Resevoirs!T99/'Reservoirs %'!$E99</f>
        <v>0.511875</v>
      </c>
      <c r="U99" s="14"/>
      <c r="V99" s="46" t="n">
        <f aca="false">+Resevoirs!V99/'Reservoirs %'!$E99</f>
        <v>0.669</v>
      </c>
      <c r="W99" s="46" t="n">
        <f aca="false">+Resevoirs!W99/'Reservoirs %'!$E99</f>
        <v>0.693875</v>
      </c>
      <c r="X99" s="46" t="n">
        <f aca="false">+Resevoirs!X99/'Reservoirs %'!$E99</f>
        <v>0.63725</v>
      </c>
      <c r="Y99" s="46" t="n">
        <f aca="false">+Resevoirs!Y99/'Reservoirs %'!$E99</f>
        <v>0.409875</v>
      </c>
      <c r="Z99" s="14"/>
    </row>
    <row r="100" customFormat="false" ht="12.75" hidden="false" customHeight="false" outlineLevel="0" collapsed="false">
      <c r="A100" s="19"/>
      <c r="B100" s="24" t="s">
        <v>9</v>
      </c>
      <c r="C100" s="25" t="s">
        <v>10</v>
      </c>
      <c r="D100" s="25" t="s">
        <v>11</v>
      </c>
      <c r="E100" s="22" t="n">
        <v>100</v>
      </c>
      <c r="F100" s="14"/>
      <c r="G100" s="46" t="n">
        <f aca="false">+Resevoirs!G100/'Reservoirs %'!$E100</f>
        <v>0.29</v>
      </c>
      <c r="H100" s="46" t="n">
        <f aca="false">+Resevoirs!H100/'Reservoirs %'!$E100</f>
        <v>0.29</v>
      </c>
      <c r="I100" s="46" t="n">
        <f aca="false">+Resevoirs!I100/'Reservoirs %'!$E100</f>
        <v>0.29</v>
      </c>
      <c r="J100" s="46" t="n">
        <f aca="false">+Resevoirs!J100/'Reservoirs %'!$E100</f>
        <v>0.29</v>
      </c>
      <c r="K100" s="14"/>
      <c r="L100" s="46" t="n">
        <f aca="false">+Resevoirs!L100/'Reservoirs %'!$E100</f>
        <v>0.29</v>
      </c>
      <c r="M100" s="46" t="n">
        <f aca="false">+Resevoirs!M100/'Reservoirs %'!$E100</f>
        <v>0.29</v>
      </c>
      <c r="N100" s="46" t="n">
        <f aca="false">+Resevoirs!N100/'Reservoirs %'!$E100</f>
        <v>0.29</v>
      </c>
      <c r="O100" s="46" t="n">
        <f aca="false">+Resevoirs!O100/'Reservoirs %'!$E100</f>
        <v>0.29</v>
      </c>
      <c r="P100" s="14"/>
      <c r="Q100" s="46" t="n">
        <f aca="false">+Resevoirs!Q100/'Reservoirs %'!$E100</f>
        <v>0.29</v>
      </c>
      <c r="R100" s="46" t="n">
        <f aca="false">+Resevoirs!R100/'Reservoirs %'!$E100</f>
        <v>0.29</v>
      </c>
      <c r="S100" s="46" t="n">
        <f aca="false">+Resevoirs!S100/'Reservoirs %'!$E100</f>
        <v>0.29</v>
      </c>
      <c r="T100" s="46" t="n">
        <f aca="false">+Resevoirs!T100/'Reservoirs %'!$E100</f>
        <v>0.29</v>
      </c>
      <c r="U100" s="14"/>
      <c r="V100" s="46" t="n">
        <f aca="false">+Resevoirs!V100/'Reservoirs %'!$E100</f>
        <v>0.29</v>
      </c>
      <c r="W100" s="46" t="n">
        <f aca="false">+Resevoirs!W100/'Reservoirs %'!$E100</f>
        <v>0.29</v>
      </c>
      <c r="X100" s="46" t="n">
        <f aca="false">+Resevoirs!X100/'Reservoirs %'!$E100</f>
        <v>0.29</v>
      </c>
      <c r="Y100" s="46" t="n">
        <f aca="false">+Resevoirs!Y100/'Reservoirs %'!$E100</f>
        <v>0.29</v>
      </c>
      <c r="Z100" s="14"/>
    </row>
    <row r="101" customFormat="false" ht="12.75" hidden="false" customHeight="false" outlineLevel="0" collapsed="false">
      <c r="A101" s="19"/>
      <c r="B101" s="24" t="s">
        <v>12</v>
      </c>
      <c r="C101" s="25" t="s">
        <v>13</v>
      </c>
      <c r="D101" s="25" t="s">
        <v>14</v>
      </c>
      <c r="E101" s="22" t="n">
        <v>1000</v>
      </c>
      <c r="F101" s="14"/>
      <c r="G101" s="46" t="n">
        <f aca="false">+Resevoirs!G101/'Reservoirs %'!$E101</f>
        <v>1.148</v>
      </c>
      <c r="H101" s="46" t="n">
        <f aca="false">+Resevoirs!H101/'Reservoirs %'!$E101</f>
        <v>1.216</v>
      </c>
      <c r="I101" s="46" t="n">
        <f aca="false">+Resevoirs!I101/'Reservoirs %'!$E101</f>
        <v>1.306</v>
      </c>
      <c r="J101" s="46" t="n">
        <f aca="false">+Resevoirs!J101/'Reservoirs %'!$E101</f>
        <v>0</v>
      </c>
      <c r="K101" s="14"/>
      <c r="L101" s="46" t="n">
        <f aca="false">+Resevoirs!L101/'Reservoirs %'!$E101</f>
        <v>1.07</v>
      </c>
      <c r="M101" s="46" t="n">
        <f aca="false">+Resevoirs!M101/'Reservoirs %'!$E101</f>
        <v>1.296</v>
      </c>
      <c r="N101" s="46" t="n">
        <f aca="false">+Resevoirs!N101/'Reservoirs %'!$E101</f>
        <v>1.306</v>
      </c>
      <c r="O101" s="46" t="n">
        <f aca="false">+Resevoirs!O101/'Reservoirs %'!$E101</f>
        <v>0</v>
      </c>
      <c r="P101" s="14"/>
      <c r="Q101" s="46" t="n">
        <f aca="false">+Resevoirs!Q101/'Reservoirs %'!$E101</f>
        <v>1.206</v>
      </c>
      <c r="R101" s="46" t="n">
        <f aca="false">+Resevoirs!R101/'Reservoirs %'!$E101</f>
        <v>1.296</v>
      </c>
      <c r="S101" s="46" t="n">
        <f aca="false">+Resevoirs!S101/'Reservoirs %'!$E101</f>
        <v>1.266</v>
      </c>
      <c r="T101" s="46" t="n">
        <f aca="false">+Resevoirs!T101/'Reservoirs %'!$E101</f>
        <v>0</v>
      </c>
      <c r="U101" s="14"/>
      <c r="V101" s="46" t="n">
        <f aca="false">+Resevoirs!V101/'Reservoirs %'!$E101</f>
        <v>1.317</v>
      </c>
      <c r="W101" s="46" t="n">
        <f aca="false">+Resevoirs!W101/'Reservoirs %'!$E101</f>
        <v>1.299</v>
      </c>
      <c r="X101" s="46" t="n">
        <f aca="false">+Resevoirs!X101/'Reservoirs %'!$E101</f>
        <v>1.247</v>
      </c>
      <c r="Y101" s="46" t="n">
        <f aca="false">+Resevoirs!Y101/'Reservoirs %'!$E101</f>
        <v>0</v>
      </c>
      <c r="Z101" s="14"/>
    </row>
    <row r="102" customFormat="false" ht="12.75" hidden="false" customHeight="false" outlineLevel="0" collapsed="false">
      <c r="A102" s="19"/>
      <c r="B102" s="24" t="s">
        <v>15</v>
      </c>
      <c r="C102" s="25" t="s">
        <v>16</v>
      </c>
      <c r="D102" s="25" t="s">
        <v>14</v>
      </c>
      <c r="E102" s="22" t="n">
        <v>45000</v>
      </c>
      <c r="F102" s="14"/>
      <c r="G102" s="46" t="n">
        <f aca="false">+Resevoirs!G102/'Reservoirs %'!$E102</f>
        <v>0.2468</v>
      </c>
      <c r="H102" s="46" t="n">
        <f aca="false">+Resevoirs!H102/'Reservoirs %'!$E102</f>
        <v>0.441111111111111</v>
      </c>
      <c r="I102" s="46" t="n">
        <f aca="false">+Resevoirs!I102/'Reservoirs %'!$E102</f>
        <v>0.794333333333333</v>
      </c>
      <c r="J102" s="46" t="n">
        <f aca="false">+Resevoirs!J102/'Reservoirs %'!$E102</f>
        <v>0.848177777777778</v>
      </c>
      <c r="K102" s="14"/>
      <c r="L102" s="46" t="n">
        <f aca="false">+Resevoirs!L102/'Reservoirs %'!$E102</f>
        <v>0.412555555555556</v>
      </c>
      <c r="M102" s="46" t="n">
        <f aca="false">+Resevoirs!M102/'Reservoirs %'!$E102</f>
        <v>0.632422222222222</v>
      </c>
      <c r="N102" s="46" t="n">
        <f aca="false">+Resevoirs!N102/'Reservoirs %'!$E102</f>
        <v>0.892866666666667</v>
      </c>
      <c r="O102" s="46" t="n">
        <f aca="false">+Resevoirs!O102/'Reservoirs %'!$E102</f>
        <v>0.951822222222222</v>
      </c>
      <c r="P102" s="14"/>
      <c r="Q102" s="46" t="n">
        <f aca="false">+Resevoirs!Q102/'Reservoirs %'!$E102</f>
        <v>0.600822222222222</v>
      </c>
      <c r="R102" s="46" t="n">
        <f aca="false">+Resevoirs!R102/'Reservoirs %'!$E102</f>
        <v>0.819044444444445</v>
      </c>
      <c r="S102" s="46" t="n">
        <f aca="false">+Resevoirs!S102/'Reservoirs %'!$E102</f>
        <v>0.980444444444445</v>
      </c>
      <c r="T102" s="46" t="n">
        <f aca="false">+Resevoirs!T102/'Reservoirs %'!$E102</f>
        <v>1.01568888888889</v>
      </c>
      <c r="U102" s="14"/>
      <c r="V102" s="46" t="n">
        <f aca="false">+Resevoirs!V102/'Reservoirs %'!$E102</f>
        <v>0.670666666666667</v>
      </c>
      <c r="W102" s="46" t="n">
        <f aca="false">+Resevoirs!W102/'Reservoirs %'!$E102</f>
        <v>0.912711111111111</v>
      </c>
      <c r="X102" s="46" t="n">
        <f aca="false">+Resevoirs!X102/'Reservoirs %'!$E102</f>
        <v>1.03435555555556</v>
      </c>
      <c r="Y102" s="46" t="n">
        <f aca="false">+Resevoirs!Y102/'Reservoirs %'!$E102</f>
        <v>1.05191111111111</v>
      </c>
      <c r="Z102" s="14"/>
    </row>
    <row r="103" customFormat="false" ht="12.75" hidden="false" customHeight="false" outlineLevel="0" collapsed="false">
      <c r="A103" s="19"/>
      <c r="B103" s="24" t="s">
        <v>17</v>
      </c>
      <c r="C103" s="25" t="s">
        <v>18</v>
      </c>
      <c r="D103" s="25" t="s">
        <v>19</v>
      </c>
      <c r="E103" s="22" t="n">
        <v>766</v>
      </c>
      <c r="F103" s="14"/>
      <c r="G103" s="46" t="n">
        <f aca="false">+Resevoirs!G103/'Reservoirs %'!$E103</f>
        <v>3.30809399477807</v>
      </c>
      <c r="H103" s="46" t="n">
        <f aca="false">+Resevoirs!H103/'Reservoirs %'!$E103</f>
        <v>1.42297650130548</v>
      </c>
      <c r="I103" s="46" t="n">
        <f aca="false">+Resevoirs!I103/'Reservoirs %'!$E103</f>
        <v>0.450391644908616</v>
      </c>
      <c r="J103" s="46" t="n">
        <f aca="false">+Resevoirs!J103/'Reservoirs %'!$E103</f>
        <v>0</v>
      </c>
      <c r="K103" s="14"/>
      <c r="L103" s="46" t="n">
        <f aca="false">+Resevoirs!L103/'Reservoirs %'!$E103</f>
        <v>3.14882506527415</v>
      </c>
      <c r="M103" s="46" t="n">
        <f aca="false">+Resevoirs!M103/'Reservoirs %'!$E103</f>
        <v>1.32637075718016</v>
      </c>
      <c r="N103" s="46" t="n">
        <f aca="false">+Resevoirs!N103/'Reservoirs %'!$E103</f>
        <v>0.338120104438642</v>
      </c>
      <c r="O103" s="46" t="n">
        <f aca="false">+Resevoirs!O103/'Reservoirs %'!$E103</f>
        <v>0</v>
      </c>
      <c r="P103" s="14"/>
      <c r="Q103" s="46" t="n">
        <f aca="false">+Resevoirs!Q103/'Reservoirs %'!$E103</f>
        <v>2.89295039164491</v>
      </c>
      <c r="R103" s="46" t="n">
        <f aca="false">+Resevoirs!R103/'Reservoirs %'!$E103</f>
        <v>1.21671018276762</v>
      </c>
      <c r="S103" s="46" t="n">
        <f aca="false">+Resevoirs!S103/'Reservoirs %'!$E103</f>
        <v>0.377284595300261</v>
      </c>
      <c r="T103" s="46" t="n">
        <f aca="false">+Resevoirs!T103/'Reservoirs %'!$E103</f>
        <v>0</v>
      </c>
      <c r="U103" s="14"/>
      <c r="V103" s="46" t="n">
        <f aca="false">+Resevoirs!V103/'Reservoirs %'!$E103</f>
        <v>2.68537859007833</v>
      </c>
      <c r="W103" s="46" t="n">
        <f aca="false">+Resevoirs!W103/'Reservoirs %'!$E103</f>
        <v>1.32637075718016</v>
      </c>
      <c r="X103" s="46" t="n">
        <f aca="false">+Resevoirs!X103/'Reservoirs %'!$E103</f>
        <v>0.241514360313316</v>
      </c>
      <c r="Y103" s="46" t="n">
        <f aca="false">+Resevoirs!Y103/'Reservoirs %'!$E103</f>
        <v>0</v>
      </c>
      <c r="Z103" s="14"/>
    </row>
    <row r="104" customFormat="false" ht="12.75" hidden="false" customHeight="false" outlineLevel="0" collapsed="false">
      <c r="A104" s="19"/>
      <c r="B104" s="24" t="s">
        <v>20</v>
      </c>
      <c r="C104" s="25" t="s">
        <v>21</v>
      </c>
      <c r="D104" s="25" t="s">
        <v>22</v>
      </c>
      <c r="E104" s="22" t="n">
        <v>80</v>
      </c>
      <c r="F104" s="14"/>
      <c r="G104" s="46" t="n">
        <f aca="false">+Resevoirs!G104/'Reservoirs %'!$E104</f>
        <v>1</v>
      </c>
      <c r="H104" s="46" t="n">
        <f aca="false">+Resevoirs!H104/'Reservoirs %'!$E104</f>
        <v>1</v>
      </c>
      <c r="I104" s="46" t="n">
        <f aca="false">+Resevoirs!I104/'Reservoirs %'!$E104</f>
        <v>1</v>
      </c>
      <c r="J104" s="46" t="n">
        <f aca="false">+Resevoirs!J104/'Reservoirs %'!$E104</f>
        <v>1</v>
      </c>
      <c r="K104" s="14"/>
      <c r="L104" s="46" t="n">
        <f aca="false">+Resevoirs!L104/'Reservoirs %'!$E104</f>
        <v>1</v>
      </c>
      <c r="M104" s="46" t="n">
        <f aca="false">+Resevoirs!M104/'Reservoirs %'!$E104</f>
        <v>1</v>
      </c>
      <c r="N104" s="46" t="n">
        <f aca="false">+Resevoirs!N104/'Reservoirs %'!$E104</f>
        <v>1</v>
      </c>
      <c r="O104" s="46" t="n">
        <f aca="false">+Resevoirs!O104/'Reservoirs %'!$E104</f>
        <v>1</v>
      </c>
      <c r="P104" s="14"/>
      <c r="Q104" s="46" t="n">
        <f aca="false">+Resevoirs!Q104/'Reservoirs %'!$E104</f>
        <v>1</v>
      </c>
      <c r="R104" s="46" t="n">
        <f aca="false">+Resevoirs!R104/'Reservoirs %'!$E104</f>
        <v>1</v>
      </c>
      <c r="S104" s="46" t="n">
        <f aca="false">+Resevoirs!S104/'Reservoirs %'!$E104</f>
        <v>1</v>
      </c>
      <c r="T104" s="46" t="n">
        <f aca="false">+Resevoirs!T104/'Reservoirs %'!$E104</f>
        <v>1</v>
      </c>
      <c r="U104" s="14"/>
      <c r="V104" s="46" t="n">
        <f aca="false">+Resevoirs!V104/'Reservoirs %'!$E104</f>
        <v>1</v>
      </c>
      <c r="W104" s="46" t="n">
        <f aca="false">+Resevoirs!W104/'Reservoirs %'!$E104</f>
        <v>1</v>
      </c>
      <c r="X104" s="46" t="n">
        <f aca="false">+Resevoirs!X104/'Reservoirs %'!$E104</f>
        <v>1</v>
      </c>
      <c r="Y104" s="46" t="n">
        <f aca="false">+Resevoirs!Y104/'Reservoirs %'!$E104</f>
        <v>1</v>
      </c>
      <c r="Z104" s="14"/>
    </row>
    <row r="105" customFormat="false" ht="12.75" hidden="false" customHeight="false" outlineLevel="0" collapsed="false">
      <c r="A105" s="19"/>
      <c r="B105" s="24" t="s">
        <v>20</v>
      </c>
      <c r="C105" s="25" t="s">
        <v>23</v>
      </c>
      <c r="D105" s="25" t="s">
        <v>24</v>
      </c>
      <c r="E105" s="22" t="n">
        <v>8615</v>
      </c>
      <c r="F105" s="14"/>
      <c r="G105" s="46" t="n">
        <f aca="false">+Resevoirs!G105/'Reservoirs %'!$E105</f>
        <v>0.62576900754498</v>
      </c>
      <c r="H105" s="46" t="n">
        <f aca="false">+Resevoirs!H105/'Reservoirs %'!$E105</f>
        <v>0.618107951247824</v>
      </c>
      <c r="I105" s="46" t="n">
        <f aca="false">+Resevoirs!I105/'Reservoirs %'!$E105</f>
        <v>0.554265815438189</v>
      </c>
      <c r="J105" s="46" t="n">
        <f aca="false">+Resevoirs!J105/'Reservoirs %'!$E105</f>
        <v>0.663145676146257</v>
      </c>
      <c r="K105" s="14"/>
      <c r="L105" s="46" t="n">
        <f aca="false">+Resevoirs!L105/'Reservoirs %'!$E105</f>
        <v>0.624724318049913</v>
      </c>
      <c r="M105" s="46" t="n">
        <f aca="false">+Resevoirs!M105/'Reservoirs %'!$E105</f>
        <v>0.269878119558909</v>
      </c>
      <c r="N105" s="46" t="n">
        <f aca="false">+Resevoirs!N105/'Reservoirs %'!$E105</f>
        <v>0.553685432385374</v>
      </c>
      <c r="O105" s="46" t="n">
        <f aca="false">+Resevoirs!O105/'Reservoirs %'!$E105</f>
        <v>0.691816598955311</v>
      </c>
      <c r="P105" s="14"/>
      <c r="Q105" s="46" t="n">
        <f aca="false">+Resevoirs!Q105/'Reservoirs %'!$E105</f>
        <v>0.638189204875218</v>
      </c>
      <c r="R105" s="46" t="n">
        <f aca="false">+Resevoirs!R105/'Reservoirs %'!$E105</f>
        <v>0.627278003482298</v>
      </c>
      <c r="S105" s="46" t="n">
        <f aca="false">+Resevoirs!S105/'Reservoirs %'!$E105</f>
        <v>0.58711549622751</v>
      </c>
      <c r="T105" s="46" t="n">
        <f aca="false">+Resevoirs!T105/'Reservoirs %'!$E105</f>
        <v>0.688102147417295</v>
      </c>
      <c r="U105" s="14"/>
      <c r="V105" s="46" t="n">
        <f aca="false">+Resevoirs!V105/'Reservoirs %'!$E105</f>
        <v>0.638189204875218</v>
      </c>
      <c r="W105" s="46" t="n">
        <f aca="false">+Resevoirs!W105/'Reservoirs %'!$E105</f>
        <v>0.627394080092861</v>
      </c>
      <c r="X105" s="46" t="n">
        <f aca="false">+Resevoirs!X105/'Reservoirs %'!$E105</f>
        <v>0.680905397562391</v>
      </c>
      <c r="Y105" s="46" t="n">
        <f aca="false">+Resevoirs!Y105/'Reservoirs %'!$E105</f>
        <v>0.675914103308183</v>
      </c>
      <c r="Z105" s="14"/>
    </row>
    <row r="106" customFormat="false" ht="12.75" hidden="false" customHeight="false" outlineLevel="0" collapsed="false">
      <c r="A106" s="19"/>
      <c r="B106" s="24" t="s">
        <v>20</v>
      </c>
      <c r="C106" s="25" t="s">
        <v>25</v>
      </c>
      <c r="D106" s="25" t="s">
        <v>22</v>
      </c>
      <c r="E106" s="22" t="n">
        <v>3425</v>
      </c>
      <c r="F106" s="14"/>
      <c r="G106" s="46" t="n">
        <f aca="false">+Resevoirs!G106/'Reservoirs %'!$E106</f>
        <v>0.788029197080292</v>
      </c>
      <c r="H106" s="46" t="n">
        <f aca="false">+Resevoirs!H106/'Reservoirs %'!$E106</f>
        <v>0.712700729927007</v>
      </c>
      <c r="I106" s="46" t="n">
        <f aca="false">+Resevoirs!I106/'Reservoirs %'!$E106</f>
        <v>0.451970802919708</v>
      </c>
      <c r="J106" s="46" t="n">
        <f aca="false">+Resevoirs!J106/'Reservoirs %'!$E106</f>
        <v>0.785985401459854</v>
      </c>
      <c r="K106" s="14"/>
      <c r="L106" s="46" t="n">
        <f aca="false">+Resevoirs!L106/'Reservoirs %'!$E106</f>
        <v>0.746277372262774</v>
      </c>
      <c r="M106" s="46" t="n">
        <f aca="false">+Resevoirs!M106/'Reservoirs %'!$E106</f>
        <v>0.85956204379562</v>
      </c>
      <c r="N106" s="46" t="n">
        <f aca="false">+Resevoirs!N106/'Reservoirs %'!$E106</f>
        <v>0.491094890510949</v>
      </c>
      <c r="O106" s="46" t="n">
        <f aca="false">+Resevoirs!O106/'Reservoirs %'!$E106</f>
        <v>0.800875912408759</v>
      </c>
      <c r="P106" s="14"/>
      <c r="Q106" s="46" t="n">
        <f aca="false">+Resevoirs!Q106/'Reservoirs %'!$E106</f>
        <v>0.767007299270073</v>
      </c>
      <c r="R106" s="46" t="n">
        <f aca="false">+Resevoirs!R106/'Reservoirs %'!$E106</f>
        <v>0.928467153284672</v>
      </c>
      <c r="S106" s="46" t="n">
        <f aca="false">+Resevoirs!S106/'Reservoirs %'!$E106</f>
        <v>0.76029197080292</v>
      </c>
      <c r="T106" s="46" t="n">
        <f aca="false">+Resevoirs!T106/'Reservoirs %'!$E106</f>
        <v>0.856058394160584</v>
      </c>
      <c r="U106" s="14"/>
      <c r="V106" s="46" t="n">
        <f aca="false">+Resevoirs!V106/'Reservoirs %'!$E106</f>
        <v>0.814014598540146</v>
      </c>
      <c r="W106" s="46" t="n">
        <f aca="false">+Resevoirs!W106/'Reservoirs %'!$E106</f>
        <v>0.944525547445256</v>
      </c>
      <c r="X106" s="46" t="n">
        <f aca="false">+Resevoirs!X106/'Reservoirs %'!$E106</f>
        <v>0.923503649635037</v>
      </c>
      <c r="Y106" s="46" t="n">
        <f aca="false">+Resevoirs!Y106/'Reservoirs %'!$E106</f>
        <v>0.932262773722628</v>
      </c>
      <c r="Z106" s="14"/>
    </row>
    <row r="107" customFormat="false" ht="12.75" hidden="false" customHeight="false" outlineLevel="0" collapsed="false">
      <c r="A107" s="19"/>
      <c r="B107" s="24" t="s">
        <v>20</v>
      </c>
      <c r="C107" s="25" t="s">
        <v>26</v>
      </c>
      <c r="D107" s="25" t="s">
        <v>27</v>
      </c>
      <c r="E107" s="22" t="n">
        <v>2825</v>
      </c>
      <c r="F107" s="14"/>
      <c r="G107" s="46" t="n">
        <f aca="false">+Resevoirs!G107/'Reservoirs %'!$E107</f>
        <v>1.35115044247788</v>
      </c>
      <c r="H107" s="46" t="n">
        <f aca="false">+Resevoirs!H107/'Reservoirs %'!$E107</f>
        <v>1.33451327433628</v>
      </c>
      <c r="I107" s="46" t="n">
        <f aca="false">+Resevoirs!I107/'Reservoirs %'!$E107</f>
        <v>1.18230088495575</v>
      </c>
      <c r="J107" s="46" t="n">
        <f aca="false">+Resevoirs!J107/'Reservoirs %'!$E107</f>
        <v>1.37946902654867</v>
      </c>
      <c r="K107" s="14"/>
      <c r="L107" s="46" t="n">
        <f aca="false">+Resevoirs!L107/'Reservoirs %'!$E107</f>
        <v>1.3646017699115</v>
      </c>
      <c r="M107" s="46" t="n">
        <f aca="false">+Resevoirs!M107/'Reservoirs %'!$E107</f>
        <v>1.38796460176991</v>
      </c>
      <c r="N107" s="46" t="n">
        <f aca="false">+Resevoirs!N107/'Reservoirs %'!$E107</f>
        <v>1.14548672566372</v>
      </c>
      <c r="O107" s="46" t="n">
        <f aca="false">+Resevoirs!O107/'Reservoirs %'!$E107</f>
        <v>1.43044247787611</v>
      </c>
      <c r="P107" s="14"/>
      <c r="Q107" s="46" t="n">
        <f aca="false">+Resevoirs!Q107/'Reservoirs %'!$E107</f>
        <v>1.37380530973451</v>
      </c>
      <c r="R107" s="46" t="n">
        <f aca="false">+Resevoirs!R107/'Reservoirs %'!$E107</f>
        <v>1.40849557522124</v>
      </c>
      <c r="S107" s="46" t="n">
        <f aca="false">+Resevoirs!S107/'Reservoirs %'!$E107</f>
        <v>1.22973451327434</v>
      </c>
      <c r="T107" s="46" t="n">
        <f aca="false">+Resevoirs!T107/'Reservoirs %'!$E107</f>
        <v>1.38619469026549</v>
      </c>
      <c r="U107" s="14"/>
      <c r="V107" s="46" t="n">
        <f aca="false">+Resevoirs!V107/'Reservoirs %'!$E107</f>
        <v>1.41592920353982</v>
      </c>
      <c r="W107" s="46" t="n">
        <f aca="false">+Resevoirs!W107/'Reservoirs %'!$E107</f>
        <v>1.40601769911504</v>
      </c>
      <c r="X107" s="46" t="n">
        <f aca="false">+Resevoirs!X107/'Reservoirs %'!$E107</f>
        <v>1.29061946902655</v>
      </c>
      <c r="Y107" s="46" t="n">
        <f aca="false">+Resevoirs!Y107/'Reservoirs %'!$E107</f>
        <v>1.39646017699115</v>
      </c>
      <c r="Z107" s="14"/>
    </row>
    <row r="108" customFormat="false" ht="12.75" hidden="false" customHeight="false" outlineLevel="0" collapsed="false">
      <c r="A108" s="19"/>
      <c r="B108" s="24" t="s">
        <v>20</v>
      </c>
      <c r="C108" s="25" t="s">
        <v>28</v>
      </c>
      <c r="D108" s="25" t="s">
        <v>22</v>
      </c>
      <c r="E108" s="22" t="n">
        <v>5290</v>
      </c>
      <c r="F108" s="14"/>
      <c r="G108" s="46" t="n">
        <f aca="false">+Resevoirs!G108/'Reservoirs %'!$E108</f>
        <v>0.908506616257089</v>
      </c>
      <c r="H108" s="46" t="n">
        <f aca="false">+Resevoirs!H108/'Reservoirs %'!$E108</f>
        <v>0.74461247637051</v>
      </c>
      <c r="I108" s="46" t="n">
        <f aca="false">+Resevoirs!I108/'Reservoirs %'!$E108</f>
        <v>0.668620037807183</v>
      </c>
      <c r="J108" s="46" t="n">
        <f aca="false">+Resevoirs!J108/'Reservoirs %'!$E108</f>
        <v>0.502079395085066</v>
      </c>
      <c r="K108" s="14"/>
      <c r="L108" s="46" t="n">
        <f aca="false">+Resevoirs!L108/'Reservoirs %'!$E108</f>
        <v>1.0117202268431</v>
      </c>
      <c r="M108" s="46" t="n">
        <f aca="false">+Resevoirs!M108/'Reservoirs %'!$E108</f>
        <v>0.795463137996219</v>
      </c>
      <c r="N108" s="46" t="n">
        <f aca="false">+Resevoirs!N108/'Reservoirs %'!$E108</f>
        <v>0.671077504725898</v>
      </c>
      <c r="O108" s="46" t="n">
        <f aca="false">+Resevoirs!O108/'Reservoirs %'!$E108</f>
        <v>0.61758034026465</v>
      </c>
      <c r="P108" s="14"/>
      <c r="Q108" s="46" t="n">
        <f aca="false">+Resevoirs!Q108/'Reservoirs %'!$E108</f>
        <v>1.10207939508507</v>
      </c>
      <c r="R108" s="46" t="n">
        <f aca="false">+Resevoirs!R108/'Reservoirs %'!$E108</f>
        <v>0.85406427221172</v>
      </c>
      <c r="S108" s="46" t="n">
        <f aca="false">+Resevoirs!S108/'Reservoirs %'!$E108</f>
        <v>0.755198487712665</v>
      </c>
      <c r="T108" s="46" t="n">
        <f aca="false">+Resevoirs!T108/'Reservoirs %'!$E108</f>
        <v>0.601323251417769</v>
      </c>
      <c r="U108" s="14"/>
      <c r="V108" s="46" t="n">
        <f aca="false">+Resevoirs!V108/'Reservoirs %'!$E108</f>
        <v>1.12722117202268</v>
      </c>
      <c r="W108" s="46" t="n">
        <f aca="false">+Resevoirs!W108/'Reservoirs %'!$E108</f>
        <v>0.880907372400756</v>
      </c>
      <c r="X108" s="46" t="n">
        <f aca="false">+Resevoirs!X108/'Reservoirs %'!$E108</f>
        <v>0.860869565217391</v>
      </c>
      <c r="Y108" s="46" t="n">
        <f aca="false">+Resevoirs!Y108/'Reservoirs %'!$E108</f>
        <v>0.562003780718337</v>
      </c>
      <c r="Z108" s="14"/>
    </row>
    <row r="109" customFormat="false" ht="12.75" hidden="false" customHeight="false" outlineLevel="0" collapsed="false">
      <c r="A109" s="19"/>
      <c r="B109" s="24" t="s">
        <v>20</v>
      </c>
      <c r="C109" s="25" t="s">
        <v>29</v>
      </c>
      <c r="D109" s="25" t="s">
        <v>30</v>
      </c>
      <c r="E109" s="22" t="n">
        <v>1310</v>
      </c>
      <c r="F109" s="14"/>
      <c r="G109" s="46" t="n">
        <f aca="false">+Resevoirs!G109/'Reservoirs %'!$E109</f>
        <v>0.491603053435115</v>
      </c>
      <c r="H109" s="46" t="n">
        <f aca="false">+Resevoirs!H109/'Reservoirs %'!$E109</f>
        <v>0.483969465648855</v>
      </c>
      <c r="I109" s="46" t="n">
        <f aca="false">+Resevoirs!I109/'Reservoirs %'!$E109</f>
        <v>0.418320610687023</v>
      </c>
      <c r="J109" s="46" t="n">
        <f aca="false">+Resevoirs!J109/'Reservoirs %'!$E109</f>
        <v>0.390839694656489</v>
      </c>
      <c r="K109" s="14"/>
      <c r="L109" s="46" t="n">
        <f aca="false">+Resevoirs!L109/'Reservoirs %'!$E109</f>
        <v>0.490839694656489</v>
      </c>
      <c r="M109" s="46" t="n">
        <f aca="false">+Resevoirs!M109/'Reservoirs %'!$E109</f>
        <v>0.483206106870229</v>
      </c>
      <c r="N109" s="46" t="n">
        <f aca="false">+Resevoirs!N109/'Reservoirs %'!$E109</f>
        <v>0.417557251908397</v>
      </c>
      <c r="O109" s="46" t="n">
        <f aca="false">+Resevoirs!O109/'Reservoirs %'!$E109</f>
        <v>0.390076335877863</v>
      </c>
      <c r="P109" s="14"/>
      <c r="Q109" s="46" t="n">
        <f aca="false">+Resevoirs!Q109/'Reservoirs %'!$E109</f>
        <v>0.496946564885496</v>
      </c>
      <c r="R109" s="46" t="n">
        <f aca="false">+Resevoirs!R109/'Reservoirs %'!$E109</f>
        <v>0.477099236641221</v>
      </c>
      <c r="S109" s="46" t="n">
        <f aca="false">+Resevoirs!S109/'Reservoirs %'!$E109</f>
        <v>0.477099236641221</v>
      </c>
      <c r="T109" s="46" t="n">
        <f aca="false">+Resevoirs!T109/'Reservoirs %'!$E109</f>
        <v>0.389312977099237</v>
      </c>
      <c r="U109" s="14"/>
      <c r="V109" s="46" t="n">
        <f aca="false">+Resevoirs!V109/'Reservoirs %'!$E109</f>
        <v>0.491603053435115</v>
      </c>
      <c r="W109" s="46" t="n">
        <f aca="false">+Resevoirs!W109/'Reservoirs %'!$E109</f>
        <v>0.476335877862595</v>
      </c>
      <c r="X109" s="46" t="n">
        <f aca="false">+Resevoirs!X109/'Reservoirs %'!$E109</f>
        <v>0.476335877862595</v>
      </c>
      <c r="Y109" s="46" t="n">
        <f aca="false">+Resevoirs!Y109/'Reservoirs %'!$E109</f>
        <v>0.385496183206107</v>
      </c>
      <c r="Z109" s="14"/>
    </row>
    <row r="110" customFormat="false" ht="12.75" hidden="false" customHeight="false" outlineLevel="0" collapsed="false">
      <c r="A110" s="19"/>
      <c r="B110" s="24" t="s">
        <v>20</v>
      </c>
      <c r="C110" s="25" t="s">
        <v>31</v>
      </c>
      <c r="D110" s="25" t="s">
        <v>32</v>
      </c>
      <c r="E110" s="22" t="n">
        <v>18453</v>
      </c>
      <c r="F110" s="14"/>
      <c r="G110" s="46" t="n">
        <f aca="false">+Resevoirs!G110/'Reservoirs %'!$E110</f>
        <v>0.686284073050453</v>
      </c>
      <c r="H110" s="46" t="n">
        <f aca="false">+Resevoirs!H110/'Reservoirs %'!$E110</f>
        <v>0.622988132011055</v>
      </c>
      <c r="I110" s="46" t="n">
        <f aca="false">+Resevoirs!I110/'Reservoirs %'!$E110</f>
        <v>0.568037717444318</v>
      </c>
      <c r="J110" s="46" t="n">
        <f aca="false">+Resevoirs!J110/'Reservoirs %'!$E110</f>
        <v>0.546577792228906</v>
      </c>
      <c r="K110" s="14"/>
      <c r="L110" s="46" t="n">
        <f aca="false">+Resevoirs!L110/'Reservoirs %'!$E110</f>
        <v>0.62450550046063</v>
      </c>
      <c r="M110" s="46" t="n">
        <f aca="false">+Resevoirs!M110/'Reservoirs %'!$E110</f>
        <v>0.698531404107733</v>
      </c>
      <c r="N110" s="46" t="n">
        <f aca="false">+Resevoirs!N110/'Reservoirs %'!$E110</f>
        <v>0.580556007153308</v>
      </c>
      <c r="O110" s="46" t="n">
        <f aca="false">+Resevoirs!O110/'Reservoirs %'!$E110</f>
        <v>0.546523600498564</v>
      </c>
      <c r="P110" s="14"/>
      <c r="Q110" s="46" t="n">
        <f aca="false">+Resevoirs!Q110/'Reservoirs %'!$E110</f>
        <v>0.613342004010188</v>
      </c>
      <c r="R110" s="46" t="n">
        <f aca="false">+Resevoirs!R110/'Reservoirs %'!$E110</f>
        <v>0.777868097328348</v>
      </c>
      <c r="S110" s="46" t="n">
        <f aca="false">+Resevoirs!S110/'Reservoirs %'!$E110</f>
        <v>0.673061290847017</v>
      </c>
      <c r="T110" s="46" t="n">
        <f aca="false">+Resevoirs!T110/'Reservoirs %'!$E110</f>
        <v>0.609548582886252</v>
      </c>
      <c r="U110" s="14"/>
      <c r="V110" s="46" t="n">
        <f aca="false">+Resevoirs!V110/'Reservoirs %'!$E110</f>
        <v>0.654852869452122</v>
      </c>
      <c r="W110" s="46" t="n">
        <f aca="false">+Resevoirs!W110/'Reservoirs %'!$E110</f>
        <v>0.805668454993768</v>
      </c>
      <c r="X110" s="46" t="n">
        <f aca="false">+Resevoirs!X110/'Reservoirs %'!$E110</f>
        <v>0.739337777055221</v>
      </c>
      <c r="Y110" s="46" t="n">
        <f aca="false">+Resevoirs!Y110/'Reservoirs %'!$E110</f>
        <v>0.664986723026066</v>
      </c>
      <c r="Z110" s="14"/>
    </row>
    <row r="111" customFormat="false" ht="12.75" hidden="false" customHeight="false" outlineLevel="0" collapsed="false">
      <c r="A111" s="19"/>
      <c r="B111" s="24" t="s">
        <v>20</v>
      </c>
      <c r="C111" s="25" t="s">
        <v>33</v>
      </c>
      <c r="D111" s="25" t="s">
        <v>32</v>
      </c>
      <c r="E111" s="22" t="n">
        <v>6900</v>
      </c>
      <c r="F111" s="14"/>
      <c r="G111" s="46" t="n">
        <f aca="false">+Resevoirs!G111/'Reservoirs %'!$E111</f>
        <v>0.35463768115942</v>
      </c>
      <c r="H111" s="46" t="n">
        <f aca="false">+Resevoirs!H111/'Reservoirs %'!$E111</f>
        <v>0.304347826086957</v>
      </c>
      <c r="I111" s="46" t="n">
        <f aca="false">+Resevoirs!I111/'Reservoirs %'!$E111</f>
        <v>0.304347826086957</v>
      </c>
      <c r="J111" s="46" t="n">
        <f aca="false">+Resevoirs!J111/'Reservoirs %'!$E111</f>
        <v>0.304347826086957</v>
      </c>
      <c r="K111" s="14"/>
      <c r="L111" s="46" t="n">
        <f aca="false">+Resevoirs!L111/'Reservoirs %'!$E111</f>
        <v>0.349130434782609</v>
      </c>
      <c r="M111" s="46" t="n">
        <f aca="false">+Resevoirs!M111/'Reservoirs %'!$E111</f>
        <v>0.304347826086957</v>
      </c>
      <c r="N111" s="46" t="n">
        <f aca="false">+Resevoirs!N111/'Reservoirs %'!$E111</f>
        <v>0.304347826086957</v>
      </c>
      <c r="O111" s="46" t="n">
        <f aca="false">+Resevoirs!O111/'Reservoirs %'!$E111</f>
        <v>0.295942028985507</v>
      </c>
      <c r="P111" s="14"/>
      <c r="Q111" s="46" t="n">
        <f aca="false">+Resevoirs!Q111/'Reservoirs %'!$E111</f>
        <v>0.343913043478261</v>
      </c>
      <c r="R111" s="46" t="n">
        <f aca="false">+Resevoirs!R111/'Reservoirs %'!$E111</f>
        <v>0.304347826086957</v>
      </c>
      <c r="S111" s="46" t="n">
        <f aca="false">+Resevoirs!S111/'Reservoirs %'!$E111</f>
        <v>0.304347826086957</v>
      </c>
      <c r="T111" s="46" t="n">
        <f aca="false">+Resevoirs!T111/'Reservoirs %'!$E111</f>
        <v>0.291594202898551</v>
      </c>
      <c r="U111" s="14"/>
      <c r="V111" s="46" t="n">
        <f aca="false">+Resevoirs!V111/'Reservoirs %'!$E111</f>
        <v>0.339275362318841</v>
      </c>
      <c r="W111" s="46" t="n">
        <f aca="false">+Resevoirs!W111/'Reservoirs %'!$E111</f>
        <v>0.304347826086957</v>
      </c>
      <c r="X111" s="46" t="n">
        <f aca="false">+Resevoirs!X111/'Reservoirs %'!$E111</f>
        <v>0.304347826086957</v>
      </c>
      <c r="Y111" s="46" t="n">
        <f aca="false">+Resevoirs!Y111/'Reservoirs %'!$E111</f>
        <v>0.288115942028986</v>
      </c>
      <c r="Z111" s="14"/>
    </row>
    <row r="112" customFormat="false" ht="12.75" hidden="false" customHeight="false" outlineLevel="0" collapsed="false">
      <c r="A112" s="19"/>
      <c r="B112" s="24" t="s">
        <v>34</v>
      </c>
      <c r="C112" s="25" t="s">
        <v>35</v>
      </c>
      <c r="D112" s="25" t="s">
        <v>36</v>
      </c>
      <c r="E112" s="22" t="n">
        <v>3000</v>
      </c>
      <c r="F112" s="14"/>
      <c r="G112" s="46" t="n">
        <f aca="false">+Resevoirs!G112/'Reservoirs %'!$E112</f>
        <v>0.854</v>
      </c>
      <c r="H112" s="46" t="n">
        <f aca="false">+Resevoirs!H112/'Reservoirs %'!$E112</f>
        <v>0.368333333333333</v>
      </c>
      <c r="I112" s="46" t="n">
        <f aca="false">+Resevoirs!I112/'Reservoirs %'!$E112</f>
        <v>1.035</v>
      </c>
      <c r="J112" s="46" t="n">
        <f aca="false">+Resevoirs!J112/'Reservoirs %'!$E112</f>
        <v>0.637</v>
      </c>
      <c r="K112" s="14"/>
      <c r="L112" s="46" t="n">
        <f aca="false">+Resevoirs!L112/'Reservoirs %'!$E112</f>
        <v>1.30533333333333</v>
      </c>
      <c r="M112" s="46" t="n">
        <f aca="false">+Resevoirs!M112/'Reservoirs %'!$E112</f>
        <v>0.407</v>
      </c>
      <c r="N112" s="46" t="n">
        <f aca="false">+Resevoirs!N112/'Reservoirs %'!$E112</f>
        <v>0.893666666666667</v>
      </c>
      <c r="O112" s="46" t="n">
        <f aca="false">+Resevoirs!O112/'Reservoirs %'!$E112</f>
        <v>0.566333333333333</v>
      </c>
      <c r="P112" s="14"/>
      <c r="Q112" s="46" t="n">
        <f aca="false">+Resevoirs!Q112/'Reservoirs %'!$E112</f>
        <v>1.20533333333333</v>
      </c>
      <c r="R112" s="46" t="n">
        <f aca="false">+Resevoirs!R112/'Reservoirs %'!$E112</f>
        <v>0.486333333333333</v>
      </c>
      <c r="S112" s="46" t="n">
        <f aca="false">+Resevoirs!S112/'Reservoirs %'!$E112</f>
        <v>0.834333333333333</v>
      </c>
      <c r="T112" s="46" t="n">
        <f aca="false">+Resevoirs!T112/'Reservoirs %'!$E112</f>
        <v>0.472666666666667</v>
      </c>
      <c r="U112" s="14"/>
      <c r="V112" s="46" t="n">
        <f aca="false">+Resevoirs!V112/'Reservoirs %'!$E112</f>
        <v>1.04433333333333</v>
      </c>
      <c r="W112" s="46" t="n">
        <f aca="false">+Resevoirs!W112/'Reservoirs %'!$E112</f>
        <v>0.446</v>
      </c>
      <c r="X112" s="46" t="n">
        <f aca="false">+Resevoirs!X112/'Reservoirs %'!$E112</f>
        <v>0.995</v>
      </c>
      <c r="Y112" s="46" t="n">
        <f aca="false">+Resevoirs!Y112/'Reservoirs %'!$E112</f>
        <v>0.521666666666667</v>
      </c>
      <c r="Z112" s="14"/>
    </row>
    <row r="113" customFormat="false" ht="12.75" hidden="false" customHeight="false" outlineLevel="0" collapsed="false">
      <c r="A113" s="19"/>
      <c r="B113" s="24" t="s">
        <v>40</v>
      </c>
      <c r="C113" s="25" t="s">
        <v>41</v>
      </c>
      <c r="D113" s="25" t="s">
        <v>42</v>
      </c>
      <c r="E113" s="22" t="n">
        <v>500</v>
      </c>
      <c r="F113" s="14"/>
      <c r="G113" s="46" t="n">
        <f aca="false">+Resevoirs!G113/'Reservoirs %'!$E113</f>
        <v>0.628</v>
      </c>
      <c r="H113" s="46" t="n">
        <f aca="false">+Resevoirs!H113/'Reservoirs %'!$E113</f>
        <v>0.724</v>
      </c>
      <c r="I113" s="46" t="n">
        <f aca="false">+Resevoirs!I113/'Reservoirs %'!$E113</f>
        <v>0.674</v>
      </c>
      <c r="J113" s="46" t="n">
        <f aca="false">+Resevoirs!J113/'Reservoirs %'!$E113</f>
        <v>0.554</v>
      </c>
      <c r="K113" s="14"/>
      <c r="L113" s="46" t="n">
        <f aca="false">+Resevoirs!L113/'Reservoirs %'!$E113</f>
        <v>0.876</v>
      </c>
      <c r="M113" s="46" t="n">
        <f aca="false">+Resevoirs!M113/'Reservoirs %'!$E113</f>
        <v>1.146</v>
      </c>
      <c r="N113" s="46" t="n">
        <f aca="false">+Resevoirs!N113/'Reservoirs %'!$E113</f>
        <v>0.876</v>
      </c>
      <c r="O113" s="46" t="n">
        <f aca="false">+Resevoirs!O113/'Reservoirs %'!$E113</f>
        <v>0.802</v>
      </c>
      <c r="P113" s="14"/>
      <c r="Q113" s="46" t="n">
        <f aca="false">+Resevoirs!Q113/'Reservoirs %'!$E113</f>
        <v>0.726</v>
      </c>
      <c r="R113" s="46" t="n">
        <f aca="false">+Resevoirs!R113/'Reservoirs %'!$E113</f>
        <v>1.122</v>
      </c>
      <c r="S113" s="46" t="n">
        <f aca="false">+Resevoirs!S113/'Reservoirs %'!$E113</f>
        <v>1.306</v>
      </c>
      <c r="T113" s="46" t="n">
        <f aca="false">+Resevoirs!T113/'Reservoirs %'!$E113</f>
        <v>1.042</v>
      </c>
      <c r="U113" s="14"/>
      <c r="V113" s="46" t="n">
        <f aca="false">+Resevoirs!V113/'Reservoirs %'!$E113</f>
        <v>0.966</v>
      </c>
      <c r="W113" s="46" t="n">
        <f aca="false">+Resevoirs!W113/'Reservoirs %'!$E113</f>
        <v>1.112</v>
      </c>
      <c r="X113" s="46" t="n">
        <f aca="false">+Resevoirs!X113/'Reservoirs %'!$E113</f>
        <v>1.24</v>
      </c>
      <c r="Y113" s="46" t="n">
        <f aca="false">+Resevoirs!Y113/'Reservoirs %'!$E113</f>
        <v>1.066</v>
      </c>
      <c r="Z113" s="14"/>
    </row>
    <row r="114" customFormat="false" ht="12.75" hidden="false" customHeight="false" outlineLevel="0" collapsed="false">
      <c r="A114" s="19"/>
      <c r="B114" s="24" t="s">
        <v>43</v>
      </c>
      <c r="C114" s="25" t="s">
        <v>44</v>
      </c>
      <c r="D114" s="25" t="s">
        <v>14</v>
      </c>
      <c r="E114" s="22" t="n">
        <v>48000</v>
      </c>
      <c r="F114" s="14"/>
      <c r="G114" s="46" t="n">
        <f aca="false">+Resevoirs!G114/'Reservoirs %'!$E114</f>
        <v>0.135333333333333</v>
      </c>
      <c r="H114" s="46" t="n">
        <f aca="false">+Resevoirs!H114/'Reservoirs %'!$E114</f>
        <v>0.445229166666667</v>
      </c>
      <c r="I114" s="46" t="n">
        <f aca="false">+Resevoirs!I114/'Reservoirs %'!$E114</f>
        <v>1.16191666666667</v>
      </c>
      <c r="J114" s="46" t="n">
        <f aca="false">+Resevoirs!J114/'Reservoirs %'!$E114</f>
        <v>1.08775</v>
      </c>
      <c r="K114" s="14"/>
      <c r="L114" s="46" t="n">
        <f aca="false">+Resevoirs!L114/'Reservoirs %'!$E114</f>
        <v>0.2184375</v>
      </c>
      <c r="M114" s="46" t="n">
        <f aca="false">+Resevoirs!M114/'Reservoirs %'!$E114</f>
        <v>0.549916666666667</v>
      </c>
      <c r="N114" s="46" t="n">
        <f aca="false">+Resevoirs!N114/'Reservoirs %'!$E114</f>
        <v>1.30964583333333</v>
      </c>
      <c r="O114" s="46" t="n">
        <f aca="false">+Resevoirs!O114/'Reservoirs %'!$E114</f>
        <v>1.08775</v>
      </c>
      <c r="P114" s="14"/>
      <c r="Q114" s="46" t="n">
        <f aca="false">+Resevoirs!Q114/'Reservoirs %'!$E114</f>
        <v>0.321541666666667</v>
      </c>
      <c r="R114" s="46" t="n">
        <f aca="false">+Resevoirs!R114/'Reservoirs %'!$E114</f>
        <v>0.6723125</v>
      </c>
      <c r="S114" s="46" t="n">
        <f aca="false">+Resevoirs!S114/'Reservoirs %'!$E114</f>
        <v>1.3854375</v>
      </c>
      <c r="T114" s="46" t="n">
        <f aca="false">+Resevoirs!T114/'Reservoirs %'!$E114</f>
        <v>1.13535416666667</v>
      </c>
      <c r="U114" s="14"/>
      <c r="V114" s="46" t="n">
        <f aca="false">+Resevoirs!V114/'Reservoirs %'!$E114</f>
        <v>0.447166666666667</v>
      </c>
      <c r="W114" s="46" t="n">
        <f aca="false">+Resevoirs!W114/'Reservoirs %'!$E114</f>
        <v>0.7930625</v>
      </c>
      <c r="X114" s="46" t="n">
        <f aca="false">+Resevoirs!X114/'Reservoirs %'!$E114</f>
        <v>1.52616666666667</v>
      </c>
      <c r="Y114" s="46" t="n">
        <f aca="false">+Resevoirs!Y114/'Reservoirs %'!$E114</f>
        <v>0.877</v>
      </c>
      <c r="Z114" s="14"/>
    </row>
    <row r="115" customFormat="false" ht="12.75" hidden="false" customHeight="false" outlineLevel="0" collapsed="false">
      <c r="A115" s="19"/>
      <c r="B115" s="24" t="s">
        <v>45</v>
      </c>
      <c r="C115" s="25" t="s">
        <v>46</v>
      </c>
      <c r="D115" s="25" t="s">
        <v>47</v>
      </c>
      <c r="E115" s="22" t="n">
        <v>5500</v>
      </c>
      <c r="F115" s="14"/>
      <c r="G115" s="46" t="n">
        <f aca="false">+Resevoirs!G115/'Reservoirs %'!$E115</f>
        <v>0.890545454545455</v>
      </c>
      <c r="H115" s="46" t="n">
        <f aca="false">+Resevoirs!H115/'Reservoirs %'!$E115</f>
        <v>0.840909090909091</v>
      </c>
      <c r="I115" s="46" t="n">
        <f aca="false">+Resevoirs!I115/'Reservoirs %'!$E115</f>
        <v>0.0456363636363636</v>
      </c>
      <c r="J115" s="46" t="n">
        <f aca="false">+Resevoirs!J115/'Reservoirs %'!$E115</f>
        <v>1.07290909090909</v>
      </c>
      <c r="K115" s="14"/>
      <c r="L115" s="46" t="n">
        <f aca="false">+Resevoirs!L115/'Reservoirs %'!$E115</f>
        <v>1.02890909090909</v>
      </c>
      <c r="M115" s="46" t="n">
        <f aca="false">+Resevoirs!M115/'Reservoirs %'!$E115</f>
        <v>0.958545454545455</v>
      </c>
      <c r="N115" s="46" t="n">
        <f aca="false">+Resevoirs!N115/'Reservoirs %'!$E115</f>
        <v>1.07509090909091</v>
      </c>
      <c r="O115" s="46" t="n">
        <f aca="false">+Resevoirs!O115/'Reservoirs %'!$E115</f>
        <v>1.05945454545455</v>
      </c>
      <c r="P115" s="14"/>
      <c r="Q115" s="46" t="n">
        <f aca="false">+Resevoirs!Q115/'Reservoirs %'!$E115</f>
        <v>1.11927272727273</v>
      </c>
      <c r="R115" s="46" t="n">
        <f aca="false">+Resevoirs!R115/'Reservoirs %'!$E115</f>
        <v>0.983090909090909</v>
      </c>
      <c r="S115" s="46" t="n">
        <f aca="false">+Resevoirs!S115/'Reservoirs %'!$E115</f>
        <v>1.15709090909091</v>
      </c>
      <c r="T115" s="46" t="n">
        <f aca="false">+Resevoirs!T115/'Reservoirs %'!$E115</f>
        <v>1.03090909090909</v>
      </c>
      <c r="U115" s="14"/>
      <c r="V115" s="46" t="n">
        <f aca="false">+Resevoirs!V115/'Reservoirs %'!$E115</f>
        <v>1.07127272727273</v>
      </c>
      <c r="W115" s="46" t="n">
        <f aca="false">+Resevoirs!W115/'Reservoirs %'!$E115</f>
        <v>0.945454545454545</v>
      </c>
      <c r="X115" s="46" t="n">
        <f aca="false">+Resevoirs!X115/'Reservoirs %'!$E115</f>
        <v>1.16618181818182</v>
      </c>
      <c r="Y115" s="46" t="n">
        <f aca="false">+Resevoirs!Y115/'Reservoirs %'!$E115</f>
        <v>1.07345454545455</v>
      </c>
      <c r="Z115" s="14"/>
    </row>
    <row r="116" customFormat="false" ht="12.75" hidden="false" customHeight="false" outlineLevel="0" collapsed="false">
      <c r="A116" s="19"/>
      <c r="B116" s="24" t="s">
        <v>45</v>
      </c>
      <c r="C116" s="25" t="s">
        <v>48</v>
      </c>
      <c r="D116" s="25" t="s">
        <v>47</v>
      </c>
      <c r="E116" s="22" t="n">
        <v>46</v>
      </c>
      <c r="F116" s="14"/>
      <c r="G116" s="46" t="n">
        <f aca="false">+Resevoirs!G116/'Reservoirs %'!$E116</f>
        <v>42.6739130434783</v>
      </c>
      <c r="H116" s="46" t="n">
        <f aca="false">+Resevoirs!H116/'Reservoirs %'!$E116</f>
        <v>8.93478260869565</v>
      </c>
      <c r="I116" s="46" t="n">
        <f aca="false">+Resevoirs!I116/'Reservoirs %'!$E116</f>
        <v>0</v>
      </c>
      <c r="J116" s="46" t="n">
        <f aca="false">+Resevoirs!J116/'Reservoirs %'!$E116</f>
        <v>0</v>
      </c>
      <c r="K116" s="14"/>
      <c r="L116" s="46" t="n">
        <f aca="false">+Resevoirs!L116/'Reservoirs %'!$E116</f>
        <v>37.9565217391304</v>
      </c>
      <c r="M116" s="46" t="n">
        <f aca="false">+Resevoirs!M116/'Reservoirs %'!$E116</f>
        <v>6.93478260869565</v>
      </c>
      <c r="N116" s="46" t="n">
        <f aca="false">+Resevoirs!N116/'Reservoirs %'!$E116</f>
        <v>0</v>
      </c>
      <c r="O116" s="46" t="n">
        <f aca="false">+Resevoirs!O116/'Reservoirs %'!$E116</f>
        <v>0</v>
      </c>
      <c r="P116" s="14"/>
      <c r="Q116" s="46" t="n">
        <f aca="false">+Resevoirs!Q116/'Reservoirs %'!$E116</f>
        <v>33.5217391304348</v>
      </c>
      <c r="R116" s="46" t="n">
        <f aca="false">+Resevoirs!R116/'Reservoirs %'!$E116</f>
        <v>5.1304347826087</v>
      </c>
      <c r="S116" s="46" t="n">
        <f aca="false">+Resevoirs!S116/'Reservoirs %'!$E116</f>
        <v>0</v>
      </c>
      <c r="T116" s="46" t="n">
        <f aca="false">+Resevoirs!T116/'Reservoirs %'!$E116</f>
        <v>0</v>
      </c>
      <c r="U116" s="14"/>
      <c r="V116" s="46" t="n">
        <f aca="false">+Resevoirs!V116/'Reservoirs %'!$E116</f>
        <v>29.9782608695652</v>
      </c>
      <c r="W116" s="46" t="n">
        <f aca="false">+Resevoirs!W116/'Reservoirs %'!$E116</f>
        <v>3.47826086956522</v>
      </c>
      <c r="X116" s="46" t="n">
        <f aca="false">+Resevoirs!X116/'Reservoirs %'!$E116</f>
        <v>0</v>
      </c>
      <c r="Y116" s="46" t="n">
        <f aca="false">+Resevoirs!Y116/'Reservoirs %'!$E116</f>
        <v>0</v>
      </c>
      <c r="Z116" s="14"/>
    </row>
    <row r="117" customFormat="false" ht="12.75" hidden="false" customHeight="false" outlineLevel="0" collapsed="false">
      <c r="A117" s="19"/>
      <c r="B117" s="24" t="s">
        <v>49</v>
      </c>
      <c r="C117" s="25" t="s">
        <v>50</v>
      </c>
      <c r="D117" s="25" t="s">
        <v>51</v>
      </c>
      <c r="E117" s="22" t="n">
        <v>4775</v>
      </c>
      <c r="F117" s="14"/>
      <c r="G117" s="46" t="n">
        <f aca="false">+Resevoirs!G117/'Reservoirs %'!$E117</f>
        <v>0.30303664921466</v>
      </c>
      <c r="H117" s="46" t="n">
        <f aca="false">+Resevoirs!H117/'Reservoirs %'!$E117</f>
        <v>0.30303664921466</v>
      </c>
      <c r="I117" s="46" t="n">
        <f aca="false">+Resevoirs!I117/'Reservoirs %'!$E117</f>
        <v>0.252146596858639</v>
      </c>
      <c r="J117" s="46" t="n">
        <f aca="false">+Resevoirs!J117/'Reservoirs %'!$E117</f>
        <v>0.225968586387435</v>
      </c>
      <c r="K117" s="14"/>
      <c r="L117" s="46" t="n">
        <f aca="false">+Resevoirs!L117/'Reservoirs %'!$E117</f>
        <v>0.30303664921466</v>
      </c>
      <c r="M117" s="46" t="n">
        <f aca="false">+Resevoirs!M117/'Reservoirs %'!$E117</f>
        <v>0.30303664921466</v>
      </c>
      <c r="N117" s="46" t="n">
        <f aca="false">+Resevoirs!N117/'Reservoirs %'!$E117</f>
        <v>0.249424083769634</v>
      </c>
      <c r="O117" s="46" t="n">
        <f aca="false">+Resevoirs!O117/'Reservoirs %'!$E117</f>
        <v>0.224293193717278</v>
      </c>
      <c r="P117" s="14"/>
      <c r="Q117" s="46" t="n">
        <f aca="false">+Resevoirs!Q117/'Reservoirs %'!$E117</f>
        <v>0.30303664921466</v>
      </c>
      <c r="R117" s="46" t="n">
        <f aca="false">+Resevoirs!R117/'Reservoirs %'!$E117</f>
        <v>0.297591623036649</v>
      </c>
      <c r="S117" s="46" t="n">
        <f aca="false">+Resevoirs!S117/'Reservoirs %'!$E117</f>
        <v>0.246701570680628</v>
      </c>
      <c r="T117" s="46" t="n">
        <f aca="false">+Resevoirs!T117/'Reservoirs %'!$E117</f>
        <v>0.222408376963351</v>
      </c>
      <c r="U117" s="14"/>
      <c r="V117" s="46" t="n">
        <f aca="false">+Resevoirs!V117/'Reservoirs %'!$E117</f>
        <v>0.30303664921466</v>
      </c>
      <c r="W117" s="46" t="n">
        <f aca="false">+Resevoirs!W117/'Reservoirs %'!$E117</f>
        <v>0.291727748691099</v>
      </c>
      <c r="X117" s="46" t="n">
        <f aca="false">+Resevoirs!X117/'Reservoirs %'!$E117</f>
        <v>0.244188481675393</v>
      </c>
      <c r="Y117" s="46" t="n">
        <f aca="false">+Resevoirs!Y117/'Reservoirs %'!$E117</f>
        <v>0.220104712041885</v>
      </c>
      <c r="Z117" s="14"/>
    </row>
    <row r="118" customFormat="false" ht="12.75" hidden="false" customHeight="false" outlineLevel="0" collapsed="false">
      <c r="A118" s="19"/>
      <c r="B118" s="24" t="s">
        <v>52</v>
      </c>
      <c r="C118" s="25" t="s">
        <v>53</v>
      </c>
      <c r="D118" s="25" t="s">
        <v>54</v>
      </c>
      <c r="E118" s="22" t="n">
        <v>513</v>
      </c>
      <c r="F118" s="14"/>
      <c r="G118" s="46" t="n">
        <f aca="false">+Resevoirs!G118/'Reservoirs %'!$E118</f>
        <v>5.46393762183236</v>
      </c>
      <c r="H118" s="46" t="n">
        <f aca="false">+Resevoirs!H118/'Reservoirs %'!$E118</f>
        <v>1.21442495126706</v>
      </c>
      <c r="I118" s="46" t="n">
        <f aca="false">+Resevoirs!I118/'Reservoirs %'!$E118</f>
        <v>0.676413255360624</v>
      </c>
      <c r="J118" s="46" t="n">
        <f aca="false">+Resevoirs!J118/'Reservoirs %'!$E118</f>
        <v>0.263157894736842</v>
      </c>
      <c r="K118" s="14"/>
      <c r="L118" s="46" t="n">
        <f aca="false">+Resevoirs!L118/'Reservoirs %'!$E118</f>
        <v>5.42105263157895</v>
      </c>
      <c r="M118" s="46" t="n">
        <f aca="false">+Resevoirs!M118/'Reservoirs %'!$E118</f>
        <v>1.16764132553606</v>
      </c>
      <c r="N118" s="46" t="n">
        <f aca="false">+Resevoirs!N118/'Reservoirs %'!$E118</f>
        <v>0.635477582846004</v>
      </c>
      <c r="O118" s="46" t="n">
        <f aca="false">+Resevoirs!O118/'Reservoirs %'!$E118</f>
        <v>0.263157894736842</v>
      </c>
      <c r="P118" s="14"/>
      <c r="Q118" s="46" t="n">
        <f aca="false">+Resevoirs!Q118/'Reservoirs %'!$E118</f>
        <v>5.35282651072125</v>
      </c>
      <c r="R118" s="46" t="n">
        <f aca="false">+Resevoirs!R118/'Reservoirs %'!$E118</f>
        <v>1.11695906432749</v>
      </c>
      <c r="S118" s="46" t="n">
        <f aca="false">+Resevoirs!S118/'Reservoirs %'!$E118</f>
        <v>0.594541910331384</v>
      </c>
      <c r="T118" s="46" t="n">
        <f aca="false">+Resevoirs!T118/'Reservoirs %'!$E118</f>
        <v>0.194931773879142</v>
      </c>
      <c r="U118" s="14"/>
      <c r="V118" s="46" t="n">
        <f aca="false">+Resevoirs!V118/'Reservoirs %'!$E118</f>
        <v>1.72124756335283</v>
      </c>
      <c r="W118" s="46" t="n">
        <f aca="false">+Resevoirs!W118/'Reservoirs %'!$E118</f>
        <v>1.07212475633528</v>
      </c>
      <c r="X118" s="46" t="n">
        <f aca="false">+Resevoirs!X118/'Reservoirs %'!$E118</f>
        <v>0.555555555555556</v>
      </c>
      <c r="Y118" s="46" t="n">
        <f aca="false">+Resevoirs!Y118/'Reservoirs %'!$E118</f>
        <v>0.161793372319688</v>
      </c>
      <c r="Z118" s="14"/>
    </row>
    <row r="119" customFormat="false" ht="13.5" hidden="false" customHeight="false" outlineLevel="0" collapsed="false">
      <c r="A119" s="19"/>
      <c r="B119" s="24" t="s">
        <v>55</v>
      </c>
      <c r="C119" s="25" t="s">
        <v>56</v>
      </c>
      <c r="D119" s="25" t="s">
        <v>57</v>
      </c>
      <c r="E119" s="22" t="n">
        <v>18500</v>
      </c>
      <c r="F119" s="14"/>
      <c r="G119" s="46" t="n">
        <f aca="false">+Resevoirs!G119/'Reservoirs %'!$E119</f>
        <v>0.340594594594595</v>
      </c>
      <c r="H119" s="46" t="n">
        <f aca="false">+Resevoirs!H119/'Reservoirs %'!$E119</f>
        <v>0.518594594594595</v>
      </c>
      <c r="I119" s="46" t="n">
        <f aca="false">+Resevoirs!I119/'Reservoirs %'!$E119</f>
        <v>0.62</v>
      </c>
      <c r="J119" s="46" t="n">
        <f aca="false">+Resevoirs!J119/'Reservoirs %'!$E119</f>
        <v>0.411567567567568</v>
      </c>
      <c r="K119" s="14"/>
      <c r="L119" s="46" t="n">
        <f aca="false">+Resevoirs!L119/'Reservoirs %'!$E119</f>
        <v>0.512540540540541</v>
      </c>
      <c r="M119" s="46" t="n">
        <f aca="false">+Resevoirs!M119/'Reservoirs %'!$E119</f>
        <v>0.793675675675676</v>
      </c>
      <c r="N119" s="46" t="n">
        <f aca="false">+Resevoirs!N119/'Reservoirs %'!$E119</f>
        <v>0.65027027027027</v>
      </c>
      <c r="O119" s="46" t="n">
        <f aca="false">+Resevoirs!O119/'Reservoirs %'!$E119</f>
        <v>0.411567567567568</v>
      </c>
      <c r="P119" s="14"/>
      <c r="Q119" s="46" t="n">
        <f aca="false">+Resevoirs!Q119/'Reservoirs %'!$E119</f>
        <v>0.706432432432433</v>
      </c>
      <c r="R119" s="46" t="n">
        <f aca="false">+Resevoirs!R119/'Reservoirs %'!$E119</f>
        <v>0.961135135135135</v>
      </c>
      <c r="S119" s="46" t="n">
        <f aca="false">+Resevoirs!S119/'Reservoirs %'!$E119</f>
        <v>0.732864864864865</v>
      </c>
      <c r="T119" s="46" t="n">
        <f aca="false">+Resevoirs!T119/'Reservoirs %'!$E119</f>
        <v>0.612162162162162</v>
      </c>
      <c r="U119" s="14"/>
      <c r="V119" s="46" t="n">
        <f aca="false">+Resevoirs!V119/'Reservoirs %'!$E119</f>
        <v>0.716432432432433</v>
      </c>
      <c r="W119" s="46" t="n">
        <f aca="false">+Resevoirs!W119/'Reservoirs %'!$E119</f>
        <v>0.971405405405405</v>
      </c>
      <c r="X119" s="46" t="n">
        <f aca="false">+Resevoirs!X119/'Reservoirs %'!$E119</f>
        <v>0.864918918918919</v>
      </c>
      <c r="Y119" s="46" t="n">
        <f aca="false">+Resevoirs!Y119/'Reservoirs %'!$E119</f>
        <v>0.610594594594595</v>
      </c>
      <c r="Z119" s="14"/>
    </row>
    <row r="120" customFormat="false" ht="5.25" hidden="false" customHeight="true" outlineLevel="0" collapsed="false">
      <c r="A120" s="19"/>
      <c r="B120" s="4"/>
      <c r="C120" s="27"/>
      <c r="D120" s="27"/>
      <c r="E120" s="27"/>
      <c r="F120" s="28"/>
      <c r="G120" s="49"/>
      <c r="H120" s="49"/>
      <c r="I120" s="49"/>
      <c r="J120" s="49"/>
      <c r="K120" s="28"/>
      <c r="L120" s="49"/>
      <c r="M120" s="49"/>
      <c r="N120" s="49"/>
      <c r="O120" s="49"/>
      <c r="P120" s="28"/>
      <c r="Q120" s="49"/>
      <c r="R120" s="49"/>
      <c r="S120" s="49"/>
      <c r="T120" s="49"/>
      <c r="U120" s="28"/>
      <c r="V120" s="49"/>
      <c r="W120" s="49"/>
      <c r="X120" s="49"/>
      <c r="Y120" s="49"/>
      <c r="Z120" s="28"/>
    </row>
    <row r="121" customFormat="false" ht="13.5" hidden="false" customHeight="false" outlineLevel="0" collapsed="false">
      <c r="A121" s="19"/>
      <c r="B121" s="1" t="s">
        <v>58</v>
      </c>
      <c r="E121" s="22" t="n">
        <f aca="false">SUM(E97:E119)</f>
        <v>188098</v>
      </c>
      <c r="F121" s="19"/>
      <c r="G121" s="46" t="n">
        <f aca="false">+Resevoirs!G121/'Reservoirs %'!$E121</f>
        <v>0.424411742814916</v>
      </c>
      <c r="H121" s="46" t="n">
        <f aca="false">+Resevoirs!H121/'Reservoirs %'!$E121</f>
        <v>0.516953928271433</v>
      </c>
      <c r="I121" s="46" t="n">
        <f aca="false">+Resevoirs!I121/'Reservoirs %'!$E121</f>
        <v>0.755292453933588</v>
      </c>
      <c r="J121" s="46" t="n">
        <f aca="false">+Resevoirs!J121/'Reservoirs %'!$E121</f>
        <v>0.748769258577975</v>
      </c>
      <c r="K121" s="14"/>
      <c r="L121" s="46" t="n">
        <f aca="false">+Resevoirs!L121/'Reservoirs %'!$E121</f>
        <v>0.506496613467448</v>
      </c>
      <c r="M121" s="46" t="n">
        <f aca="false">+Resevoirs!M121/'Reservoirs %'!$E121</f>
        <v>0.625849291326862</v>
      </c>
      <c r="N121" s="46" t="n">
        <f aca="false">+Resevoirs!N121/'Reservoirs %'!$E121</f>
        <v>0.84777084285851</v>
      </c>
      <c r="O121" s="46" t="n">
        <f aca="false">+Resevoirs!O121/'Reservoirs %'!$E121</f>
        <v>0.778976916288318</v>
      </c>
      <c r="P121" s="14"/>
      <c r="Q121" s="46" t="n">
        <f aca="false">+Resevoirs!Q121/'Reservoirs %'!$E121</f>
        <v>0.605636423566439</v>
      </c>
      <c r="R121" s="46" t="n">
        <f aca="false">+Resevoirs!R121/'Reservoirs %'!$E121</f>
        <v>0.748317366479176</v>
      </c>
      <c r="S121" s="46" t="n">
        <f aca="false">+Resevoirs!S121/'Reservoirs %'!$E121</f>
        <v>0.918101202564621</v>
      </c>
      <c r="T121" s="46" t="n">
        <f aca="false">+Resevoirs!T121/'Reservoirs %'!$E121</f>
        <v>0.829939712277643</v>
      </c>
      <c r="U121" s="14"/>
      <c r="V121" s="46" t="n">
        <f aca="false">+Resevoirs!V121/'Reservoirs %'!$E121</f>
        <v>0.651362587587322</v>
      </c>
      <c r="W121" s="46" t="n">
        <f aca="false">+Resevoirs!W121/'Reservoirs %'!$E121</f>
        <v>0.804931471892311</v>
      </c>
      <c r="X121" s="46" t="n">
        <f aca="false">+Resevoirs!X121/'Reservoirs %'!$E121</f>
        <v>1.00812342502313</v>
      </c>
      <c r="Y121" s="46" t="n">
        <f aca="false">+Resevoirs!Y121/'Reservoirs %'!$E121</f>
        <v>0.77528735021106</v>
      </c>
      <c r="Z121" s="14"/>
    </row>
    <row r="122" customFormat="false" ht="6" hidden="false" customHeight="true" outlineLevel="0" collapsed="false">
      <c r="A122" s="31"/>
      <c r="B122" s="4"/>
      <c r="C122" s="27"/>
      <c r="D122" s="27"/>
      <c r="E122" s="27"/>
      <c r="F122" s="28"/>
      <c r="G122" s="29"/>
      <c r="H122" s="29"/>
      <c r="I122" s="29"/>
      <c r="J122" s="29"/>
      <c r="K122" s="28"/>
      <c r="L122" s="29"/>
      <c r="M122" s="29"/>
      <c r="N122" s="29"/>
      <c r="O122" s="29"/>
      <c r="P122" s="28"/>
      <c r="Q122" s="29"/>
      <c r="R122" s="29"/>
      <c r="S122" s="29"/>
      <c r="T122" s="29"/>
      <c r="U122" s="28"/>
      <c r="V122" s="29"/>
      <c r="W122" s="29"/>
      <c r="X122" s="29"/>
      <c r="Y122" s="29"/>
      <c r="Z122" s="28"/>
    </row>
    <row r="125" customFormat="false" ht="13.5" hidden="false" customHeight="false" outlineLevel="0" collapsed="false">
      <c r="B125" s="2" t="s">
        <v>59</v>
      </c>
    </row>
    <row r="126" customFormat="false" ht="6" hidden="false" customHeight="true" outlineLevel="0" collapsed="false">
      <c r="A126" s="3"/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38"/>
    </row>
    <row r="127" customFormat="false" ht="23.25" hidden="false" customHeight="false" outlineLevel="0" collapsed="false">
      <c r="A127" s="6"/>
      <c r="B127" s="7" t="s">
        <v>1</v>
      </c>
      <c r="C127" s="8" t="s">
        <v>2</v>
      </c>
      <c r="D127" s="9" t="s">
        <v>3</v>
      </c>
      <c r="E127" s="9" t="s">
        <v>4</v>
      </c>
      <c r="F127" s="10"/>
      <c r="G127" s="11" t="n">
        <v>35643</v>
      </c>
      <c r="H127" s="11" t="n">
        <v>36008</v>
      </c>
      <c r="I127" s="11" t="n">
        <v>36373</v>
      </c>
      <c r="J127" s="11" t="n">
        <v>36739</v>
      </c>
      <c r="K127" s="5"/>
      <c r="L127" s="11" t="n">
        <v>35674</v>
      </c>
      <c r="M127" s="11" t="n">
        <v>36039</v>
      </c>
      <c r="N127" s="11" t="n">
        <v>36404</v>
      </c>
      <c r="O127" s="11" t="n">
        <v>36770</v>
      </c>
      <c r="P127" s="5"/>
      <c r="Q127" s="11" t="n">
        <v>35704</v>
      </c>
      <c r="R127" s="11" t="n">
        <v>36069</v>
      </c>
      <c r="S127" s="11" t="n">
        <v>36434</v>
      </c>
      <c r="T127" s="11" t="n">
        <v>36800</v>
      </c>
      <c r="U127" s="5"/>
      <c r="V127" s="11" t="n">
        <v>35735</v>
      </c>
      <c r="W127" s="11" t="n">
        <v>36100</v>
      </c>
      <c r="X127" s="11" t="n">
        <v>36465</v>
      </c>
      <c r="Y127" s="11" t="n">
        <v>36831</v>
      </c>
      <c r="Z127" s="5"/>
    </row>
    <row r="128" customFormat="false" ht="6" hidden="false" customHeight="true" outlineLevel="0" collapsed="false">
      <c r="A128" s="14"/>
      <c r="B128" s="15"/>
      <c r="C128" s="15"/>
      <c r="D128" s="15"/>
      <c r="E128" s="10"/>
      <c r="F128" s="16"/>
      <c r="G128" s="17"/>
      <c r="H128" s="17"/>
      <c r="I128" s="17"/>
      <c r="J128" s="17"/>
      <c r="K128" s="18"/>
      <c r="L128" s="17"/>
      <c r="M128" s="17"/>
      <c r="N128" s="17"/>
      <c r="O128" s="17"/>
      <c r="P128" s="18"/>
      <c r="Q128" s="17"/>
      <c r="R128" s="17"/>
      <c r="S128" s="17"/>
      <c r="T128" s="17"/>
      <c r="U128" s="18"/>
      <c r="V128" s="17"/>
      <c r="W128" s="17"/>
      <c r="X128" s="17"/>
      <c r="Y128" s="17"/>
      <c r="Z128" s="18"/>
    </row>
    <row r="129" customFormat="false" ht="12.75" hidden="false" customHeight="false" outlineLevel="0" collapsed="false">
      <c r="A129" s="19"/>
      <c r="B129" s="20" t="s">
        <v>5</v>
      </c>
      <c r="C129" s="21" t="s">
        <v>6</v>
      </c>
      <c r="D129" s="21" t="s">
        <v>7</v>
      </c>
      <c r="E129" s="22" t="n">
        <v>5500</v>
      </c>
      <c r="F129" s="6"/>
      <c r="G129" s="45" t="n">
        <f aca="false">+Resevoirs!G129/'Reservoirs %'!$E129</f>
        <v>0.382727272727273</v>
      </c>
      <c r="H129" s="45" t="n">
        <f aca="false">+Resevoirs!H129/'Reservoirs %'!$E129</f>
        <v>0.394545454545455</v>
      </c>
      <c r="I129" s="45" t="n">
        <f aca="false">+Resevoirs!I129/'Reservoirs %'!$E129</f>
        <v>0.373454545454545</v>
      </c>
      <c r="J129" s="45" t="n">
        <f aca="false">+Resevoirs!J129/'Reservoirs %'!$E129</f>
        <v>0.351454545454545</v>
      </c>
      <c r="K129" s="6"/>
      <c r="L129" s="45" t="n">
        <f aca="false">+Resevoirs!L129/'Reservoirs %'!$E129</f>
        <v>0.393090909090909</v>
      </c>
      <c r="M129" s="45" t="n">
        <f aca="false">+Resevoirs!M129/'Reservoirs %'!$E129</f>
        <v>0.43</v>
      </c>
      <c r="N129" s="45" t="n">
        <f aca="false">+Resevoirs!N129/'Reservoirs %'!$E129</f>
        <v>0.358545454545455</v>
      </c>
      <c r="O129" s="45" t="n">
        <f aca="false">+Resevoirs!O129/'Reservoirs %'!$E129</f>
        <v>0</v>
      </c>
      <c r="P129" s="6"/>
      <c r="Q129" s="45" t="n">
        <f aca="false">+Resevoirs!Q129/'Reservoirs %'!$E129</f>
        <v>0.428</v>
      </c>
      <c r="R129" s="45" t="n">
        <f aca="false">+Resevoirs!R129/'Reservoirs %'!$E129</f>
        <v>0.466</v>
      </c>
      <c r="S129" s="45" t="n">
        <f aca="false">+Resevoirs!S129/'Reservoirs %'!$E129</f>
        <v>0.344909090909091</v>
      </c>
      <c r="T129" s="45" t="n">
        <f aca="false">+Resevoirs!T129/'Reservoirs %'!$E129</f>
        <v>0</v>
      </c>
      <c r="U129" s="6"/>
      <c r="V129" s="45" t="n">
        <f aca="false">+Resevoirs!V129/'Reservoirs %'!$E129</f>
        <v>0.497272727272727</v>
      </c>
      <c r="W129" s="45" t="n">
        <f aca="false">+Resevoirs!W129/'Reservoirs %'!$E129</f>
        <v>0.487454545454546</v>
      </c>
      <c r="X129" s="45" t="n">
        <f aca="false">+Resevoirs!X129/'Reservoirs %'!$E129</f>
        <v>0.332909090909091</v>
      </c>
      <c r="Y129" s="45" t="n">
        <f aca="false">+Resevoirs!Y129/'Reservoirs %'!$E129</f>
        <v>0</v>
      </c>
      <c r="Z129" s="6"/>
    </row>
    <row r="130" customFormat="false" ht="12.75" hidden="false" customHeight="false" outlineLevel="0" collapsed="false">
      <c r="A130" s="19"/>
      <c r="B130" s="24" t="s">
        <v>5</v>
      </c>
      <c r="C130" s="25" t="s">
        <v>8</v>
      </c>
      <c r="D130" s="25" t="s">
        <v>7</v>
      </c>
      <c r="E130" s="22" t="n">
        <v>8000</v>
      </c>
      <c r="F130" s="14"/>
      <c r="G130" s="46" t="n">
        <f aca="false">+Resevoirs!G130/'Reservoirs %'!$E130</f>
        <v>0.567875</v>
      </c>
      <c r="H130" s="46" t="n">
        <f aca="false">+Resevoirs!H130/'Reservoirs %'!$E130</f>
        <v>0.637625</v>
      </c>
      <c r="I130" s="46" t="n">
        <f aca="false">+Resevoirs!I130/'Reservoirs %'!$E130</f>
        <v>0.61825</v>
      </c>
      <c r="J130" s="46" t="n">
        <f aca="false">+Resevoirs!J130/'Reservoirs %'!$E130</f>
        <v>0.41725</v>
      </c>
      <c r="K130" s="14"/>
      <c r="L130" s="46" t="n">
        <f aca="false">+Resevoirs!L130/'Reservoirs %'!$E130</f>
        <v>0.607</v>
      </c>
      <c r="M130" s="46" t="n">
        <f aca="false">+Resevoirs!M130/'Reservoirs %'!$E130</f>
        <v>0.7135</v>
      </c>
      <c r="N130" s="46" t="n">
        <f aca="false">+Resevoirs!N130/'Reservoirs %'!$E130</f>
        <v>0.58975</v>
      </c>
      <c r="O130" s="46" t="n">
        <f aca="false">+Resevoirs!O130/'Reservoirs %'!$E130</f>
        <v>0</v>
      </c>
      <c r="P130" s="14"/>
      <c r="Q130" s="46" t="n">
        <f aca="false">+Resevoirs!Q130/'Reservoirs %'!$E130</f>
        <v>0.675875</v>
      </c>
      <c r="R130" s="46" t="n">
        <f aca="false">+Resevoirs!R130/'Reservoirs %'!$E130</f>
        <v>0.787</v>
      </c>
      <c r="S130" s="46" t="n">
        <f aca="false">+Resevoirs!S130/'Reservoirs %'!$E130</f>
        <v>0.5745</v>
      </c>
      <c r="T130" s="46" t="n">
        <f aca="false">+Resevoirs!T130/'Reservoirs %'!$E130</f>
        <v>0</v>
      </c>
      <c r="U130" s="14"/>
      <c r="V130" s="46" t="n">
        <f aca="false">+Resevoirs!V130/'Reservoirs %'!$E130</f>
        <v>0.792125</v>
      </c>
      <c r="W130" s="46" t="n">
        <f aca="false">+Resevoirs!W130/'Reservoirs %'!$E130</f>
        <v>0.821375</v>
      </c>
      <c r="X130" s="46" t="n">
        <f aca="false">+Resevoirs!X130/'Reservoirs %'!$E130</f>
        <v>0.528625</v>
      </c>
      <c r="Y130" s="46" t="n">
        <f aca="false">+Resevoirs!Y130/'Reservoirs %'!$E130</f>
        <v>0</v>
      </c>
      <c r="Z130" s="14"/>
    </row>
    <row r="131" customFormat="false" ht="12.75" hidden="false" customHeight="false" outlineLevel="0" collapsed="false">
      <c r="A131" s="19"/>
      <c r="B131" s="24" t="s">
        <v>9</v>
      </c>
      <c r="C131" s="25" t="s">
        <v>10</v>
      </c>
      <c r="D131" s="25" t="s">
        <v>11</v>
      </c>
      <c r="E131" s="22" t="n">
        <v>100</v>
      </c>
      <c r="F131" s="14"/>
      <c r="G131" s="46" t="n">
        <f aca="false">+Resevoirs!G131/'Reservoirs %'!$E131</f>
        <v>0.29</v>
      </c>
      <c r="H131" s="46" t="n">
        <f aca="false">+Resevoirs!H131/'Reservoirs %'!$E131</f>
        <v>0.29</v>
      </c>
      <c r="I131" s="46" t="n">
        <f aca="false">+Resevoirs!I131/'Reservoirs %'!$E131</f>
        <v>0.29</v>
      </c>
      <c r="J131" s="46" t="n">
        <f aca="false">+Resevoirs!J131/'Reservoirs %'!$E131</f>
        <v>0.29</v>
      </c>
      <c r="K131" s="14"/>
      <c r="L131" s="46" t="n">
        <f aca="false">+Resevoirs!L131/'Reservoirs %'!$E131</f>
        <v>0.29</v>
      </c>
      <c r="M131" s="46" t="n">
        <f aca="false">+Resevoirs!M131/'Reservoirs %'!$E131</f>
        <v>0.29</v>
      </c>
      <c r="N131" s="46" t="n">
        <f aca="false">+Resevoirs!N131/'Reservoirs %'!$E131</f>
        <v>0.29</v>
      </c>
      <c r="O131" s="46" t="n">
        <f aca="false">+Resevoirs!O131/'Reservoirs %'!$E131</f>
        <v>0</v>
      </c>
      <c r="P131" s="14"/>
      <c r="Q131" s="46" t="n">
        <f aca="false">+Resevoirs!Q131/'Reservoirs %'!$E131</f>
        <v>0.29</v>
      </c>
      <c r="R131" s="46" t="n">
        <f aca="false">+Resevoirs!R131/'Reservoirs %'!$E131</f>
        <v>0.29</v>
      </c>
      <c r="S131" s="46" t="n">
        <f aca="false">+Resevoirs!S131/'Reservoirs %'!$E131</f>
        <v>0.29</v>
      </c>
      <c r="T131" s="46" t="n">
        <f aca="false">+Resevoirs!T131/'Reservoirs %'!$E131</f>
        <v>0</v>
      </c>
      <c r="U131" s="14"/>
      <c r="V131" s="46" t="n">
        <f aca="false">+Resevoirs!V131/'Reservoirs %'!$E131</f>
        <v>0.29</v>
      </c>
      <c r="W131" s="46" t="n">
        <f aca="false">+Resevoirs!W131/'Reservoirs %'!$E131</f>
        <v>0.29</v>
      </c>
      <c r="X131" s="46" t="n">
        <f aca="false">+Resevoirs!X131/'Reservoirs %'!$E131</f>
        <v>0.29</v>
      </c>
      <c r="Y131" s="46" t="n">
        <f aca="false">+Resevoirs!Y131/'Reservoirs %'!$E131</f>
        <v>0</v>
      </c>
      <c r="Z131" s="14"/>
    </row>
    <row r="132" customFormat="false" ht="12.75" hidden="false" customHeight="false" outlineLevel="0" collapsed="false">
      <c r="A132" s="19"/>
      <c r="B132" s="24" t="s">
        <v>12</v>
      </c>
      <c r="C132" s="25" t="s">
        <v>13</v>
      </c>
      <c r="D132" s="25" t="s">
        <v>14</v>
      </c>
      <c r="E132" s="22" t="n">
        <v>1000</v>
      </c>
      <c r="F132" s="14"/>
      <c r="G132" s="46" t="n">
        <f aca="false">+Resevoirs!G132/'Reservoirs %'!$E132</f>
        <v>1.273</v>
      </c>
      <c r="H132" s="46" t="n">
        <f aca="false">+Resevoirs!H132/'Reservoirs %'!$E132</f>
        <v>1.3</v>
      </c>
      <c r="I132" s="46" t="n">
        <f aca="false">+Resevoirs!I132/'Reservoirs %'!$E132</f>
        <v>1.247</v>
      </c>
      <c r="J132" s="46" t="n">
        <f aca="false">+Resevoirs!J132/'Reservoirs %'!$E132</f>
        <v>0</v>
      </c>
      <c r="K132" s="14"/>
      <c r="L132" s="46" t="n">
        <f aca="false">+Resevoirs!L132/'Reservoirs %'!$E132</f>
        <v>1.177</v>
      </c>
      <c r="M132" s="46" t="n">
        <f aca="false">+Resevoirs!M132/'Reservoirs %'!$E132</f>
        <v>1.3</v>
      </c>
      <c r="N132" s="46" t="n">
        <f aca="false">+Resevoirs!N132/'Reservoirs %'!$E132</f>
        <v>1.247</v>
      </c>
      <c r="O132" s="46" t="n">
        <f aca="false">+Resevoirs!O132/'Reservoirs %'!$E132</f>
        <v>0</v>
      </c>
      <c r="P132" s="14"/>
      <c r="Q132" s="46" t="n">
        <f aca="false">+Resevoirs!Q132/'Reservoirs %'!$E132</f>
        <v>1.233</v>
      </c>
      <c r="R132" s="46" t="n">
        <f aca="false">+Resevoirs!R132/'Reservoirs %'!$E132</f>
        <v>1.3</v>
      </c>
      <c r="S132" s="46" t="n">
        <f aca="false">+Resevoirs!S132/'Reservoirs %'!$E132</f>
        <v>1.247</v>
      </c>
      <c r="T132" s="46" t="n">
        <f aca="false">+Resevoirs!T132/'Reservoirs %'!$E132</f>
        <v>0</v>
      </c>
      <c r="U132" s="14"/>
      <c r="V132" s="46" t="n">
        <f aca="false">+Resevoirs!V132/'Reservoirs %'!$E132</f>
        <v>1.378</v>
      </c>
      <c r="W132" s="46" t="n">
        <f aca="false">+Resevoirs!W132/'Reservoirs %'!$E132</f>
        <v>1.314</v>
      </c>
      <c r="X132" s="46" t="n">
        <f aca="false">+Resevoirs!X132/'Reservoirs %'!$E132</f>
        <v>1.247</v>
      </c>
      <c r="Y132" s="46" t="n">
        <f aca="false">+Resevoirs!Y132/'Reservoirs %'!$E132</f>
        <v>0</v>
      </c>
      <c r="Z132" s="14"/>
    </row>
    <row r="133" customFormat="false" ht="12.75" hidden="false" customHeight="false" outlineLevel="0" collapsed="false">
      <c r="A133" s="19"/>
      <c r="B133" s="24" t="s">
        <v>15</v>
      </c>
      <c r="C133" s="25" t="s">
        <v>16</v>
      </c>
      <c r="D133" s="25" t="s">
        <v>14</v>
      </c>
      <c r="E133" s="22" t="n">
        <v>45000</v>
      </c>
      <c r="F133" s="14"/>
      <c r="G133" s="46" t="n">
        <f aca="false">+Resevoirs!G133/'Reservoirs %'!$E133</f>
        <v>0.680466666666667</v>
      </c>
      <c r="H133" s="46" t="n">
        <f aca="false">+Resevoirs!H133/'Reservoirs %'!$E133</f>
        <v>0.973288888888889</v>
      </c>
      <c r="I133" s="46" t="n">
        <f aca="false">+Resevoirs!I133/'Reservoirs %'!$E133</f>
        <v>1.02973333333333</v>
      </c>
      <c r="J133" s="46" t="n">
        <f aca="false">+Resevoirs!J133/'Reservoirs %'!$E133</f>
        <v>1.01855555555556</v>
      </c>
      <c r="K133" s="14"/>
      <c r="L133" s="46" t="n">
        <f aca="false">+Resevoirs!L133/'Reservoirs %'!$E133</f>
        <v>0.7372</v>
      </c>
      <c r="M133" s="46" t="n">
        <f aca="false">+Resevoirs!M133/'Reservoirs %'!$E133</f>
        <v>0.996511111111111</v>
      </c>
      <c r="N133" s="46" t="n">
        <f aca="false">+Resevoirs!N133/'Reservoirs %'!$E133</f>
        <v>1.07591111111111</v>
      </c>
      <c r="O133" s="46" t="n">
        <f aca="false">+Resevoirs!O133/'Reservoirs %'!$E133</f>
        <v>0</v>
      </c>
      <c r="P133" s="14"/>
      <c r="Q133" s="46" t="n">
        <f aca="false">+Resevoirs!Q133/'Reservoirs %'!$E133</f>
        <v>0.884733333333333</v>
      </c>
      <c r="R133" s="46" t="n">
        <f aca="false">+Resevoirs!R133/'Reservoirs %'!$E133</f>
        <v>1.0618</v>
      </c>
      <c r="S133" s="46" t="n">
        <f aca="false">+Resevoirs!S133/'Reservoirs %'!$E133</f>
        <v>1.10255555555556</v>
      </c>
      <c r="T133" s="46" t="n">
        <f aca="false">+Resevoirs!T133/'Reservoirs %'!$E133</f>
        <v>0</v>
      </c>
      <c r="U133" s="14"/>
      <c r="V133" s="46" t="n">
        <f aca="false">+Resevoirs!V133/'Reservoirs %'!$E133</f>
        <v>1.00148888888889</v>
      </c>
      <c r="W133" s="46" t="n">
        <f aca="false">+Resevoirs!W133/'Reservoirs %'!$E133</f>
        <v>1.15195555555556</v>
      </c>
      <c r="X133" s="46" t="n">
        <f aca="false">+Resevoirs!X133/'Reservoirs %'!$E133</f>
        <v>1.15337777777778</v>
      </c>
      <c r="Y133" s="46" t="n">
        <f aca="false">+Resevoirs!Y133/'Reservoirs %'!$E133</f>
        <v>0</v>
      </c>
      <c r="Z133" s="14"/>
    </row>
    <row r="134" customFormat="false" ht="12.75" hidden="false" customHeight="false" outlineLevel="0" collapsed="false">
      <c r="A134" s="19"/>
      <c r="B134" s="24" t="s">
        <v>17</v>
      </c>
      <c r="C134" s="25" t="s">
        <v>18</v>
      </c>
      <c r="D134" s="25" t="s">
        <v>19</v>
      </c>
      <c r="E134" s="22" t="n">
        <v>766</v>
      </c>
      <c r="F134" s="14"/>
      <c r="G134" s="46" t="n">
        <f aca="false">+Resevoirs!G134/'Reservoirs %'!$E134</f>
        <v>2.51305483028721</v>
      </c>
      <c r="H134" s="46" t="n">
        <f aca="false">+Resevoirs!H134/'Reservoirs %'!$E134</f>
        <v>1.02741514360313</v>
      </c>
      <c r="I134" s="46" t="n">
        <f aca="false">+Resevoirs!I134/'Reservoirs %'!$E134</f>
        <v>0.181462140992167</v>
      </c>
      <c r="J134" s="46" t="n">
        <f aca="false">+Resevoirs!J134/'Reservoirs %'!$E134</f>
        <v>0</v>
      </c>
      <c r="K134" s="14"/>
      <c r="L134" s="46" t="n">
        <f aca="false">+Resevoirs!L134/'Reservoirs %'!$E134</f>
        <v>2.34856396866841</v>
      </c>
      <c r="M134" s="46" t="n">
        <f aca="false">+Resevoirs!M134/'Reservoirs %'!$E134</f>
        <v>0.967362924281984</v>
      </c>
      <c r="N134" s="46" t="n">
        <f aca="false">+Resevoirs!N134/'Reservoirs %'!$E134</f>
        <v>0.121409921671018</v>
      </c>
      <c r="O134" s="46" t="n">
        <f aca="false">+Resevoirs!O134/'Reservoirs %'!$E134</f>
        <v>0</v>
      </c>
      <c r="P134" s="14"/>
      <c r="Q134" s="46" t="n">
        <f aca="false">+Resevoirs!Q134/'Reservoirs %'!$E134</f>
        <v>2.19712793733681</v>
      </c>
      <c r="R134" s="46" t="n">
        <f aca="false">+Resevoirs!R134/'Reservoirs %'!$E134</f>
        <v>0.875979112271541</v>
      </c>
      <c r="S134" s="46" t="n">
        <f aca="false">+Resevoirs!S134/'Reservoirs %'!$E134</f>
        <v>0.0822454308093995</v>
      </c>
      <c r="T134" s="46" t="n">
        <f aca="false">+Resevoirs!T134/'Reservoirs %'!$E134</f>
        <v>0</v>
      </c>
      <c r="U134" s="14"/>
      <c r="V134" s="46" t="n">
        <f aca="false">+Resevoirs!V134/'Reservoirs %'!$E134</f>
        <v>2.04830287206266</v>
      </c>
      <c r="W134" s="46" t="n">
        <f aca="false">+Resevoirs!W134/'Reservoirs %'!$E134</f>
        <v>0.804177545691906</v>
      </c>
      <c r="X134" s="46" t="n">
        <f aca="false">+Resevoirs!X134/'Reservoirs %'!$E134</f>
        <v>0.0365535248041776</v>
      </c>
      <c r="Y134" s="46" t="n">
        <f aca="false">+Resevoirs!Y134/'Reservoirs %'!$E134</f>
        <v>0</v>
      </c>
      <c r="Z134" s="14"/>
    </row>
    <row r="135" customFormat="false" ht="12.75" hidden="false" customHeight="false" outlineLevel="0" collapsed="false">
      <c r="A135" s="19"/>
      <c r="B135" s="24" t="s">
        <v>20</v>
      </c>
      <c r="C135" s="25" t="s">
        <v>21</v>
      </c>
      <c r="D135" s="25" t="s">
        <v>22</v>
      </c>
      <c r="E135" s="22" t="n">
        <v>80</v>
      </c>
      <c r="F135" s="14"/>
      <c r="G135" s="46" t="n">
        <f aca="false">+Resevoirs!G135/'Reservoirs %'!$E135</f>
        <v>1</v>
      </c>
      <c r="H135" s="46" t="n">
        <f aca="false">+Resevoirs!H135/'Reservoirs %'!$E135</f>
        <v>1</v>
      </c>
      <c r="I135" s="46" t="n">
        <f aca="false">+Resevoirs!I135/'Reservoirs %'!$E135</f>
        <v>1</v>
      </c>
      <c r="J135" s="46" t="n">
        <f aca="false">+Resevoirs!J135/'Reservoirs %'!$E135</f>
        <v>1</v>
      </c>
      <c r="K135" s="14"/>
      <c r="L135" s="46" t="n">
        <f aca="false">+Resevoirs!L135/'Reservoirs %'!$E135</f>
        <v>1</v>
      </c>
      <c r="M135" s="46" t="n">
        <f aca="false">+Resevoirs!M135/'Reservoirs %'!$E135</f>
        <v>1</v>
      </c>
      <c r="N135" s="46" t="n">
        <f aca="false">+Resevoirs!N135/'Reservoirs %'!$E135</f>
        <v>1</v>
      </c>
      <c r="O135" s="46" t="n">
        <f aca="false">+Resevoirs!O135/'Reservoirs %'!$E135</f>
        <v>0</v>
      </c>
      <c r="P135" s="14"/>
      <c r="Q135" s="46" t="n">
        <f aca="false">+Resevoirs!Q135/'Reservoirs %'!$E135</f>
        <v>1</v>
      </c>
      <c r="R135" s="46" t="n">
        <f aca="false">+Resevoirs!R135/'Reservoirs %'!$E135</f>
        <v>1</v>
      </c>
      <c r="S135" s="46" t="n">
        <f aca="false">+Resevoirs!S135/'Reservoirs %'!$E135</f>
        <v>1</v>
      </c>
      <c r="T135" s="46" t="n">
        <f aca="false">+Resevoirs!T135/'Reservoirs %'!$E135</f>
        <v>0</v>
      </c>
      <c r="U135" s="14"/>
      <c r="V135" s="46" t="n">
        <f aca="false">+Resevoirs!V135/'Reservoirs %'!$E135</f>
        <v>1</v>
      </c>
      <c r="W135" s="46" t="n">
        <f aca="false">+Resevoirs!W135/'Reservoirs %'!$E135</f>
        <v>1</v>
      </c>
      <c r="X135" s="46" t="n">
        <f aca="false">+Resevoirs!X135/'Reservoirs %'!$E135</f>
        <v>1</v>
      </c>
      <c r="Y135" s="46" t="n">
        <f aca="false">+Resevoirs!Y135/'Reservoirs %'!$E135</f>
        <v>0</v>
      </c>
      <c r="Z135" s="14"/>
    </row>
    <row r="136" customFormat="false" ht="12.75" hidden="false" customHeight="false" outlineLevel="0" collapsed="false">
      <c r="A136" s="19"/>
      <c r="B136" s="24" t="s">
        <v>20</v>
      </c>
      <c r="C136" s="25" t="s">
        <v>23</v>
      </c>
      <c r="D136" s="25" t="s">
        <v>24</v>
      </c>
      <c r="E136" s="22" t="n">
        <v>8615</v>
      </c>
      <c r="F136" s="14"/>
      <c r="G136" s="46" t="n">
        <f aca="false">+Resevoirs!G136/'Reservoirs %'!$E136</f>
        <v>0.638073128264655</v>
      </c>
      <c r="H136" s="46" t="n">
        <f aca="false">+Resevoirs!H136/'Reservoirs %'!$E136</f>
        <v>0.68554846198491</v>
      </c>
      <c r="I136" s="46" t="n">
        <f aca="false">+Resevoirs!I136/'Reservoirs %'!$E136</f>
        <v>0.754614045269878</v>
      </c>
      <c r="J136" s="46" t="n">
        <f aca="false">+Resevoirs!J136/'Reservoirs %'!$E136</f>
        <v>0.685896691816599</v>
      </c>
      <c r="K136" s="14"/>
      <c r="L136" s="46" t="n">
        <f aca="false">+Resevoirs!L136/'Reservoirs %'!$E136</f>
        <v>0.701334881021474</v>
      </c>
      <c r="M136" s="46" t="n">
        <f aca="false">+Resevoirs!M136/'Reservoirs %'!$E136</f>
        <v>0.700290191526408</v>
      </c>
      <c r="N136" s="46" t="n">
        <f aca="false">+Resevoirs!N136/'Reservoirs %'!$E136</f>
        <v>0.786535113174695</v>
      </c>
      <c r="O136" s="46" t="n">
        <f aca="false">+Resevoirs!O136/'Reservoirs %'!$E136</f>
        <v>0</v>
      </c>
      <c r="P136" s="14"/>
      <c r="Q136" s="46" t="n">
        <f aca="false">+Resevoirs!Q136/'Reservoirs %'!$E136</f>
        <v>0.770284387695879</v>
      </c>
      <c r="R136" s="46" t="n">
        <f aca="false">+Resevoirs!R136/'Reservoirs %'!$E136</f>
        <v>0.743238537434707</v>
      </c>
      <c r="S136" s="46" t="n">
        <f aca="false">+Resevoirs!S136/'Reservoirs %'!$E136</f>
        <v>0.840046430644225</v>
      </c>
      <c r="T136" s="46" t="n">
        <f aca="false">+Resevoirs!T136/'Reservoirs %'!$E136</f>
        <v>0</v>
      </c>
      <c r="U136" s="14"/>
      <c r="V136" s="46" t="n">
        <f aca="false">+Resevoirs!V136/'Reservoirs %'!$E136</f>
        <v>0.815438189204875</v>
      </c>
      <c r="W136" s="46" t="n">
        <f aca="false">+Resevoirs!W136/'Reservoirs %'!$E136</f>
        <v>0.79454439930354</v>
      </c>
      <c r="X136" s="46" t="n">
        <f aca="false">+Resevoirs!X136/'Reservoirs %'!$E136</f>
        <v>0.821125943122461</v>
      </c>
      <c r="Y136" s="46" t="n">
        <f aca="false">+Resevoirs!Y136/'Reservoirs %'!$E136</f>
        <v>0</v>
      </c>
      <c r="Z136" s="14"/>
    </row>
    <row r="137" customFormat="false" ht="12.75" hidden="false" customHeight="false" outlineLevel="0" collapsed="false">
      <c r="A137" s="19"/>
      <c r="B137" s="24" t="s">
        <v>20</v>
      </c>
      <c r="C137" s="25" t="s">
        <v>25</v>
      </c>
      <c r="D137" s="25" t="s">
        <v>22</v>
      </c>
      <c r="E137" s="22" t="n">
        <v>3425</v>
      </c>
      <c r="F137" s="14"/>
      <c r="G137" s="46" t="n">
        <f aca="false">+Resevoirs!G137/'Reservoirs %'!$E137</f>
        <v>0.838248175182482</v>
      </c>
      <c r="H137" s="46" t="n">
        <f aca="false">+Resevoirs!H137/'Reservoirs %'!$E137</f>
        <v>1.03766423357664</v>
      </c>
      <c r="I137" s="46" t="n">
        <f aca="false">+Resevoirs!I137/'Reservoirs %'!$E137</f>
        <v>0.933430656934307</v>
      </c>
      <c r="J137" s="46" t="n">
        <f aca="false">+Resevoirs!J137/'Reservoirs %'!$E137</f>
        <v>0.947153284671533</v>
      </c>
      <c r="K137" s="14"/>
      <c r="L137" s="46" t="n">
        <f aca="false">+Resevoirs!L137/'Reservoirs %'!$E137</f>
        <v>0.981897810218978</v>
      </c>
      <c r="M137" s="46" t="n">
        <f aca="false">+Resevoirs!M137/'Reservoirs %'!$E137</f>
        <v>1.10802919708029</v>
      </c>
      <c r="N137" s="46" t="n">
        <f aca="false">+Resevoirs!N137/'Reservoirs %'!$E137</f>
        <v>0.964087591240876</v>
      </c>
      <c r="O137" s="46" t="n">
        <f aca="false">+Resevoirs!O137/'Reservoirs %'!$E137</f>
        <v>0</v>
      </c>
      <c r="P137" s="14"/>
      <c r="Q137" s="46" t="n">
        <f aca="false">+Resevoirs!Q137/'Reservoirs %'!$E137</f>
        <v>1.01430656934307</v>
      </c>
      <c r="R137" s="46" t="n">
        <f aca="false">+Resevoirs!R137/'Reservoirs %'!$E137</f>
        <v>1.06656934306569</v>
      </c>
      <c r="S137" s="46" t="n">
        <f aca="false">+Resevoirs!S137/'Reservoirs %'!$E137</f>
        <v>0.97021897810219</v>
      </c>
      <c r="T137" s="46" t="n">
        <f aca="false">+Resevoirs!T137/'Reservoirs %'!$E137</f>
        <v>0</v>
      </c>
      <c r="U137" s="14"/>
      <c r="V137" s="46" t="n">
        <f aca="false">+Resevoirs!V137/'Reservoirs %'!$E137</f>
        <v>1.06160583941606</v>
      </c>
      <c r="W137" s="46" t="n">
        <f aca="false">+Resevoirs!W137/'Reservoirs %'!$E137</f>
        <v>1.06569343065693</v>
      </c>
      <c r="X137" s="46" t="n">
        <f aca="false">+Resevoirs!X137/'Reservoirs %'!$E137</f>
        <v>1.03094890510949</v>
      </c>
      <c r="Y137" s="46" t="n">
        <f aca="false">+Resevoirs!Y137/'Reservoirs %'!$E137</f>
        <v>0</v>
      </c>
      <c r="Z137" s="14"/>
    </row>
    <row r="138" customFormat="false" ht="12.75" hidden="false" customHeight="false" outlineLevel="0" collapsed="false">
      <c r="A138" s="19"/>
      <c r="B138" s="24" t="s">
        <v>20</v>
      </c>
      <c r="C138" s="25" t="s">
        <v>26</v>
      </c>
      <c r="D138" s="25" t="s">
        <v>27</v>
      </c>
      <c r="E138" s="22" t="n">
        <v>2825</v>
      </c>
      <c r="F138" s="14"/>
      <c r="G138" s="46" t="n">
        <f aca="false">+Resevoirs!G138/'Reservoirs %'!$E138</f>
        <v>1.42973451327434</v>
      </c>
      <c r="H138" s="46" t="n">
        <f aca="false">+Resevoirs!H138/'Reservoirs %'!$E138</f>
        <v>1.41274336283186</v>
      </c>
      <c r="I138" s="46" t="n">
        <f aca="false">+Resevoirs!I138/'Reservoirs %'!$E138</f>
        <v>1.29097345132743</v>
      </c>
      <c r="J138" s="46" t="n">
        <f aca="false">+Resevoirs!J138/'Reservoirs %'!$E138</f>
        <v>1.39150442477876</v>
      </c>
      <c r="K138" s="14"/>
      <c r="L138" s="46" t="n">
        <f aca="false">+Resevoirs!L138/'Reservoirs %'!$E138</f>
        <v>1.40884955752212</v>
      </c>
      <c r="M138" s="46" t="n">
        <f aca="false">+Resevoirs!M138/'Reservoirs %'!$E138</f>
        <v>1.42407079646018</v>
      </c>
      <c r="N138" s="46" t="n">
        <f aca="false">+Resevoirs!N138/'Reservoirs %'!$E138</f>
        <v>1.31929203539823</v>
      </c>
      <c r="O138" s="46" t="n">
        <f aca="false">+Resevoirs!O138/'Reservoirs %'!$E138</f>
        <v>0</v>
      </c>
      <c r="P138" s="14"/>
      <c r="Q138" s="46" t="n">
        <f aca="false">+Resevoirs!Q138/'Reservoirs %'!$E138</f>
        <v>1.47433628318584</v>
      </c>
      <c r="R138" s="46" t="n">
        <f aca="false">+Resevoirs!R138/'Reservoirs %'!$E138</f>
        <v>1.43681415929204</v>
      </c>
      <c r="S138" s="46" t="n">
        <f aca="false">+Resevoirs!S138/'Reservoirs %'!$E138</f>
        <v>1.40955752212389</v>
      </c>
      <c r="T138" s="46" t="n">
        <f aca="false">+Resevoirs!T138/'Reservoirs %'!$E138</f>
        <v>0</v>
      </c>
      <c r="U138" s="14"/>
      <c r="V138" s="46" t="n">
        <f aca="false">+Resevoirs!V138/'Reservoirs %'!$E138</f>
        <v>1.50230088495575</v>
      </c>
      <c r="W138" s="46" t="n">
        <f aca="false">+Resevoirs!W138/'Reservoirs %'!$E138</f>
        <v>1.49557522123894</v>
      </c>
      <c r="X138" s="46" t="n">
        <f aca="false">+Resevoirs!X138/'Reservoirs %'!$E138</f>
        <v>1.41451327433628</v>
      </c>
      <c r="Y138" s="46" t="n">
        <f aca="false">+Resevoirs!Y138/'Reservoirs %'!$E138</f>
        <v>0</v>
      </c>
      <c r="Z138" s="14"/>
    </row>
    <row r="139" customFormat="false" ht="12.75" hidden="false" customHeight="false" outlineLevel="0" collapsed="false">
      <c r="A139" s="19"/>
      <c r="B139" s="24" t="s">
        <v>20</v>
      </c>
      <c r="C139" s="25" t="s">
        <v>28</v>
      </c>
      <c r="D139" s="25" t="s">
        <v>22</v>
      </c>
      <c r="E139" s="22" t="n">
        <v>5290</v>
      </c>
      <c r="F139" s="14"/>
      <c r="G139" s="46" t="n">
        <f aca="false">+Resevoirs!G139/'Reservoirs %'!$E139</f>
        <v>1.16068052930057</v>
      </c>
      <c r="H139" s="46" t="n">
        <f aca="false">+Resevoirs!H139/'Reservoirs %'!$E139</f>
        <v>0.934971644612476</v>
      </c>
      <c r="I139" s="46" t="n">
        <f aca="false">+Resevoirs!I139/'Reservoirs %'!$E139</f>
        <v>0.928733459357278</v>
      </c>
      <c r="J139" s="46" t="n">
        <f aca="false">+Resevoirs!J139/'Reservoirs %'!$E139</f>
        <v>0.5765595463138</v>
      </c>
      <c r="K139" s="14"/>
      <c r="L139" s="46" t="n">
        <f aca="false">+Resevoirs!L139/'Reservoirs %'!$E139</f>
        <v>1.25765595463138</v>
      </c>
      <c r="M139" s="46" t="n">
        <f aca="false">+Resevoirs!M139/'Reservoirs %'!$E139</f>
        <v>0.985822306238185</v>
      </c>
      <c r="N139" s="46" t="n">
        <f aca="false">+Resevoirs!N139/'Reservoirs %'!$E139</f>
        <v>0.951984877126654</v>
      </c>
      <c r="O139" s="46" t="n">
        <f aca="false">+Resevoirs!O139/'Reservoirs %'!$E139</f>
        <v>0</v>
      </c>
      <c r="P139" s="14"/>
      <c r="Q139" s="46" t="n">
        <f aca="false">+Resevoirs!Q139/'Reservoirs %'!$E139</f>
        <v>1.28525519848771</v>
      </c>
      <c r="R139" s="46" t="n">
        <f aca="false">+Resevoirs!R139/'Reservoirs %'!$E139</f>
        <v>1.10926275992439</v>
      </c>
      <c r="S139" s="46" t="n">
        <f aca="false">+Resevoirs!S139/'Reservoirs %'!$E139</f>
        <v>1.0937618147448</v>
      </c>
      <c r="T139" s="46" t="n">
        <f aca="false">+Resevoirs!T139/'Reservoirs %'!$E139</f>
        <v>0</v>
      </c>
      <c r="U139" s="14"/>
      <c r="V139" s="46" t="n">
        <f aca="false">+Resevoirs!V139/'Reservoirs %'!$E139</f>
        <v>1.22703213610586</v>
      </c>
      <c r="W139" s="46" t="n">
        <f aca="false">+Resevoirs!W139/'Reservoirs %'!$E139</f>
        <v>1.20510396975425</v>
      </c>
      <c r="X139" s="46" t="n">
        <f aca="false">+Resevoirs!X139/'Reservoirs %'!$E139</f>
        <v>1.07637051039698</v>
      </c>
      <c r="Y139" s="46" t="n">
        <f aca="false">+Resevoirs!Y139/'Reservoirs %'!$E139</f>
        <v>0</v>
      </c>
      <c r="Z139" s="14"/>
    </row>
    <row r="140" customFormat="false" ht="12.75" hidden="false" customHeight="false" outlineLevel="0" collapsed="false">
      <c r="A140" s="19"/>
      <c r="B140" s="24" t="s">
        <v>20</v>
      </c>
      <c r="C140" s="25" t="s">
        <v>29</v>
      </c>
      <c r="D140" s="25" t="s">
        <v>30</v>
      </c>
      <c r="E140" s="22" t="n">
        <v>1310</v>
      </c>
      <c r="F140" s="14"/>
      <c r="G140" s="46" t="n">
        <f aca="false">+Resevoirs!G140/'Reservoirs %'!$E140</f>
        <v>0.491603053435115</v>
      </c>
      <c r="H140" s="46" t="n">
        <f aca="false">+Resevoirs!H140/'Reservoirs %'!$E140</f>
        <v>0.476335877862595</v>
      </c>
      <c r="I140" s="46" t="n">
        <f aca="false">+Resevoirs!I140/'Reservoirs %'!$E140</f>
        <v>0.415267175572519</v>
      </c>
      <c r="J140" s="46" t="n">
        <f aca="false">+Resevoirs!J140/'Reservoirs %'!$E140</f>
        <v>0.383969465648855</v>
      </c>
      <c r="K140" s="14"/>
      <c r="L140" s="46" t="n">
        <f aca="false">+Resevoirs!L140/'Reservoirs %'!$E140</f>
        <v>0.490076335877863</v>
      </c>
      <c r="M140" s="46" t="n">
        <f aca="false">+Resevoirs!M140/'Reservoirs %'!$E140</f>
        <v>0.480152671755725</v>
      </c>
      <c r="N140" s="46" t="n">
        <f aca="false">+Resevoirs!N140/'Reservoirs %'!$E140</f>
        <v>0.415267175572519</v>
      </c>
      <c r="O140" s="46" t="n">
        <f aca="false">+Resevoirs!O140/'Reservoirs %'!$E140</f>
        <v>0</v>
      </c>
      <c r="P140" s="14"/>
      <c r="Q140" s="46" t="n">
        <f aca="false">+Resevoirs!Q140/'Reservoirs %'!$E140</f>
        <v>0.489312977099237</v>
      </c>
      <c r="R140" s="46" t="n">
        <f aca="false">+Resevoirs!R140/'Reservoirs %'!$E140</f>
        <v>0.474809160305344</v>
      </c>
      <c r="S140" s="46" t="n">
        <f aca="false">+Resevoirs!S140/'Reservoirs %'!$E140</f>
        <v>0.414503816793893</v>
      </c>
      <c r="T140" s="46" t="n">
        <f aca="false">+Resevoirs!T140/'Reservoirs %'!$E140</f>
        <v>0</v>
      </c>
      <c r="U140" s="14"/>
      <c r="V140" s="46" t="n">
        <f aca="false">+Resevoirs!V140/'Reservoirs %'!$E140</f>
        <v>0.488549618320611</v>
      </c>
      <c r="W140" s="46" t="n">
        <f aca="false">+Resevoirs!W140/'Reservoirs %'!$E140</f>
        <v>0.474045801526718</v>
      </c>
      <c r="X140" s="46" t="n">
        <f aca="false">+Resevoirs!X140/'Reservoirs %'!$E140</f>
        <v>0.413740458015267</v>
      </c>
      <c r="Y140" s="46" t="n">
        <f aca="false">+Resevoirs!Y140/'Reservoirs %'!$E140</f>
        <v>0</v>
      </c>
      <c r="Z140" s="14"/>
    </row>
    <row r="141" customFormat="false" ht="12.75" hidden="false" customHeight="false" outlineLevel="0" collapsed="false">
      <c r="A141" s="19"/>
      <c r="B141" s="24" t="s">
        <v>20</v>
      </c>
      <c r="C141" s="25" t="s">
        <v>31</v>
      </c>
      <c r="D141" s="25" t="s">
        <v>32</v>
      </c>
      <c r="E141" s="22" t="n">
        <v>18453</v>
      </c>
      <c r="F141" s="14"/>
      <c r="G141" s="46" t="n">
        <f aca="false">+Resevoirs!G141/'Reservoirs %'!$E141</f>
        <v>0.67593345255514</v>
      </c>
      <c r="H141" s="46" t="n">
        <f aca="false">+Resevoirs!H141/'Reservoirs %'!$E141</f>
        <v>0.891399772394733</v>
      </c>
      <c r="I141" s="46" t="n">
        <f aca="false">+Resevoirs!I141/'Reservoirs %'!$E141</f>
        <v>0.781498943261258</v>
      </c>
      <c r="J141" s="46" t="n">
        <f aca="false">+Resevoirs!J141/'Reservoirs %'!$E141</f>
        <v>0.690781986668834</v>
      </c>
      <c r="K141" s="14"/>
      <c r="L141" s="46" t="n">
        <f aca="false">+Resevoirs!L141/'Reservoirs %'!$E141</f>
        <v>0.759713867663795</v>
      </c>
      <c r="M141" s="46" t="n">
        <f aca="false">+Resevoirs!M141/'Reservoirs %'!$E141</f>
        <v>0.881699452663524</v>
      </c>
      <c r="N141" s="46" t="n">
        <f aca="false">+Resevoirs!N141/'Reservoirs %'!$E141</f>
        <v>0.810057985151466</v>
      </c>
      <c r="O141" s="46" t="n">
        <f aca="false">+Resevoirs!O141/'Reservoirs %'!$E141</f>
        <v>0</v>
      </c>
      <c r="P141" s="14"/>
      <c r="Q141" s="46" t="n">
        <f aca="false">+Resevoirs!Q141/'Reservoirs %'!$E141</f>
        <v>0.838725410502357</v>
      </c>
      <c r="R141" s="46" t="n">
        <f aca="false">+Resevoirs!R141/'Reservoirs %'!$E141</f>
        <v>0.940063946241803</v>
      </c>
      <c r="S141" s="46" t="n">
        <f aca="false">+Resevoirs!S141/'Reservoirs %'!$E141</f>
        <v>0.855308079986994</v>
      </c>
      <c r="T141" s="46" t="n">
        <f aca="false">+Resevoirs!T141/'Reservoirs %'!$E141</f>
        <v>0</v>
      </c>
      <c r="U141" s="14"/>
      <c r="V141" s="46" t="n">
        <f aca="false">+Resevoirs!V141/'Reservoirs %'!$E141</f>
        <v>0.895572535631063</v>
      </c>
      <c r="W141" s="46" t="n">
        <f aca="false">+Resevoirs!W141/'Reservoirs %'!$E141</f>
        <v>0.971982875413212</v>
      </c>
      <c r="X141" s="46" t="n">
        <f aca="false">+Resevoirs!X141/'Reservoirs %'!$E141</f>
        <v>0.852164959627161</v>
      </c>
      <c r="Y141" s="46" t="n">
        <f aca="false">+Resevoirs!Y141/'Reservoirs %'!$E141</f>
        <v>0</v>
      </c>
      <c r="Z141" s="14"/>
    </row>
    <row r="142" customFormat="false" ht="12.75" hidden="false" customHeight="false" outlineLevel="0" collapsed="false">
      <c r="A142" s="19"/>
      <c r="B142" s="24" t="s">
        <v>20</v>
      </c>
      <c r="C142" s="25" t="s">
        <v>33</v>
      </c>
      <c r="D142" s="25" t="s">
        <v>32</v>
      </c>
      <c r="E142" s="22" t="n">
        <v>6900</v>
      </c>
      <c r="F142" s="14"/>
      <c r="G142" s="46" t="n">
        <f aca="false">+Resevoirs!G142/'Reservoirs %'!$E142</f>
        <v>0.334927536231884</v>
      </c>
      <c r="H142" s="46" t="n">
        <f aca="false">+Resevoirs!H142/'Reservoirs %'!$E142</f>
        <v>0.304347826086957</v>
      </c>
      <c r="I142" s="46" t="n">
        <f aca="false">+Resevoirs!I142/'Reservoirs %'!$E142</f>
        <v>0.304347826086957</v>
      </c>
      <c r="J142" s="46" t="n">
        <f aca="false">+Resevoirs!J142/'Reservoirs %'!$E142</f>
        <v>0.281014492753623</v>
      </c>
      <c r="K142" s="14"/>
      <c r="L142" s="46" t="n">
        <f aca="false">+Resevoirs!L142/'Reservoirs %'!$E142</f>
        <v>0.33</v>
      </c>
      <c r="M142" s="46" t="n">
        <f aca="false">+Resevoirs!M142/'Reservoirs %'!$E142</f>
        <v>0.304347826086957</v>
      </c>
      <c r="N142" s="46" t="n">
        <f aca="false">+Resevoirs!N142/'Reservoirs %'!$E142</f>
        <v>0.304347826086957</v>
      </c>
      <c r="O142" s="46" t="n">
        <f aca="false">+Resevoirs!O142/'Reservoirs %'!$E142</f>
        <v>0</v>
      </c>
      <c r="P142" s="14"/>
      <c r="Q142" s="46" t="n">
        <f aca="false">+Resevoirs!Q142/'Reservoirs %'!$E142</f>
        <v>0.325217391304348</v>
      </c>
      <c r="R142" s="46" t="n">
        <f aca="false">+Resevoirs!R142/'Reservoirs %'!$E142</f>
        <v>0.304347826086957</v>
      </c>
      <c r="S142" s="46" t="n">
        <f aca="false">+Resevoirs!S142/'Reservoirs %'!$E142</f>
        <v>0.304347826086957</v>
      </c>
      <c r="T142" s="46" t="n">
        <f aca="false">+Resevoirs!T142/'Reservoirs %'!$E142</f>
        <v>0</v>
      </c>
      <c r="U142" s="14"/>
      <c r="V142" s="46" t="n">
        <f aca="false">+Resevoirs!V142/'Reservoirs %'!$E142</f>
        <v>0.320144927536232</v>
      </c>
      <c r="W142" s="46" t="n">
        <f aca="false">+Resevoirs!W142/'Reservoirs %'!$E142</f>
        <v>0.304347826086957</v>
      </c>
      <c r="X142" s="46" t="n">
        <f aca="false">+Resevoirs!X142/'Reservoirs %'!$E142</f>
        <v>0.304347826086957</v>
      </c>
      <c r="Y142" s="46" t="n">
        <f aca="false">+Resevoirs!Y142/'Reservoirs %'!$E142</f>
        <v>0</v>
      </c>
      <c r="Z142" s="14"/>
    </row>
    <row r="143" customFormat="false" ht="12.75" hidden="false" customHeight="false" outlineLevel="0" collapsed="false">
      <c r="A143" s="19"/>
      <c r="B143" s="24" t="s">
        <v>34</v>
      </c>
      <c r="C143" s="25" t="s">
        <v>35</v>
      </c>
      <c r="D143" s="25" t="s">
        <v>36</v>
      </c>
      <c r="E143" s="22" t="n">
        <v>3000</v>
      </c>
      <c r="F143" s="14"/>
      <c r="G143" s="46" t="n">
        <f aca="false">+Resevoirs!G143/'Reservoirs %'!$E143</f>
        <v>0.858</v>
      </c>
      <c r="H143" s="46" t="n">
        <f aca="false">+Resevoirs!H143/'Reservoirs %'!$E143</f>
        <v>0.430333333333333</v>
      </c>
      <c r="I143" s="46" t="n">
        <f aca="false">+Resevoirs!I143/'Reservoirs %'!$E143</f>
        <v>1.07133333333333</v>
      </c>
      <c r="J143" s="46" t="n">
        <f aca="false">+Resevoirs!J143/'Reservoirs %'!$E143</f>
        <v>0.669</v>
      </c>
      <c r="K143" s="14"/>
      <c r="L143" s="46" t="n">
        <f aca="false">+Resevoirs!L143/'Reservoirs %'!$E143</f>
        <v>0.690333333333333</v>
      </c>
      <c r="M143" s="46" t="n">
        <f aca="false">+Resevoirs!M143/'Reservoirs %'!$E143</f>
        <v>0.713333333333333</v>
      </c>
      <c r="N143" s="46" t="n">
        <f aca="false">+Resevoirs!N143/'Reservoirs %'!$E143</f>
        <v>0.932666666666667</v>
      </c>
      <c r="O143" s="46" t="n">
        <f aca="false">+Resevoirs!O143/'Reservoirs %'!$E143</f>
        <v>0</v>
      </c>
      <c r="P143" s="14"/>
      <c r="Q143" s="46" t="n">
        <f aca="false">+Resevoirs!Q143/'Reservoirs %'!$E143</f>
        <v>0.521333333333333</v>
      </c>
      <c r="R143" s="46" t="n">
        <f aca="false">+Resevoirs!R143/'Reservoirs %'!$E143</f>
        <v>1.05033333333333</v>
      </c>
      <c r="S143" s="46" t="n">
        <f aca="false">+Resevoirs!S143/'Reservoirs %'!$E143</f>
        <v>1.025</v>
      </c>
      <c r="T143" s="46" t="n">
        <f aca="false">+Resevoirs!T143/'Reservoirs %'!$E143</f>
        <v>0</v>
      </c>
      <c r="U143" s="14"/>
      <c r="V143" s="46" t="n">
        <f aca="false">+Resevoirs!V143/'Reservoirs %'!$E143</f>
        <v>0.438</v>
      </c>
      <c r="W143" s="46" t="n">
        <f aca="false">+Resevoirs!W143/'Reservoirs %'!$E143</f>
        <v>1.217</v>
      </c>
      <c r="X143" s="46" t="n">
        <f aca="false">+Resevoirs!X143/'Reservoirs %'!$E143</f>
        <v>1.42166666666667</v>
      </c>
      <c r="Y143" s="46" t="n">
        <f aca="false">+Resevoirs!Y143/'Reservoirs %'!$E143</f>
        <v>0</v>
      </c>
      <c r="Z143" s="14"/>
    </row>
    <row r="144" customFormat="false" ht="12.75" hidden="false" customHeight="false" outlineLevel="0" collapsed="false">
      <c r="A144" s="19"/>
      <c r="B144" s="24" t="s">
        <v>40</v>
      </c>
      <c r="C144" s="25" t="s">
        <v>41</v>
      </c>
      <c r="D144" s="25" t="s">
        <v>42</v>
      </c>
      <c r="E144" s="22" t="n">
        <v>500</v>
      </c>
      <c r="F144" s="14"/>
      <c r="G144" s="46" t="n">
        <f aca="false">+Resevoirs!G144/'Reservoirs %'!$E144</f>
        <v>0.552</v>
      </c>
      <c r="H144" s="46" t="n">
        <f aca="false">+Resevoirs!H144/'Reservoirs %'!$E144</f>
        <v>0.826</v>
      </c>
      <c r="I144" s="46" t="n">
        <f aca="false">+Resevoirs!I144/'Reservoirs %'!$E144</f>
        <v>0.858</v>
      </c>
      <c r="J144" s="46" t="n">
        <f aca="false">+Resevoirs!J144/'Reservoirs %'!$E144</f>
        <v>0.9</v>
      </c>
      <c r="K144" s="14"/>
      <c r="L144" s="46" t="n">
        <f aca="false">+Resevoirs!L144/'Reservoirs %'!$E144</f>
        <v>0.564</v>
      </c>
      <c r="M144" s="46" t="n">
        <f aca="false">+Resevoirs!M144/'Reservoirs %'!$E144</f>
        <v>0.57</v>
      </c>
      <c r="N144" s="46" t="n">
        <f aca="false">+Resevoirs!N144/'Reservoirs %'!$E144</f>
        <v>0.61</v>
      </c>
      <c r="O144" s="46" t="n">
        <f aca="false">+Resevoirs!O144/'Reservoirs %'!$E144</f>
        <v>0</v>
      </c>
      <c r="P144" s="14"/>
      <c r="Q144" s="46" t="n">
        <f aca="false">+Resevoirs!Q144/'Reservoirs %'!$E144</f>
        <v>0.24</v>
      </c>
      <c r="R144" s="46" t="n">
        <f aca="false">+Resevoirs!R144/'Reservoirs %'!$E144</f>
        <v>0.416</v>
      </c>
      <c r="S144" s="46" t="n">
        <f aca="false">+Resevoirs!S144/'Reservoirs %'!$E144</f>
        <v>0.47</v>
      </c>
      <c r="T144" s="46" t="n">
        <f aca="false">+Resevoirs!T144/'Reservoirs %'!$E144</f>
        <v>0</v>
      </c>
      <c r="U144" s="14"/>
      <c r="V144" s="46" t="n">
        <f aca="false">+Resevoirs!V144/'Reservoirs %'!$E144</f>
        <v>0.962</v>
      </c>
      <c r="W144" s="46" t="n">
        <f aca="false">+Resevoirs!W144/'Reservoirs %'!$E144</f>
        <v>0.978</v>
      </c>
      <c r="X144" s="46" t="n">
        <f aca="false">+Resevoirs!X144/'Reservoirs %'!$E144</f>
        <v>0.718</v>
      </c>
      <c r="Y144" s="46" t="n">
        <f aca="false">+Resevoirs!Y144/'Reservoirs %'!$E144</f>
        <v>0</v>
      </c>
      <c r="Z144" s="14"/>
    </row>
    <row r="145" customFormat="false" ht="12.75" hidden="false" customHeight="false" outlineLevel="0" collapsed="false">
      <c r="A145" s="19"/>
      <c r="B145" s="24" t="s">
        <v>43</v>
      </c>
      <c r="C145" s="25" t="s">
        <v>44</v>
      </c>
      <c r="D145" s="25" t="s">
        <v>14</v>
      </c>
      <c r="E145" s="22" t="n">
        <v>48000</v>
      </c>
      <c r="F145" s="14"/>
      <c r="G145" s="46" t="n">
        <f aca="false">+Resevoirs!G145/'Reservoirs %'!$E145</f>
        <v>0.5823125</v>
      </c>
      <c r="H145" s="46" t="n">
        <f aca="false">+Resevoirs!H145/'Reservoirs %'!$E145</f>
        <v>0.889083333333333</v>
      </c>
      <c r="I145" s="46" t="n">
        <f aca="false">+Resevoirs!I145/'Reservoirs %'!$E145</f>
        <v>1.62872916666667</v>
      </c>
      <c r="J145" s="46" t="n">
        <f aca="false">+Resevoirs!J145/'Reservoirs %'!$E145</f>
        <v>0.733708333333333</v>
      </c>
      <c r="K145" s="14"/>
      <c r="L145" s="46" t="n">
        <f aca="false">+Resevoirs!L145/'Reservoirs %'!$E145</f>
        <v>0.671895833333333</v>
      </c>
      <c r="M145" s="46" t="n">
        <f aca="false">+Resevoirs!M145/'Reservoirs %'!$E145</f>
        <v>1.012125</v>
      </c>
      <c r="N145" s="46" t="n">
        <f aca="false">+Resevoirs!N145/'Reservoirs %'!$E145</f>
        <v>1.36820833333333</v>
      </c>
      <c r="O145" s="46" t="n">
        <f aca="false">+Resevoirs!O145/'Reservoirs %'!$E145</f>
        <v>0</v>
      </c>
      <c r="P145" s="14"/>
      <c r="Q145" s="46" t="n">
        <f aca="false">+Resevoirs!Q145/'Reservoirs %'!$E145</f>
        <v>0.642541666666667</v>
      </c>
      <c r="R145" s="46" t="n">
        <f aca="false">+Resevoirs!R145/'Reservoirs %'!$E145</f>
        <v>1.04075</v>
      </c>
      <c r="S145" s="46" t="n">
        <f aca="false">+Resevoirs!S145/'Reservoirs %'!$E145</f>
        <v>1.28447916666667</v>
      </c>
      <c r="T145" s="46" t="n">
        <f aca="false">+Resevoirs!T145/'Reservoirs %'!$E145</f>
        <v>0</v>
      </c>
      <c r="U145" s="14"/>
      <c r="V145" s="46" t="n">
        <f aca="false">+Resevoirs!V145/'Reservoirs %'!$E145</f>
        <v>0.760125</v>
      </c>
      <c r="W145" s="46" t="n">
        <f aca="false">+Resevoirs!W145/'Reservoirs %'!$E145</f>
        <v>1.14789583333333</v>
      </c>
      <c r="X145" s="46" t="n">
        <f aca="false">+Resevoirs!X145/'Reservoirs %'!$E145</f>
        <v>1.32358333333333</v>
      </c>
      <c r="Y145" s="46" t="n">
        <f aca="false">+Resevoirs!Y145/'Reservoirs %'!$E145</f>
        <v>0</v>
      </c>
      <c r="Z145" s="14"/>
    </row>
    <row r="146" customFormat="false" ht="12.75" hidden="false" customHeight="false" outlineLevel="0" collapsed="false">
      <c r="A146" s="19"/>
      <c r="B146" s="24" t="s">
        <v>45</v>
      </c>
      <c r="C146" s="25" t="s">
        <v>46</v>
      </c>
      <c r="D146" s="25" t="s">
        <v>47</v>
      </c>
      <c r="E146" s="22" t="n">
        <v>5500</v>
      </c>
      <c r="F146" s="14"/>
      <c r="G146" s="46" t="n">
        <f aca="false">+Resevoirs!G146/'Reservoirs %'!$E146</f>
        <v>0.938181818181818</v>
      </c>
      <c r="H146" s="46" t="n">
        <f aca="false">+Resevoirs!H146/'Reservoirs %'!$E146</f>
        <v>0.871090909090909</v>
      </c>
      <c r="I146" s="46" t="n">
        <f aca="false">+Resevoirs!I146/'Reservoirs %'!$E146</f>
        <v>0.981272727272727</v>
      </c>
      <c r="J146" s="46" t="n">
        <f aca="false">+Resevoirs!J146/'Reservoirs %'!$E146</f>
        <v>0.975090909090909</v>
      </c>
      <c r="K146" s="14"/>
      <c r="L146" s="46" t="n">
        <f aca="false">+Resevoirs!L146/'Reservoirs %'!$E146</f>
        <v>0.787636363636364</v>
      </c>
      <c r="M146" s="46" t="n">
        <f aca="false">+Resevoirs!M146/'Reservoirs %'!$E146</f>
        <v>0.800181818181818</v>
      </c>
      <c r="N146" s="46" t="n">
        <f aca="false">+Resevoirs!N146/'Reservoirs %'!$E146</f>
        <v>0.832363636363636</v>
      </c>
      <c r="O146" s="46" t="n">
        <f aca="false">+Resevoirs!O146/'Reservoirs %'!$E146</f>
        <v>0</v>
      </c>
      <c r="P146" s="14"/>
      <c r="Q146" s="46" t="n">
        <f aca="false">+Resevoirs!Q146/'Reservoirs %'!$E146</f>
        <v>0.748909090909091</v>
      </c>
      <c r="R146" s="46" t="n">
        <f aca="false">+Resevoirs!R146/'Reservoirs %'!$E146</f>
        <v>0.822363636363636</v>
      </c>
      <c r="S146" s="46" t="n">
        <f aca="false">+Resevoirs!S146/'Reservoirs %'!$E146</f>
        <v>0.820363636363636</v>
      </c>
      <c r="T146" s="46" t="n">
        <f aca="false">+Resevoirs!T146/'Reservoirs %'!$E146</f>
        <v>0</v>
      </c>
      <c r="U146" s="14"/>
      <c r="V146" s="46" t="n">
        <f aca="false">+Resevoirs!V146/'Reservoirs %'!$E146</f>
        <v>0.915272727272727</v>
      </c>
      <c r="W146" s="46" t="n">
        <f aca="false">+Resevoirs!W146/'Reservoirs %'!$E146</f>
        <v>0.967454545454546</v>
      </c>
      <c r="X146" s="46" t="n">
        <f aca="false">+Resevoirs!X146/'Reservoirs %'!$E146</f>
        <v>0.999818181818182</v>
      </c>
      <c r="Y146" s="46" t="n">
        <f aca="false">+Resevoirs!Y146/'Reservoirs %'!$E146</f>
        <v>0</v>
      </c>
      <c r="Z146" s="14"/>
    </row>
    <row r="147" customFormat="false" ht="12.75" hidden="false" customHeight="false" outlineLevel="0" collapsed="false">
      <c r="A147" s="19"/>
      <c r="B147" s="24" t="s">
        <v>45</v>
      </c>
      <c r="C147" s="25" t="s">
        <v>48</v>
      </c>
      <c r="D147" s="25" t="s">
        <v>47</v>
      </c>
      <c r="E147" s="22" t="n">
        <v>46</v>
      </c>
      <c r="F147" s="14"/>
      <c r="G147" s="46" t="n">
        <f aca="false">+Resevoirs!G147/'Reservoirs %'!$E147</f>
        <v>26.8695652173913</v>
      </c>
      <c r="H147" s="46" t="n">
        <f aca="false">+Resevoirs!H147/'Reservoirs %'!$E147</f>
        <v>1.56521739130435</v>
      </c>
      <c r="I147" s="46" t="n">
        <f aca="false">+Resevoirs!I147/'Reservoirs %'!$E147</f>
        <v>0</v>
      </c>
      <c r="J147" s="46" t="n">
        <f aca="false">+Resevoirs!J147/'Reservoirs %'!$E147</f>
        <v>0</v>
      </c>
      <c r="K147" s="14"/>
      <c r="L147" s="46" t="n">
        <f aca="false">+Resevoirs!L147/'Reservoirs %'!$E147</f>
        <v>24.1521739130435</v>
      </c>
      <c r="M147" s="46" t="n">
        <f aca="false">+Resevoirs!M147/'Reservoirs %'!$E147</f>
        <v>0</v>
      </c>
      <c r="N147" s="46" t="n">
        <f aca="false">+Resevoirs!N147/'Reservoirs %'!$E147</f>
        <v>0</v>
      </c>
      <c r="O147" s="46" t="n">
        <f aca="false">+Resevoirs!O147/'Reservoirs %'!$E147</f>
        <v>0</v>
      </c>
      <c r="P147" s="14"/>
      <c r="Q147" s="46" t="n">
        <f aca="false">+Resevoirs!Q147/'Reservoirs %'!$E147</f>
        <v>21.3913043478261</v>
      </c>
      <c r="R147" s="46" t="n">
        <f aca="false">+Resevoirs!R147/'Reservoirs %'!$E147</f>
        <v>0</v>
      </c>
      <c r="S147" s="46" t="n">
        <f aca="false">+Resevoirs!S147/'Reservoirs %'!$E147</f>
        <v>0</v>
      </c>
      <c r="T147" s="46" t="n">
        <f aca="false">+Resevoirs!T147/'Reservoirs %'!$E147</f>
        <v>0</v>
      </c>
      <c r="U147" s="14"/>
      <c r="V147" s="46" t="n">
        <f aca="false">+Resevoirs!V147/'Reservoirs %'!$E147</f>
        <v>18.695652173913</v>
      </c>
      <c r="W147" s="46" t="n">
        <f aca="false">+Resevoirs!W147/'Reservoirs %'!$E147</f>
        <v>0</v>
      </c>
      <c r="X147" s="46" t="n">
        <f aca="false">+Resevoirs!X147/'Reservoirs %'!$E147</f>
        <v>0</v>
      </c>
      <c r="Y147" s="46" t="n">
        <f aca="false">+Resevoirs!Y147/'Reservoirs %'!$E147</f>
        <v>0</v>
      </c>
      <c r="Z147" s="14"/>
    </row>
    <row r="148" customFormat="false" ht="12.75" hidden="false" customHeight="false" outlineLevel="0" collapsed="false">
      <c r="A148" s="19"/>
      <c r="B148" s="24" t="s">
        <v>49</v>
      </c>
      <c r="C148" s="25" t="s">
        <v>50</v>
      </c>
      <c r="D148" s="25" t="s">
        <v>51</v>
      </c>
      <c r="E148" s="22" t="n">
        <v>4775</v>
      </c>
      <c r="F148" s="14"/>
      <c r="G148" s="46" t="n">
        <f aca="false">+Resevoirs!G148/'Reservoirs %'!$E148</f>
        <v>0.30303664921466</v>
      </c>
      <c r="H148" s="46" t="n">
        <f aca="false">+Resevoirs!H148/'Reservoirs %'!$E148</f>
        <v>0.286073298429319</v>
      </c>
      <c r="I148" s="46" t="n">
        <f aca="false">+Resevoirs!I148/'Reservoirs %'!$E148</f>
        <v>0.242094240837696</v>
      </c>
      <c r="J148" s="46" t="n">
        <f aca="false">+Resevoirs!J148/'Reservoirs %'!$E148</f>
        <v>0.217591623036649</v>
      </c>
      <c r="K148" s="14"/>
      <c r="L148" s="46" t="n">
        <f aca="false">+Resevoirs!L148/'Reservoirs %'!$E148</f>
        <v>0.30303664921466</v>
      </c>
      <c r="M148" s="46" t="n">
        <f aca="false">+Resevoirs!M148/'Reservoirs %'!$E148</f>
        <v>0.28020942408377</v>
      </c>
      <c r="N148" s="46" t="n">
        <f aca="false">+Resevoirs!N148/'Reservoirs %'!$E148</f>
        <v>0.23979057591623</v>
      </c>
      <c r="O148" s="46" t="n">
        <f aca="false">+Resevoirs!O148/'Reservoirs %'!$E148</f>
        <v>0</v>
      </c>
      <c r="P148" s="14"/>
      <c r="Q148" s="46" t="n">
        <f aca="false">+Resevoirs!Q148/'Reservoirs %'!$E148</f>
        <v>0.30303664921466</v>
      </c>
      <c r="R148" s="46" t="n">
        <f aca="false">+Resevoirs!R148/'Reservoirs %'!$E148</f>
        <v>0.274764397905759</v>
      </c>
      <c r="S148" s="46" t="n">
        <f aca="false">+Resevoirs!S148/'Reservoirs %'!$E148</f>
        <v>0.237905759162304</v>
      </c>
      <c r="T148" s="46" t="n">
        <f aca="false">+Resevoirs!T148/'Reservoirs %'!$E148</f>
        <v>0</v>
      </c>
      <c r="U148" s="14"/>
      <c r="V148" s="46" t="n">
        <f aca="false">+Resevoirs!V148/'Reservoirs %'!$E148</f>
        <v>0.30303664921466</v>
      </c>
      <c r="W148" s="46" t="n">
        <f aca="false">+Resevoirs!W148/'Reservoirs %'!$E148</f>
        <v>0.270157068062827</v>
      </c>
      <c r="X148" s="46" t="n">
        <f aca="false">+Resevoirs!X148/'Reservoirs %'!$E148</f>
        <v>0.235602094240838</v>
      </c>
      <c r="Y148" s="46" t="n">
        <f aca="false">+Resevoirs!Y148/'Reservoirs %'!$E148</f>
        <v>0</v>
      </c>
      <c r="Z148" s="14"/>
    </row>
    <row r="149" customFormat="false" ht="12.75" hidden="false" customHeight="false" outlineLevel="0" collapsed="false">
      <c r="A149" s="19"/>
      <c r="B149" s="24" t="s">
        <v>52</v>
      </c>
      <c r="C149" s="25" t="s">
        <v>53</v>
      </c>
      <c r="D149" s="25" t="s">
        <v>54</v>
      </c>
      <c r="E149" s="22" t="n">
        <v>513</v>
      </c>
      <c r="F149" s="14"/>
      <c r="G149" s="46" t="n">
        <f aca="false">+Resevoirs!G149/'Reservoirs %'!$E149</f>
        <v>1.6588693957115</v>
      </c>
      <c r="H149" s="46" t="n">
        <f aca="false">+Resevoirs!H149/'Reservoirs %'!$E149</f>
        <v>1.0233918128655</v>
      </c>
      <c r="I149" s="46" t="n">
        <f aca="false">+Resevoirs!I149/'Reservoirs %'!$E149</f>
        <v>0.456140350877193</v>
      </c>
      <c r="J149" s="46" t="n">
        <f aca="false">+Resevoirs!J149/'Reservoirs %'!$E149</f>
        <v>0.128654970760234</v>
      </c>
      <c r="K149" s="14"/>
      <c r="L149" s="46" t="n">
        <f aca="false">+Resevoirs!L149/'Reservoirs %'!$E149</f>
        <v>1.59649122807018</v>
      </c>
      <c r="M149" s="46" t="n">
        <f aca="false">+Resevoirs!M149/'Reservoirs %'!$E149</f>
        <v>0.976608187134503</v>
      </c>
      <c r="N149" s="46" t="n">
        <f aca="false">+Resevoirs!N149/'Reservoirs %'!$E149</f>
        <v>0.399610136452242</v>
      </c>
      <c r="O149" s="46" t="n">
        <f aca="false">+Resevoirs!O149/'Reservoirs %'!$E149</f>
        <v>0</v>
      </c>
      <c r="P149" s="14"/>
      <c r="Q149" s="46" t="n">
        <f aca="false">+Resevoirs!Q149/'Reservoirs %'!$E149</f>
        <v>1.53606237816764</v>
      </c>
      <c r="R149" s="46" t="n">
        <f aca="false">+Resevoirs!R149/'Reservoirs %'!$E149</f>
        <v>0.933723196881092</v>
      </c>
      <c r="S149" s="46" t="n">
        <f aca="false">+Resevoirs!S149/'Reservoirs %'!$E149</f>
        <v>0.345029239766082</v>
      </c>
      <c r="T149" s="46" t="n">
        <f aca="false">+Resevoirs!T149/'Reservoirs %'!$E149</f>
        <v>0</v>
      </c>
      <c r="U149" s="14"/>
      <c r="V149" s="46" t="n">
        <f aca="false">+Resevoirs!V149/'Reservoirs %'!$E149</f>
        <v>1.4775828460039</v>
      </c>
      <c r="W149" s="46" t="n">
        <f aca="false">+Resevoirs!W149/'Reservoirs %'!$E149</f>
        <v>0.886939571150098</v>
      </c>
      <c r="X149" s="46" t="n">
        <f aca="false">+Resevoirs!X149/'Reservoirs %'!$E149</f>
        <v>0.288499025341131</v>
      </c>
      <c r="Y149" s="46" t="n">
        <f aca="false">+Resevoirs!Y149/'Reservoirs %'!$E149</f>
        <v>0</v>
      </c>
      <c r="Z149" s="14"/>
    </row>
    <row r="150" customFormat="false" ht="13.5" hidden="false" customHeight="false" outlineLevel="0" collapsed="false">
      <c r="A150" s="19"/>
      <c r="B150" s="24" t="s">
        <v>55</v>
      </c>
      <c r="C150" s="25" t="s">
        <v>56</v>
      </c>
      <c r="D150" s="25" t="s">
        <v>57</v>
      </c>
      <c r="E150" s="22" t="n">
        <v>18500</v>
      </c>
      <c r="F150" s="14"/>
      <c r="G150" s="46" t="n">
        <f aca="false">+Resevoirs!G150/'Reservoirs %'!$E150</f>
        <v>0.556162162162162</v>
      </c>
      <c r="H150" s="46" t="n">
        <f aca="false">+Resevoirs!H150/'Reservoirs %'!$E150</f>
        <v>0.881783783783784</v>
      </c>
      <c r="I150" s="46" t="n">
        <f aca="false">+Resevoirs!I150/'Reservoirs %'!$E150</f>
        <v>0.828648648648649</v>
      </c>
      <c r="J150" s="46" t="n">
        <f aca="false">+Resevoirs!J150/'Reservoirs %'!$E150</f>
        <v>0.482702702702703</v>
      </c>
      <c r="K150" s="14"/>
      <c r="L150" s="46" t="n">
        <f aca="false">+Resevoirs!L150/'Reservoirs %'!$E150</f>
        <v>0.579513513513514</v>
      </c>
      <c r="M150" s="46" t="n">
        <f aca="false">+Resevoirs!M150/'Reservoirs %'!$E150</f>
        <v>0.870486486486487</v>
      </c>
      <c r="N150" s="46" t="n">
        <f aca="false">+Resevoirs!N150/'Reservoirs %'!$E150</f>
        <v>0.85572972972973</v>
      </c>
      <c r="O150" s="46" t="n">
        <f aca="false">+Resevoirs!O150/'Reservoirs %'!$E150</f>
        <v>0</v>
      </c>
      <c r="P150" s="14"/>
      <c r="Q150" s="46" t="n">
        <f aca="false">+Resevoirs!Q150/'Reservoirs %'!$E150</f>
        <v>0.576108108108108</v>
      </c>
      <c r="R150" s="46" t="n">
        <f aca="false">+Resevoirs!R150/'Reservoirs %'!$E150</f>
        <v>0.959135135135135</v>
      </c>
      <c r="S150" s="46" t="n">
        <f aca="false">+Resevoirs!S150/'Reservoirs %'!$E150</f>
        <v>1.01172972972973</v>
      </c>
      <c r="T150" s="46" t="n">
        <f aca="false">+Resevoirs!T150/'Reservoirs %'!$E150</f>
        <v>0</v>
      </c>
      <c r="U150" s="14"/>
      <c r="V150" s="46" t="n">
        <f aca="false">+Resevoirs!V150/'Reservoirs %'!$E150</f>
        <v>0.66827027027027</v>
      </c>
      <c r="W150" s="46" t="n">
        <f aca="false">+Resevoirs!W150/'Reservoirs %'!$E150</f>
        <v>1.11227027027027</v>
      </c>
      <c r="X150" s="46" t="n">
        <f aca="false">+Resevoirs!X150/'Reservoirs %'!$E150</f>
        <v>1.09156756756757</v>
      </c>
      <c r="Y150" s="46" t="n">
        <f aca="false">+Resevoirs!Y150/'Reservoirs %'!$E150</f>
        <v>0</v>
      </c>
      <c r="Z150" s="34"/>
    </row>
    <row r="151" customFormat="false" ht="6" hidden="false" customHeight="true" outlineLevel="0" collapsed="false">
      <c r="A151" s="19"/>
      <c r="B151" s="4"/>
      <c r="C151" s="27"/>
      <c r="D151" s="27"/>
      <c r="E151" s="27"/>
      <c r="F151" s="28"/>
      <c r="G151" s="49"/>
      <c r="H151" s="49"/>
      <c r="I151" s="49"/>
      <c r="J151" s="49"/>
      <c r="K151" s="28"/>
      <c r="L151" s="49"/>
      <c r="M151" s="49"/>
      <c r="N151" s="49"/>
      <c r="O151" s="49"/>
      <c r="P151" s="28"/>
      <c r="Q151" s="49"/>
      <c r="R151" s="49"/>
      <c r="S151" s="49"/>
      <c r="T151" s="49"/>
      <c r="U151" s="28"/>
      <c r="V151" s="49"/>
      <c r="W151" s="49"/>
      <c r="X151" s="49"/>
      <c r="Y151" s="49"/>
      <c r="Z151" s="14"/>
    </row>
    <row r="152" customFormat="false" ht="13.5" hidden="false" customHeight="false" outlineLevel="0" collapsed="false">
      <c r="A152" s="19"/>
      <c r="B152" s="1" t="s">
        <v>58</v>
      </c>
      <c r="E152" s="22" t="n">
        <f aca="false">SUM(E128:E150)</f>
        <v>188098</v>
      </c>
      <c r="F152" s="19"/>
      <c r="G152" s="46" t="n">
        <f aca="false">+Resevoirs!G152/'Reservoirs %'!$E152</f>
        <v>0.6610118129911</v>
      </c>
      <c r="H152" s="46" t="n">
        <f aca="false">+Resevoirs!H152/'Reservoirs %'!$E152</f>
        <v>0.84148688449638</v>
      </c>
      <c r="I152" s="46" t="n">
        <f aca="false">+Resevoirs!I152/'Reservoirs %'!$E152</f>
        <v>1.03188231666472</v>
      </c>
      <c r="J152" s="46" t="n">
        <f aca="false">+Resevoirs!J152/'Reservoirs %'!$E152</f>
        <v>0.720959287180087</v>
      </c>
      <c r="K152" s="14"/>
      <c r="L152" s="46" t="n">
        <f aca="false">+Resevoirs!L152/'Reservoirs %'!$E152</f>
        <v>0.708604025561144</v>
      </c>
      <c r="M152" s="46" t="n">
        <f aca="false">+Resevoirs!M152/'Reservoirs %'!$E152</f>
        <v>0.885081181086455</v>
      </c>
      <c r="N152" s="46" t="n">
        <f aca="false">+Resevoirs!N152/'Reservoirs %'!$E152</f>
        <v>0.975682888706951</v>
      </c>
      <c r="O152" s="46" t="n">
        <f aca="false">+Resevoirs!O152/'Reservoirs %'!$E152</f>
        <v>0</v>
      </c>
      <c r="P152" s="14"/>
      <c r="Q152" s="46" t="n">
        <f aca="false">+Resevoirs!Q152/'Reservoirs %'!$E152</f>
        <v>0.747254090952589</v>
      </c>
      <c r="R152" s="46" t="n">
        <f aca="false">+Resevoirs!R152/'Reservoirs %'!$E152</f>
        <v>0.936453338153516</v>
      </c>
      <c r="S152" s="46" t="n">
        <f aca="false">+Resevoirs!S152/'Reservoirs %'!$E152</f>
        <v>0.987719167667918</v>
      </c>
      <c r="T152" s="46" t="n">
        <f aca="false">+Resevoirs!T152/'Reservoirs %'!$E152</f>
        <v>0</v>
      </c>
      <c r="U152" s="14"/>
      <c r="V152" s="46" t="n">
        <f aca="false">+Resevoirs!V152/'Reservoirs %'!$E152</f>
        <v>0.833124222479771</v>
      </c>
      <c r="W152" s="46" t="n">
        <f aca="false">+Resevoirs!W152/'Reservoirs %'!$E152</f>
        <v>1.01948452402471</v>
      </c>
      <c r="X152" s="46" t="n">
        <f aca="false">+Resevoirs!X152/'Reservoirs %'!$E152</f>
        <v>1.02675201224893</v>
      </c>
      <c r="Y152" s="46" t="n">
        <f aca="false">+Resevoirs!Y152/'Reservoirs %'!$E152</f>
        <v>0</v>
      </c>
      <c r="Z152" s="14"/>
    </row>
    <row r="153" customFormat="false" ht="6" hidden="false" customHeight="true" outlineLevel="0" collapsed="false">
      <c r="A153" s="31"/>
      <c r="B153" s="4"/>
      <c r="C153" s="27"/>
      <c r="D153" s="27"/>
      <c r="E153" s="27"/>
      <c r="F153" s="28"/>
      <c r="G153" s="29"/>
      <c r="H153" s="29"/>
      <c r="I153" s="29"/>
      <c r="J153" s="27"/>
      <c r="K153" s="28"/>
      <c r="L153" s="29"/>
      <c r="M153" s="29"/>
      <c r="N153" s="29"/>
      <c r="O153" s="27"/>
      <c r="P153" s="28"/>
      <c r="Q153" s="29"/>
      <c r="R153" s="29"/>
      <c r="S153" s="29"/>
      <c r="T153" s="27"/>
      <c r="U153" s="28"/>
      <c r="V153" s="29"/>
      <c r="W153" s="29"/>
      <c r="X153" s="29"/>
      <c r="Y153" s="35"/>
      <c r="Z153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&amp;CPercentage Full by Facility (Reservoirs)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L47" activeCellId="0" sqref="L47:L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31.14"/>
    <col collapsed="false" customWidth="true" hidden="false" outlineLevel="0" max="3" min="3" style="1" width="24.13"/>
    <col collapsed="false" customWidth="true" hidden="false" outlineLevel="0" max="4" min="4" style="1" width="11.28"/>
    <col collapsed="false" customWidth="false" hidden="false" outlineLevel="0" max="5" min="5" style="1" width="9.14"/>
    <col collapsed="false" customWidth="true" hidden="false" outlineLevel="0" max="6" min="6" style="1" width="1.7"/>
    <col collapsed="false" customWidth="true" hidden="false" outlineLevel="0" max="7" min="7" style="1" width="9.85"/>
    <col collapsed="false" customWidth="true" hidden="false" outlineLevel="0" max="10" min="8" style="1" width="10.13"/>
    <col collapsed="false" customWidth="true" hidden="false" outlineLevel="0" max="11" min="11" style="1" width="1.7"/>
    <col collapsed="false" customWidth="true" hidden="false" outlineLevel="0" max="12" min="12" style="1" width="10.13"/>
    <col collapsed="false" customWidth="true" hidden="false" outlineLevel="0" max="15" min="13" style="1" width="10.41"/>
    <col collapsed="false" customWidth="true" hidden="false" outlineLevel="0" max="16" min="16" style="1" width="1.7"/>
    <col collapsed="false" customWidth="true" hidden="false" outlineLevel="0" max="17" min="17" style="1" width="9.41"/>
    <col collapsed="false" customWidth="true" hidden="false" outlineLevel="0" max="20" min="18" style="1" width="9.7"/>
    <col collapsed="false" customWidth="true" hidden="false" outlineLevel="0" max="21" min="21" style="1" width="1.7"/>
    <col collapsed="false" customWidth="true" hidden="false" outlineLevel="0" max="22" min="22" style="1" width="9.85"/>
    <col collapsed="false" customWidth="true" hidden="false" outlineLevel="0" max="25" min="23" style="1" width="10.13"/>
    <col collapsed="false" customWidth="true" hidden="false" outlineLevel="0" max="26" min="26" style="1" width="1.7"/>
    <col collapsed="false" customWidth="false" hidden="false" outlineLevel="0" max="257" min="27" style="1" width="9.14"/>
  </cols>
  <sheetData>
    <row r="1" customFormat="false" ht="17.25" hidden="false" customHeight="true" outlineLevel="0" collapsed="false">
      <c r="B1" s="2"/>
    </row>
    <row r="2" customFormat="false" ht="6" hidden="false" customHeight="true" outlineLevel="0" collapsed="false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customFormat="false" ht="23.25" hidden="false" customHeight="false" outlineLevel="0" collapsed="false">
      <c r="A3" s="6"/>
      <c r="B3" s="7" t="s">
        <v>1</v>
      </c>
      <c r="C3" s="8" t="s">
        <v>2</v>
      </c>
      <c r="D3" s="9" t="s">
        <v>3</v>
      </c>
      <c r="E3" s="9" t="s">
        <v>4</v>
      </c>
      <c r="F3" s="10"/>
      <c r="G3" s="11" t="n">
        <v>35521</v>
      </c>
      <c r="H3" s="12" t="n">
        <v>35886</v>
      </c>
      <c r="I3" s="11" t="n">
        <v>36251</v>
      </c>
      <c r="J3" s="12" t="n">
        <v>36617</v>
      </c>
      <c r="K3" s="5"/>
      <c r="L3" s="11" t="n">
        <v>35551</v>
      </c>
      <c r="M3" s="12" t="n">
        <v>35916</v>
      </c>
      <c r="N3" s="11" t="n">
        <v>36281</v>
      </c>
      <c r="O3" s="12" t="n">
        <v>36647</v>
      </c>
      <c r="P3" s="5"/>
      <c r="Q3" s="11" t="n">
        <v>35582</v>
      </c>
      <c r="R3" s="12" t="n">
        <v>35947</v>
      </c>
      <c r="S3" s="11" t="n">
        <v>36312</v>
      </c>
      <c r="T3" s="12" t="n">
        <v>36678</v>
      </c>
      <c r="U3" s="5"/>
      <c r="V3" s="11" t="n">
        <v>35612</v>
      </c>
      <c r="W3" s="11" t="n">
        <v>35977</v>
      </c>
      <c r="X3" s="11" t="n">
        <v>36342</v>
      </c>
      <c r="Y3" s="11" t="n">
        <v>36708</v>
      </c>
      <c r="Z3" s="5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6" hidden="false" customHeight="true" outlineLevel="0" collapsed="false">
      <c r="A4" s="14"/>
      <c r="B4" s="39"/>
      <c r="C4" s="40"/>
      <c r="D4" s="41"/>
      <c r="E4" s="10"/>
      <c r="F4" s="10"/>
      <c r="G4" s="42"/>
      <c r="H4" s="42"/>
      <c r="I4" s="42"/>
      <c r="J4" s="42"/>
      <c r="K4" s="5"/>
      <c r="L4" s="42"/>
      <c r="M4" s="42"/>
      <c r="N4" s="42"/>
      <c r="O4" s="42"/>
      <c r="P4" s="5"/>
      <c r="Q4" s="42"/>
      <c r="R4" s="42"/>
      <c r="S4" s="42"/>
      <c r="T4" s="42"/>
      <c r="U4" s="5"/>
      <c r="V4" s="42"/>
      <c r="W4" s="42"/>
      <c r="X4" s="42"/>
      <c r="Y4" s="43"/>
      <c r="Z4" s="18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2.75" hidden="false" customHeight="false" outlineLevel="0" collapsed="false">
      <c r="A5" s="19"/>
      <c r="B5" s="1" t="s">
        <v>5</v>
      </c>
      <c r="C5" s="13" t="s">
        <v>60</v>
      </c>
      <c r="D5" s="13" t="s">
        <v>7</v>
      </c>
      <c r="E5" s="22" t="n">
        <v>3000</v>
      </c>
      <c r="F5" s="14"/>
      <c r="G5" s="50" t="n">
        <f aca="false">+'Salt Domes'!G5/$E5</f>
        <v>0.614</v>
      </c>
      <c r="H5" s="50" t="n">
        <f aca="false">+'Salt Domes'!H5/$E5</f>
        <v>0.534666666666667</v>
      </c>
      <c r="I5" s="50" t="n">
        <f aca="false">+'Salt Domes'!I5/$E5</f>
        <v>0.297666666666667</v>
      </c>
      <c r="J5" s="50" t="n">
        <f aca="false">+'Salt Domes'!J5/$E5</f>
        <v>0.173666666666667</v>
      </c>
      <c r="K5" s="14"/>
      <c r="L5" s="50" t="n">
        <f aca="false">+'Salt Domes'!L5/$E5</f>
        <v>0.219333333333333</v>
      </c>
      <c r="M5" s="50" t="n">
        <f aca="false">+'Salt Domes'!M5/$E5</f>
        <v>0.798333333333333</v>
      </c>
      <c r="N5" s="50" t="n">
        <f aca="false">+'Salt Domes'!N5/$E5</f>
        <v>0.514666666666667</v>
      </c>
      <c r="O5" s="50" t="n">
        <f aca="false">+'Salt Domes'!O5/$E5</f>
        <v>0.585</v>
      </c>
      <c r="P5" s="14"/>
      <c r="Q5" s="50" t="n">
        <f aca="false">+'Salt Domes'!Q5/$E5</f>
        <v>0.588666666666667</v>
      </c>
      <c r="R5" s="50" t="n">
        <f aca="false">+'Salt Domes'!R5/$E5</f>
        <v>0.47</v>
      </c>
      <c r="S5" s="50" t="n">
        <f aca="false">+'Salt Domes'!S5/$E5</f>
        <v>0.514666666666667</v>
      </c>
      <c r="T5" s="50" t="n">
        <f aca="false">+'Salt Domes'!T5/$E5</f>
        <v>0.585</v>
      </c>
      <c r="U5" s="14"/>
      <c r="V5" s="50" t="n">
        <f aca="false">+'Salt Domes'!V5/$E5</f>
        <v>0.586333333333333</v>
      </c>
      <c r="W5" s="50" t="n">
        <f aca="false">+'Salt Domes'!W5/$E5</f>
        <v>0.556</v>
      </c>
      <c r="X5" s="50" t="n">
        <f aca="false">+'Salt Domes'!X5/$E5</f>
        <v>0.648333333333333</v>
      </c>
      <c r="Y5" s="50" t="n">
        <f aca="false">+'Salt Domes'!Y5/$E5</f>
        <v>0.516666666666667</v>
      </c>
      <c r="Z5" s="6"/>
    </row>
    <row r="6" customFormat="false" ht="12.75" hidden="false" customHeight="false" outlineLevel="0" collapsed="false">
      <c r="A6" s="19"/>
      <c r="B6" s="1" t="s">
        <v>61</v>
      </c>
      <c r="C6" s="13" t="s">
        <v>62</v>
      </c>
      <c r="D6" s="13" t="s">
        <v>63</v>
      </c>
      <c r="E6" s="22" t="n">
        <v>5200</v>
      </c>
      <c r="F6" s="14"/>
      <c r="G6" s="50" t="n">
        <f aca="false">+'Salt Domes'!G6/$E6</f>
        <v>0.304807692307692</v>
      </c>
      <c r="H6" s="50" t="n">
        <f aca="false">+'Salt Domes'!H6/$E6</f>
        <v>0.6625</v>
      </c>
      <c r="I6" s="50" t="n">
        <f aca="false">+'Salt Domes'!I6/$E6</f>
        <v>0.558076923076923</v>
      </c>
      <c r="J6" s="50" t="n">
        <f aca="false">+'Salt Domes'!J6/$E6</f>
        <v>0.5525</v>
      </c>
      <c r="K6" s="14"/>
      <c r="L6" s="50" t="n">
        <f aca="false">+'Salt Domes'!L6/$E6</f>
        <v>0.582115384615385</v>
      </c>
      <c r="M6" s="50" t="n">
        <f aca="false">+'Salt Domes'!M6/$E6</f>
        <v>1.07442307692308</v>
      </c>
      <c r="N6" s="50" t="n">
        <f aca="false">+'Salt Domes'!N6/$E6</f>
        <v>0.626346153846154</v>
      </c>
      <c r="O6" s="50" t="n">
        <f aca="false">+'Salt Domes'!O6/$E6</f>
        <v>0.466346153846154</v>
      </c>
      <c r="P6" s="14"/>
      <c r="Q6" s="50" t="n">
        <f aca="false">+'Salt Domes'!Q6/$E6</f>
        <v>0.829423076923077</v>
      </c>
      <c r="R6" s="50" t="n">
        <f aca="false">+'Salt Domes'!R6/$E6</f>
        <v>1.1325</v>
      </c>
      <c r="S6" s="50" t="n">
        <f aca="false">+'Salt Domes'!S6/$E6</f>
        <v>0.844615384615385</v>
      </c>
      <c r="T6" s="50" t="n">
        <f aca="false">+'Salt Domes'!T6/$E6</f>
        <v>0.633461538461538</v>
      </c>
      <c r="U6" s="14"/>
      <c r="V6" s="50" t="n">
        <f aca="false">+'Salt Domes'!V6/$E6</f>
        <v>0.899038461538462</v>
      </c>
      <c r="W6" s="50" t="n">
        <f aca="false">+'Salt Domes'!W6/$E6</f>
        <v>0.987307692307692</v>
      </c>
      <c r="X6" s="50" t="n">
        <f aca="false">+'Salt Domes'!X6/$E6</f>
        <v>1.04038461538462</v>
      </c>
      <c r="Y6" s="50" t="n">
        <f aca="false">+'Salt Domes'!Y6/$E6</f>
        <v>0.595961538461538</v>
      </c>
      <c r="Z6" s="14"/>
    </row>
    <row r="7" customFormat="false" ht="12.75" hidden="false" customHeight="false" outlineLevel="0" collapsed="false">
      <c r="A7" s="19"/>
      <c r="B7" s="1" t="s">
        <v>64</v>
      </c>
      <c r="C7" s="13" t="s">
        <v>65</v>
      </c>
      <c r="D7" s="13" t="s">
        <v>66</v>
      </c>
      <c r="E7" s="22" t="n">
        <v>2580</v>
      </c>
      <c r="F7" s="14"/>
      <c r="G7" s="50" t="n">
        <f aca="false">+'Salt Domes'!G7/$E7</f>
        <v>1.34457364341085</v>
      </c>
      <c r="H7" s="50" t="n">
        <f aca="false">+'Salt Domes'!H7/$E7</f>
        <v>0.347674418604651</v>
      </c>
      <c r="I7" s="50" t="n">
        <f aca="false">+'Salt Domes'!I7/$E7</f>
        <v>0.913178294573643</v>
      </c>
      <c r="J7" s="50" t="n">
        <f aca="false">+'Salt Domes'!J7/$E7</f>
        <v>1.15852713178295</v>
      </c>
      <c r="K7" s="14"/>
      <c r="L7" s="50" t="n">
        <f aca="false">+'Salt Domes'!L7/$E7</f>
        <v>1.56434108527132</v>
      </c>
      <c r="M7" s="50" t="n">
        <f aca="false">+'Salt Domes'!M7/$E7</f>
        <v>0.371317829457364</v>
      </c>
      <c r="N7" s="50" t="n">
        <f aca="false">+'Salt Domes'!N7/$E7</f>
        <v>1.33992248062016</v>
      </c>
      <c r="O7" s="50" t="n">
        <f aca="false">+'Salt Domes'!O7/$E7</f>
        <v>1.44457364341085</v>
      </c>
      <c r="P7" s="14"/>
      <c r="Q7" s="50" t="n">
        <f aca="false">+'Salt Domes'!Q7/$E7</f>
        <v>1.7406976744186</v>
      </c>
      <c r="R7" s="50" t="n">
        <f aca="false">+'Salt Domes'!R7/$E7</f>
        <v>0.572868217054264</v>
      </c>
      <c r="S7" s="50" t="n">
        <f aca="false">+'Salt Domes'!S7/$E7</f>
        <v>1.64883720930233</v>
      </c>
      <c r="T7" s="50" t="n">
        <f aca="false">+'Salt Domes'!T7/$E7</f>
        <v>1.33992248062016</v>
      </c>
      <c r="U7" s="14"/>
      <c r="V7" s="50" t="n">
        <f aca="false">+'Salt Domes'!V7/$E7</f>
        <v>1.67364341085271</v>
      </c>
      <c r="W7" s="50" t="n">
        <f aca="false">+'Salt Domes'!W7/$E7</f>
        <v>1.0453488372093</v>
      </c>
      <c r="X7" s="50" t="n">
        <f aca="false">+'Salt Domes'!X7/$E7</f>
        <v>1.62674418604651</v>
      </c>
      <c r="Y7" s="50" t="n">
        <f aca="false">+'Salt Domes'!Y7/$E7</f>
        <v>1.53372093023256</v>
      </c>
      <c r="Z7" s="14"/>
    </row>
    <row r="8" customFormat="false" ht="12.75" hidden="false" customHeight="false" outlineLevel="0" collapsed="false">
      <c r="A8" s="19"/>
      <c r="B8" s="1" t="s">
        <v>67</v>
      </c>
      <c r="C8" s="13" t="s">
        <v>68</v>
      </c>
      <c r="D8" s="13" t="s">
        <v>69</v>
      </c>
      <c r="E8" s="22" t="n">
        <v>3659</v>
      </c>
      <c r="F8" s="14"/>
      <c r="G8" s="50" t="n">
        <f aca="false">+'Salt Domes'!G8/$E8</f>
        <v>0.231210713309647</v>
      </c>
      <c r="H8" s="50" t="n">
        <f aca="false">+'Salt Domes'!H8/$E8</f>
        <v>0.209346816069964</v>
      </c>
      <c r="I8" s="50" t="n">
        <f aca="false">+'Salt Domes'!I8/$E8</f>
        <v>0.712216452582673</v>
      </c>
      <c r="J8" s="50" t="n">
        <f aca="false">+'Salt Domes'!J8/$E8</f>
        <v>0.531566001639792</v>
      </c>
      <c r="K8" s="14"/>
      <c r="L8" s="50" t="n">
        <f aca="false">+'Salt Domes'!L8/$E8</f>
        <v>0.0153047280677781</v>
      </c>
      <c r="M8" s="50" t="n">
        <f aca="false">+'Salt Domes'!M8/$E8</f>
        <v>0.802951626127357</v>
      </c>
      <c r="N8" s="50" t="n">
        <f aca="false">+'Salt Domes'!N8/$E8</f>
        <v>0.527466520907352</v>
      </c>
      <c r="O8" s="50" t="n">
        <f aca="false">+'Salt Domes'!O8/$E8</f>
        <v>0.339163705930582</v>
      </c>
      <c r="P8" s="14"/>
      <c r="Q8" s="50" t="n">
        <f aca="false">+'Salt Domes'!Q8/$E8</f>
        <v>0.029516261273572</v>
      </c>
      <c r="R8" s="50" t="n">
        <f aca="false">+'Salt Domes'!R8/$E8</f>
        <v>1.0204974036622</v>
      </c>
      <c r="S8" s="50" t="n">
        <f aca="false">+'Salt Domes'!S8/$E8</f>
        <v>1.02678327411861</v>
      </c>
      <c r="T8" s="50" t="n">
        <f aca="false">+'Salt Domes'!T8/$E8</f>
        <v>0.307461054933042</v>
      </c>
      <c r="U8" s="14"/>
      <c r="V8" s="50" t="n">
        <f aca="false">+'Salt Domes'!V8/$E8</f>
        <v>0.0926482645531566</v>
      </c>
      <c r="W8" s="50" t="n">
        <f aca="false">+'Salt Domes'!W8/$E8</f>
        <v>0.843946433451763</v>
      </c>
      <c r="X8" s="50" t="n">
        <f aca="false">+'Salt Domes'!X8/$E8</f>
        <v>0.89314020224105</v>
      </c>
      <c r="Y8" s="50" t="n">
        <f aca="false">+'Salt Domes'!Y8/$E8</f>
        <v>0.319212899699371</v>
      </c>
      <c r="Z8" s="14"/>
    </row>
    <row r="9" customFormat="false" ht="12.75" hidden="false" customHeight="false" outlineLevel="0" collapsed="false">
      <c r="A9" s="19"/>
      <c r="B9" s="1" t="s">
        <v>20</v>
      </c>
      <c r="C9" s="13" t="s">
        <v>70</v>
      </c>
      <c r="D9" s="13" t="s">
        <v>71</v>
      </c>
      <c r="E9" s="26" t="n">
        <v>7100</v>
      </c>
      <c r="F9" s="14"/>
      <c r="G9" s="50" t="n">
        <f aca="false">+'Salt Domes'!G9/$E9</f>
        <v>0.622957746478873</v>
      </c>
      <c r="H9" s="50" t="n">
        <f aca="false">+'Salt Domes'!H9/$E9</f>
        <v>0.65056338028169</v>
      </c>
      <c r="I9" s="50" t="n">
        <f aca="false">+'Salt Domes'!I9/$E9</f>
        <v>0.594788732394366</v>
      </c>
      <c r="J9" s="50" t="n">
        <f aca="false">+'Salt Domes'!J9/$E9</f>
        <v>0.586197183098592</v>
      </c>
      <c r="K9" s="14"/>
      <c r="L9" s="50" t="n">
        <f aca="false">+'Salt Domes'!L9/$E9</f>
        <v>0.502816901408451</v>
      </c>
      <c r="M9" s="50" t="n">
        <f aca="false">+'Salt Domes'!M9/$E9</f>
        <v>0.690281690140845</v>
      </c>
      <c r="N9" s="50" t="n">
        <f aca="false">+'Salt Domes'!N9/$E9</f>
        <v>0.772816901408451</v>
      </c>
      <c r="O9" s="50" t="n">
        <f aca="false">+'Salt Domes'!O9/$E9</f>
        <v>0.823802816901408</v>
      </c>
      <c r="P9" s="14"/>
      <c r="Q9" s="50" t="n">
        <f aca="false">+'Salt Domes'!Q9/$E9</f>
        <v>0.585211267605634</v>
      </c>
      <c r="R9" s="50" t="n">
        <f aca="false">+'Salt Domes'!R9/$E9</f>
        <v>0.755211267605634</v>
      </c>
      <c r="S9" s="50" t="n">
        <f aca="false">+'Salt Domes'!S9/$E9</f>
        <v>0.847746478873239</v>
      </c>
      <c r="T9" s="50" t="n">
        <f aca="false">+'Salt Domes'!T9/$E9</f>
        <v>0.709014084507042</v>
      </c>
      <c r="U9" s="14"/>
      <c r="V9" s="50" t="n">
        <f aca="false">+'Salt Domes'!V9/$E9</f>
        <v>0.652253521126761</v>
      </c>
      <c r="W9" s="50" t="n">
        <f aca="false">+'Salt Domes'!W9/$E9</f>
        <v>0.785915492957746</v>
      </c>
      <c r="X9" s="50" t="n">
        <f aca="false">+'Salt Domes'!X9/$E9</f>
        <v>0.890704225352113</v>
      </c>
      <c r="Y9" s="50" t="n">
        <f aca="false">+'Salt Domes'!Y9/$E9</f>
        <v>0.694788732394366</v>
      </c>
      <c r="Z9" s="14"/>
    </row>
    <row r="10" customFormat="false" ht="12.75" hidden="false" customHeight="false" outlineLevel="0" collapsed="false">
      <c r="A10" s="19"/>
      <c r="B10" s="1" t="s">
        <v>72</v>
      </c>
      <c r="C10" s="13" t="s">
        <v>73</v>
      </c>
      <c r="D10" s="13" t="s">
        <v>69</v>
      </c>
      <c r="E10" s="22" t="n">
        <v>10000</v>
      </c>
      <c r="F10" s="14"/>
      <c r="G10" s="50" t="n">
        <f aca="false">+'Salt Domes'!G10/$E10</f>
        <v>0.2477</v>
      </c>
      <c r="H10" s="50" t="n">
        <f aca="false">+'Salt Domes'!H10/$E10</f>
        <v>0.3364</v>
      </c>
      <c r="I10" s="50" t="n">
        <f aca="false">+'Salt Domes'!I10/$E10</f>
        <v>0.5151</v>
      </c>
      <c r="J10" s="50" t="n">
        <f aca="false">+'Salt Domes'!J10/$E10</f>
        <v>0.4802</v>
      </c>
      <c r="K10" s="14"/>
      <c r="L10" s="50" t="n">
        <f aca="false">+'Salt Domes'!L10/$E10</f>
        <v>0.2564</v>
      </c>
      <c r="M10" s="50" t="n">
        <f aca="false">+'Salt Domes'!M10/$E10</f>
        <v>0.6025</v>
      </c>
      <c r="N10" s="50" t="n">
        <f aca="false">+'Salt Domes'!N10/$E10</f>
        <v>0.5273</v>
      </c>
      <c r="O10" s="50" t="n">
        <f aca="false">+'Salt Domes'!O10/$E10</f>
        <v>0.4318</v>
      </c>
      <c r="P10" s="14"/>
      <c r="Q10" s="50" t="n">
        <f aca="false">+'Salt Domes'!Q10/$E10</f>
        <v>0.3915</v>
      </c>
      <c r="R10" s="50" t="n">
        <f aca="false">+'Salt Domes'!R10/$E10</f>
        <v>0.4801</v>
      </c>
      <c r="S10" s="50" t="n">
        <f aca="false">+'Salt Domes'!S10/$E10</f>
        <v>0.6854</v>
      </c>
      <c r="T10" s="50" t="n">
        <f aca="false">+'Salt Domes'!T10/$E10</f>
        <v>0.4319</v>
      </c>
      <c r="U10" s="14"/>
      <c r="V10" s="50" t="n">
        <f aca="false">+'Salt Domes'!V10/$E10</f>
        <v>0.552</v>
      </c>
      <c r="W10" s="50" t="n">
        <f aca="false">+'Salt Domes'!W10/$E10</f>
        <v>0.5779</v>
      </c>
      <c r="X10" s="50" t="n">
        <f aca="false">+'Salt Domes'!X10/$E10</f>
        <v>0.8155</v>
      </c>
      <c r="Y10" s="50" t="n">
        <f aca="false">+'Salt Domes'!Y10/$E10</f>
        <v>0.6479</v>
      </c>
      <c r="Z10" s="14"/>
    </row>
    <row r="11" customFormat="false" ht="12.75" hidden="false" customHeight="false" outlineLevel="0" collapsed="false">
      <c r="A11" s="19"/>
      <c r="B11" s="1" t="s">
        <v>74</v>
      </c>
      <c r="C11" s="13" t="s">
        <v>75</v>
      </c>
      <c r="D11" s="13" t="s">
        <v>76</v>
      </c>
      <c r="E11" s="22" t="n">
        <v>8299</v>
      </c>
      <c r="F11" s="14"/>
      <c r="G11" s="50" t="n">
        <f aca="false">+'Salt Domes'!G11/$E11</f>
        <v>0.360043378720328</v>
      </c>
      <c r="H11" s="50" t="n">
        <f aca="false">+'Salt Domes'!H11/$E11</f>
        <v>0.227376792384625</v>
      </c>
      <c r="I11" s="50" t="n">
        <f aca="false">+'Salt Domes'!I11/$E11</f>
        <v>0.339558983010001</v>
      </c>
      <c r="J11" s="50" t="n">
        <f aca="false">+'Salt Domes'!J11/$E11</f>
        <v>0.145077720207254</v>
      </c>
      <c r="K11" s="14"/>
      <c r="L11" s="50" t="n">
        <f aca="false">+'Salt Domes'!L11/$E11</f>
        <v>0.367634654777684</v>
      </c>
      <c r="M11" s="50" t="n">
        <f aca="false">+'Salt Domes'!M11/$E11</f>
        <v>0.373659477045427</v>
      </c>
      <c r="N11" s="50" t="n">
        <f aca="false">+'Salt Domes'!N11/$E11</f>
        <v>0.264971683335342</v>
      </c>
      <c r="O11" s="50" t="n">
        <f aca="false">+'Salt Domes'!O11/$E11</f>
        <v>0.27111700204844</v>
      </c>
      <c r="P11" s="14"/>
      <c r="Q11" s="50" t="n">
        <f aca="false">+'Salt Domes'!Q11/$E11</f>
        <v>0.617182793107603</v>
      </c>
      <c r="R11" s="50" t="n">
        <f aca="false">+'Salt Domes'!R11/$E11</f>
        <v>0.170140980841065</v>
      </c>
      <c r="S11" s="50" t="n">
        <f aca="false">+'Salt Domes'!S11/$E11</f>
        <v>0.294613808892638</v>
      </c>
      <c r="T11" s="50" t="n">
        <f aca="false">+'Salt Domes'!T11/$E11</f>
        <v>0.27111700204844</v>
      </c>
      <c r="U11" s="14"/>
      <c r="V11" s="50" t="n">
        <f aca="false">+'Salt Domes'!V11/$E11</f>
        <v>0.617182793107603</v>
      </c>
      <c r="W11" s="50" t="n">
        <f aca="false">+'Salt Domes'!W11/$E11</f>
        <v>0.210025304253525</v>
      </c>
      <c r="X11" s="50" t="n">
        <f aca="false">+'Salt Domes'!X11/$E11</f>
        <v>0.282202675021087</v>
      </c>
      <c r="Y11" s="50" t="n">
        <f aca="false">+'Salt Domes'!Y11/$E11</f>
        <v>0.444993372695506</v>
      </c>
      <c r="Z11" s="14"/>
    </row>
    <row r="12" customFormat="false" ht="12.75" hidden="false" customHeight="false" outlineLevel="0" collapsed="false">
      <c r="A12" s="19"/>
      <c r="B12" s="1" t="s">
        <v>77</v>
      </c>
      <c r="C12" s="13" t="s">
        <v>78</v>
      </c>
      <c r="D12" s="13" t="s">
        <v>66</v>
      </c>
      <c r="E12" s="22" t="n">
        <v>1800</v>
      </c>
      <c r="F12" s="14"/>
      <c r="G12" s="50" t="n">
        <f aca="false">+'Salt Domes'!G12/$E12</f>
        <v>0.336111111111111</v>
      </c>
      <c r="H12" s="50" t="n">
        <f aca="false">+'Salt Domes'!H12/$E12</f>
        <v>0.398888888888889</v>
      </c>
      <c r="I12" s="50" t="n">
        <f aca="false">+'Salt Domes'!I12/$E12</f>
        <v>0.558333333333333</v>
      </c>
      <c r="J12" s="50" t="n">
        <f aca="false">+'Salt Domes'!J12/$E12</f>
        <v>0.371111111111111</v>
      </c>
      <c r="K12" s="14"/>
      <c r="L12" s="50" t="n">
        <f aca="false">+'Salt Domes'!L12/$E12</f>
        <v>0.520555555555556</v>
      </c>
      <c r="M12" s="50" t="n">
        <f aca="false">+'Salt Domes'!M12/$E12</f>
        <v>0.787222222222222</v>
      </c>
      <c r="N12" s="50" t="n">
        <f aca="false">+'Salt Domes'!N12/$E12</f>
        <v>0.780555555555556</v>
      </c>
      <c r="O12" s="50" t="n">
        <f aca="false">+'Salt Domes'!O12/$E12</f>
        <v>0.357222222222222</v>
      </c>
      <c r="P12" s="14"/>
      <c r="Q12" s="50" t="n">
        <f aca="false">+'Salt Domes'!Q12/$E12</f>
        <v>0.555</v>
      </c>
      <c r="R12" s="50" t="n">
        <f aca="false">+'Salt Domes'!R12/$E12</f>
        <v>0.447777777777778</v>
      </c>
      <c r="S12" s="50" t="n">
        <f aca="false">+'Salt Domes'!S12/$E12</f>
        <v>1.01222222222222</v>
      </c>
      <c r="T12" s="50" t="n">
        <f aca="false">+'Salt Domes'!T12/$E12</f>
        <v>0.385</v>
      </c>
      <c r="U12" s="14"/>
      <c r="V12" s="50" t="n">
        <f aca="false">+'Salt Domes'!V12/$E12</f>
        <v>0.531111111111111</v>
      </c>
      <c r="W12" s="50" t="n">
        <f aca="false">+'Salt Domes'!W12/$E12</f>
        <v>0.46</v>
      </c>
      <c r="X12" s="50" t="n">
        <f aca="false">+'Salt Domes'!X12/$E12</f>
        <v>0.992222222222222</v>
      </c>
      <c r="Y12" s="50" t="n">
        <f aca="false">+'Salt Domes'!Y12/$E12</f>
        <v>0.387222222222222</v>
      </c>
      <c r="Z12" s="14"/>
    </row>
    <row r="13" customFormat="false" ht="12.75" hidden="false" customHeight="false" outlineLevel="0" collapsed="false">
      <c r="A13" s="19"/>
      <c r="B13" s="1" t="s">
        <v>79</v>
      </c>
      <c r="C13" s="13" t="s">
        <v>62</v>
      </c>
      <c r="D13" s="13" t="s">
        <v>63</v>
      </c>
      <c r="E13" s="22" t="n">
        <v>8500</v>
      </c>
      <c r="F13" s="14"/>
      <c r="G13" s="50" t="n">
        <f aca="false">+'Salt Domes'!G13/$E13</f>
        <v>0.330588235294118</v>
      </c>
      <c r="H13" s="50" t="n">
        <f aca="false">+'Salt Domes'!H13/$E13</f>
        <v>0.396470588235294</v>
      </c>
      <c r="I13" s="50" t="n">
        <f aca="false">+'Salt Domes'!I13/$E13</f>
        <v>0.806117647058824</v>
      </c>
      <c r="J13" s="50" t="n">
        <f aca="false">+'Salt Domes'!J13/$E13</f>
        <v>0.806941176470588</v>
      </c>
      <c r="K13" s="14"/>
      <c r="L13" s="50" t="n">
        <f aca="false">+'Salt Domes'!L13/$E13</f>
        <v>0.378352941176471</v>
      </c>
      <c r="M13" s="50" t="n">
        <f aca="false">+'Salt Domes'!M13/$E13</f>
        <v>0.503294117647059</v>
      </c>
      <c r="N13" s="50" t="n">
        <f aca="false">+'Salt Domes'!N13/$E13</f>
        <v>0.776352941176471</v>
      </c>
      <c r="O13" s="50" t="n">
        <f aca="false">+'Salt Domes'!O13/$E13</f>
        <v>0.770235294117647</v>
      </c>
      <c r="P13" s="14"/>
      <c r="Q13" s="50" t="n">
        <f aca="false">+'Salt Domes'!Q13/$E13</f>
        <v>0.444352941176471</v>
      </c>
      <c r="R13" s="50" t="n">
        <f aca="false">+'Salt Domes'!R13/$E13</f>
        <v>0.360588235294118</v>
      </c>
      <c r="S13" s="50" t="n">
        <f aca="false">+'Salt Domes'!S13/$E13</f>
        <v>0.814470588235294</v>
      </c>
      <c r="T13" s="50" t="n">
        <f aca="false">+'Salt Domes'!T13/$E13</f>
        <v>0.768</v>
      </c>
      <c r="U13" s="14"/>
      <c r="V13" s="50" t="n">
        <f aca="false">+'Salt Domes'!V13/$E13</f>
        <v>0.669647058823529</v>
      </c>
      <c r="W13" s="50" t="n">
        <f aca="false">+'Salt Domes'!W13/$E13</f>
        <v>0.514823529411765</v>
      </c>
      <c r="X13" s="50" t="n">
        <f aca="false">+'Salt Domes'!X13/$E13</f>
        <v>0.807294117647059</v>
      </c>
      <c r="Y13" s="50" t="n">
        <f aca="false">+'Salt Domes'!Y13/$E13</f>
        <v>0.820117647058824</v>
      </c>
      <c r="Z13" s="14"/>
    </row>
    <row r="14" customFormat="false" ht="12.75" hidden="false" customHeight="false" outlineLevel="0" collapsed="false">
      <c r="A14" s="19"/>
      <c r="B14" s="1" t="s">
        <v>80</v>
      </c>
      <c r="C14" s="13" t="s">
        <v>81</v>
      </c>
      <c r="D14" s="13" t="s">
        <v>66</v>
      </c>
      <c r="E14" s="22" t="n">
        <v>1700</v>
      </c>
      <c r="F14" s="14"/>
      <c r="G14" s="50" t="n">
        <f aca="false">+'Salt Domes'!G14/$E14</f>
        <v>0.282941176470588</v>
      </c>
      <c r="H14" s="50" t="n">
        <f aca="false">+'Salt Domes'!H14/$E14</f>
        <v>0.44</v>
      </c>
      <c r="I14" s="50" t="n">
        <f aca="false">+'Salt Domes'!I14/$E14</f>
        <v>0.615882352941176</v>
      </c>
      <c r="J14" s="50" t="n">
        <f aca="false">+'Salt Domes'!J14/$E14</f>
        <v>0.710588235294118</v>
      </c>
      <c r="K14" s="14"/>
      <c r="L14" s="50" t="n">
        <f aca="false">+'Salt Domes'!L14/$E14</f>
        <v>0.211176470588235</v>
      </c>
      <c r="M14" s="50" t="n">
        <f aca="false">+'Salt Domes'!M14/$E14</f>
        <v>0</v>
      </c>
      <c r="N14" s="50" t="n">
        <f aca="false">+'Salt Domes'!N14/$E14</f>
        <v>0.680588235294118</v>
      </c>
      <c r="O14" s="50" t="n">
        <f aca="false">+'Salt Domes'!O14/$E14</f>
        <v>0.710588235294118</v>
      </c>
      <c r="P14" s="14"/>
      <c r="Q14" s="50" t="n">
        <f aca="false">+'Salt Domes'!Q14/$E14</f>
        <v>0.508235294117647</v>
      </c>
      <c r="R14" s="50" t="n">
        <f aca="false">+'Salt Domes'!R14/$E14</f>
        <v>0.614117647058824</v>
      </c>
      <c r="S14" s="50" t="n">
        <f aca="false">+'Salt Domes'!S14/$E14</f>
        <v>0.829411764705882</v>
      </c>
      <c r="T14" s="50" t="n">
        <f aca="false">+'Salt Domes'!T14/$E14</f>
        <v>0.845882352941176</v>
      </c>
      <c r="U14" s="14"/>
      <c r="V14" s="50" t="n">
        <f aca="false">+'Salt Domes'!V14/$E14</f>
        <v>0.741764705882353</v>
      </c>
      <c r="W14" s="50" t="n">
        <f aca="false">+'Salt Domes'!W14/$E14</f>
        <v>0.577647058823529</v>
      </c>
      <c r="X14" s="50" t="n">
        <f aca="false">+'Salt Domes'!X14/$E14</f>
        <v>0.938823529411765</v>
      </c>
      <c r="Y14" s="50" t="n">
        <f aca="false">+'Salt Domes'!Y14/$E14</f>
        <v>0.871176470588235</v>
      </c>
      <c r="Z14" s="14"/>
    </row>
    <row r="15" customFormat="false" ht="12.75" hidden="false" customHeight="false" outlineLevel="0" collapsed="false">
      <c r="A15" s="19"/>
      <c r="B15" s="1" t="s">
        <v>82</v>
      </c>
      <c r="C15" s="13" t="s">
        <v>83</v>
      </c>
      <c r="D15" s="13" t="s">
        <v>84</v>
      </c>
      <c r="E15" s="22" t="n">
        <v>6000</v>
      </c>
      <c r="F15" s="14"/>
      <c r="G15" s="50" t="n">
        <f aca="false">+'Salt Domes'!G15/$E15</f>
        <v>0.122333333333333</v>
      </c>
      <c r="H15" s="50" t="n">
        <f aca="false">+'Salt Domes'!H15/$E15</f>
        <v>0.132333333333333</v>
      </c>
      <c r="I15" s="50" t="n">
        <f aca="false">+'Salt Domes'!I15/$E15</f>
        <v>0.311</v>
      </c>
      <c r="J15" s="50" t="n">
        <f aca="false">+'Salt Domes'!J15/$E15</f>
        <v>0.191</v>
      </c>
      <c r="K15" s="14"/>
      <c r="L15" s="50" t="n">
        <f aca="false">+'Salt Domes'!L15/$E15</f>
        <v>0.148666666666667</v>
      </c>
      <c r="M15" s="50" t="n">
        <f aca="false">+'Salt Domes'!M15/$E15</f>
        <v>0.227333333333333</v>
      </c>
      <c r="N15" s="50" t="n">
        <f aca="false">+'Salt Domes'!N15/$E15</f>
        <v>0.308666666666667</v>
      </c>
      <c r="O15" s="50" t="n">
        <f aca="false">+'Salt Domes'!O15/$E15</f>
        <v>0.341</v>
      </c>
      <c r="P15" s="14"/>
      <c r="Q15" s="50" t="n">
        <f aca="false">+'Salt Domes'!Q15/$E15</f>
        <v>0.292</v>
      </c>
      <c r="R15" s="50" t="n">
        <f aca="false">+'Salt Domes'!R15/$E15</f>
        <v>0.555333333333333</v>
      </c>
      <c r="S15" s="50" t="n">
        <f aca="false">+'Salt Domes'!S15/$E15</f>
        <v>0.543</v>
      </c>
      <c r="T15" s="50" t="n">
        <f aca="false">+'Salt Domes'!T15/$E15</f>
        <v>0.209</v>
      </c>
      <c r="U15" s="14"/>
      <c r="V15" s="50" t="n">
        <f aca="false">+'Salt Domes'!V15/$E15</f>
        <v>0.369</v>
      </c>
      <c r="W15" s="50" t="n">
        <f aca="false">+'Salt Domes'!W15/$E15</f>
        <v>0.3615</v>
      </c>
      <c r="X15" s="50" t="n">
        <f aca="false">+'Salt Domes'!X15/$E15</f>
        <v>0.583833333333333</v>
      </c>
      <c r="Y15" s="50" t="n">
        <f aca="false">+'Salt Domes'!Y15/$E15</f>
        <v>0.294833333333333</v>
      </c>
      <c r="Z15" s="14"/>
    </row>
    <row r="16" customFormat="false" ht="13.5" hidden="false" customHeight="false" outlineLevel="0" collapsed="false">
      <c r="A16" s="19"/>
      <c r="B16" s="1" t="s">
        <v>45</v>
      </c>
      <c r="C16" s="13" t="s">
        <v>85</v>
      </c>
      <c r="D16" s="13" t="s">
        <v>71</v>
      </c>
      <c r="E16" s="22" t="n">
        <v>8810</v>
      </c>
      <c r="F16" s="14"/>
      <c r="G16" s="50" t="n">
        <f aca="false">+'Salt Domes'!G16/$E16</f>
        <v>0.767309875141884</v>
      </c>
      <c r="H16" s="50" t="n">
        <f aca="false">+'Salt Domes'!H16/$E16</f>
        <v>0.774120317820658</v>
      </c>
      <c r="I16" s="50" t="n">
        <f aca="false">+'Salt Domes'!I16/$E16</f>
        <v>0.630192962542565</v>
      </c>
      <c r="J16" s="50" t="n">
        <f aca="false">+'Salt Domes'!J16/$E16</f>
        <v>0.60522133938706</v>
      </c>
      <c r="K16" s="14"/>
      <c r="L16" s="50" t="n">
        <f aca="false">+'Salt Domes'!L16/$E16</f>
        <v>0.843700340522134</v>
      </c>
      <c r="M16" s="50" t="n">
        <f aca="false">+'Salt Domes'!M16/$E16</f>
        <v>0.855505107832009</v>
      </c>
      <c r="N16" s="50" t="n">
        <f aca="false">+'Salt Domes'!N16/$E16</f>
        <v>0.719069239500568</v>
      </c>
      <c r="O16" s="50" t="n">
        <f aca="false">+'Salt Domes'!O16/$E16</f>
        <v>0.704086265607265</v>
      </c>
      <c r="P16" s="14"/>
      <c r="Q16" s="50" t="n">
        <f aca="false">+'Salt Domes'!Q16/$E16</f>
        <v>0.912826333711691</v>
      </c>
      <c r="R16" s="50" t="n">
        <f aca="false">+'Salt Domes'!R16/$E16</f>
        <v>0.858910329171396</v>
      </c>
      <c r="S16" s="50" t="n">
        <f aca="false">+'Salt Domes'!S16/$E16</f>
        <v>0.941543700340522</v>
      </c>
      <c r="T16" s="50" t="n">
        <f aca="false">+'Salt Domes'!T16/$E16</f>
        <v>0.736208853575482</v>
      </c>
      <c r="U16" s="14"/>
      <c r="V16" s="50" t="n">
        <f aca="false">+'Salt Domes'!V16/$E16</f>
        <v>0.940408626560726</v>
      </c>
      <c r="W16" s="50" t="n">
        <f aca="false">+'Salt Domes'!W16/$E16</f>
        <v>0.95266742338252</v>
      </c>
      <c r="X16" s="50" t="n">
        <f aca="false">+'Salt Domes'!X16/$E16</f>
        <v>0.967196367763905</v>
      </c>
      <c r="Y16" s="50" t="n">
        <f aca="false">+'Salt Domes'!Y16/$E16</f>
        <v>0.790011350737798</v>
      </c>
      <c r="Z16" s="14"/>
    </row>
    <row r="17" customFormat="false" ht="5.25" hidden="false" customHeight="true" outlineLevel="0" collapsed="false">
      <c r="A17" s="19"/>
      <c r="B17" s="4"/>
      <c r="C17" s="27"/>
      <c r="D17" s="27"/>
      <c r="E17" s="27"/>
      <c r="F17" s="28"/>
      <c r="G17" s="51"/>
      <c r="H17" s="51"/>
      <c r="I17" s="51"/>
      <c r="J17" s="51"/>
      <c r="K17" s="28"/>
      <c r="L17" s="51"/>
      <c r="M17" s="51"/>
      <c r="N17" s="51"/>
      <c r="O17" s="51"/>
      <c r="P17" s="28"/>
      <c r="Q17" s="51"/>
      <c r="R17" s="51"/>
      <c r="S17" s="51"/>
      <c r="T17" s="51"/>
      <c r="U17" s="28"/>
      <c r="V17" s="51"/>
      <c r="W17" s="51"/>
      <c r="X17" s="51"/>
      <c r="Y17" s="51"/>
      <c r="Z17" s="28"/>
    </row>
    <row r="18" customFormat="false" ht="13.5" hidden="false" customHeight="false" outlineLevel="0" collapsed="false">
      <c r="A18" s="19"/>
      <c r="B18" s="1" t="s">
        <v>58</v>
      </c>
      <c r="E18" s="22" t="n">
        <f aca="false">SUM(E5:E16)</f>
        <v>66648</v>
      </c>
      <c r="F18" s="14"/>
      <c r="G18" s="50" t="n">
        <f aca="false">+'Salt Domes'!G18/$E18</f>
        <v>0.435421918137078</v>
      </c>
      <c r="H18" s="50" t="n">
        <f aca="false">+'Salt Domes'!H18/$E18</f>
        <v>0.435601968551194</v>
      </c>
      <c r="I18" s="50" t="n">
        <f aca="false">+'Salt Domes'!I18/$E18</f>
        <v>0.559221582042972</v>
      </c>
      <c r="J18" s="50" t="n">
        <f aca="false">+'Salt Domes'!J18/$E18</f>
        <v>0.505776617452887</v>
      </c>
      <c r="K18" s="14"/>
      <c r="L18" s="50" t="n">
        <f aca="false">+'Salt Domes'!L18/$E18</f>
        <v>0.447110190853439</v>
      </c>
      <c r="M18" s="50" t="n">
        <f aca="false">+'Salt Domes'!M18/$E18</f>
        <v>0.607685151842516</v>
      </c>
      <c r="N18" s="50" t="n">
        <f aca="false">+'Salt Domes'!N18/$E18</f>
        <v>0.607595126635458</v>
      </c>
      <c r="O18" s="50" t="n">
        <f aca="false">+'Salt Domes'!O18/$E18</f>
        <v>0.573340535349898</v>
      </c>
      <c r="P18" s="14"/>
      <c r="Q18" s="50" t="n">
        <f aca="false">+'Salt Domes'!Q18/$E18</f>
        <v>0.58972512303445</v>
      </c>
      <c r="R18" s="50" t="n">
        <f aca="false">+'Salt Domes'!R18/$E18</f>
        <v>0.598667626935542</v>
      </c>
      <c r="S18" s="50" t="n">
        <f aca="false">+'Salt Domes'!S18/$E18</f>
        <v>0.764809146561037</v>
      </c>
      <c r="T18" s="50" t="n">
        <f aca="false">+'Salt Domes'!T18/$E18</f>
        <v>0.564653102868803</v>
      </c>
      <c r="U18" s="14"/>
      <c r="V18" s="50" t="n">
        <f aca="false">+'Salt Domes'!V18/$E18</f>
        <v>0.671768095066619</v>
      </c>
      <c r="W18" s="50" t="n">
        <f aca="false">+'Salt Domes'!W18/$E18</f>
        <v>0.63673328531989</v>
      </c>
      <c r="X18" s="50" t="n">
        <f aca="false">+'Salt Domes'!X18/$E18</f>
        <v>0.80886148121474</v>
      </c>
      <c r="Y18" s="50" t="n">
        <f aca="false">+'Salt Domes'!Y18/$E18</f>
        <v>0.641534629696315</v>
      </c>
      <c r="Z18" s="14"/>
    </row>
    <row r="19" customFormat="false" ht="6.75" hidden="false" customHeight="true" outlineLevel="0" collapsed="false">
      <c r="A19" s="30"/>
      <c r="B19" s="4"/>
      <c r="C19" s="4"/>
      <c r="D19" s="4"/>
      <c r="E19" s="27"/>
      <c r="F19" s="28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/>
      <c r="R19" s="27"/>
      <c r="S19" s="27"/>
      <c r="T19" s="27"/>
      <c r="U19" s="27"/>
      <c r="V19" s="28"/>
      <c r="W19" s="27"/>
      <c r="X19" s="27"/>
      <c r="Y19" s="27"/>
      <c r="Z19" s="5"/>
    </row>
    <row r="22" customFormat="false" ht="13.5" hidden="false" customHeight="false" outlineLevel="0" collapsed="false">
      <c r="B22" s="2"/>
    </row>
    <row r="23" customFormat="false" ht="6" hidden="false" customHeight="true" outlineLevel="0" collapsed="false">
      <c r="A23" s="3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28"/>
    </row>
    <row r="24" customFormat="false" ht="23.25" hidden="false" customHeight="false" outlineLevel="0" collapsed="false">
      <c r="A24" s="6"/>
      <c r="B24" s="7" t="s">
        <v>1</v>
      </c>
      <c r="C24" s="8" t="s">
        <v>2</v>
      </c>
      <c r="D24" s="9" t="s">
        <v>3</v>
      </c>
      <c r="E24" s="9" t="s">
        <v>4</v>
      </c>
      <c r="F24" s="10"/>
      <c r="G24" s="11" t="n">
        <v>35643</v>
      </c>
      <c r="H24" s="11" t="n">
        <v>36008</v>
      </c>
      <c r="I24" s="11" t="n">
        <v>36373</v>
      </c>
      <c r="J24" s="11" t="n">
        <v>36739</v>
      </c>
      <c r="K24" s="5"/>
      <c r="L24" s="11" t="n">
        <v>35674</v>
      </c>
      <c r="M24" s="11" t="n">
        <v>36039</v>
      </c>
      <c r="N24" s="11" t="n">
        <v>36404</v>
      </c>
      <c r="O24" s="11" t="n">
        <v>36770</v>
      </c>
      <c r="P24" s="5"/>
      <c r="Q24" s="11" t="n">
        <v>35704</v>
      </c>
      <c r="R24" s="11" t="n">
        <v>36069</v>
      </c>
      <c r="S24" s="11" t="n">
        <v>36434</v>
      </c>
      <c r="T24" s="11" t="n">
        <v>36800</v>
      </c>
      <c r="U24" s="5"/>
      <c r="V24" s="11" t="n">
        <v>35735</v>
      </c>
      <c r="W24" s="11" t="n">
        <v>36100</v>
      </c>
      <c r="X24" s="11" t="n">
        <v>36465</v>
      </c>
      <c r="Y24" s="11" t="n">
        <v>36831</v>
      </c>
      <c r="Z24" s="5"/>
    </row>
    <row r="25" customFormat="false" ht="6" hidden="false" customHeight="true" outlineLevel="0" collapsed="false">
      <c r="A25" s="14"/>
      <c r="B25" s="39"/>
      <c r="C25" s="40"/>
      <c r="D25" s="41"/>
      <c r="E25" s="10"/>
      <c r="F25" s="10"/>
      <c r="G25" s="42"/>
      <c r="H25" s="42"/>
      <c r="I25" s="42"/>
      <c r="J25" s="42"/>
      <c r="K25" s="5"/>
      <c r="L25" s="42"/>
      <c r="M25" s="42"/>
      <c r="N25" s="42"/>
      <c r="O25" s="42"/>
      <c r="P25" s="5"/>
      <c r="Q25" s="42"/>
      <c r="R25" s="42"/>
      <c r="S25" s="42"/>
      <c r="T25" s="42"/>
      <c r="U25" s="5"/>
      <c r="V25" s="42"/>
      <c r="W25" s="42"/>
      <c r="X25" s="42"/>
      <c r="Y25" s="43"/>
      <c r="Z25" s="18"/>
    </row>
    <row r="26" customFormat="false" ht="12.75" hidden="false" customHeight="false" outlineLevel="0" collapsed="false">
      <c r="A26" s="19"/>
      <c r="B26" s="1" t="s">
        <v>5</v>
      </c>
      <c r="C26" s="13" t="s">
        <v>60</v>
      </c>
      <c r="D26" s="13" t="s">
        <v>7</v>
      </c>
      <c r="E26" s="22" t="n">
        <v>3000</v>
      </c>
      <c r="F26" s="14"/>
      <c r="G26" s="50" t="n">
        <f aca="false">+'Salt Domes'!G26/$E26</f>
        <v>0.138333333333333</v>
      </c>
      <c r="H26" s="50" t="n">
        <f aca="false">+'Salt Domes'!H26/$E26</f>
        <v>0.454666666666667</v>
      </c>
      <c r="I26" s="50" t="n">
        <f aca="false">+'Salt Domes'!I26/$E26</f>
        <v>0.123666666666667</v>
      </c>
      <c r="J26" s="50" t="n">
        <f aca="false">+'Salt Domes'!J26/$E26</f>
        <v>0.500666666666667</v>
      </c>
      <c r="K26" s="14"/>
      <c r="L26" s="50" t="n">
        <f aca="false">+'Salt Domes'!L26/$E26</f>
        <v>0.152666666666667</v>
      </c>
      <c r="M26" s="50" t="n">
        <f aca="false">+'Salt Domes'!M26/$E26</f>
        <v>0.552</v>
      </c>
      <c r="N26" s="50" t="n">
        <f aca="false">+'Salt Domes'!N26/$E26</f>
        <v>0.379666666666667</v>
      </c>
      <c r="O26" s="50" t="n">
        <f aca="false">+'Salt Domes'!O26/$E26</f>
        <v>0</v>
      </c>
      <c r="P26" s="14"/>
      <c r="Q26" s="50" t="n">
        <f aca="false">+'Salt Domes'!Q26/$E26</f>
        <v>0.590666666666667</v>
      </c>
      <c r="R26" s="50" t="n">
        <f aca="false">+'Salt Domes'!R26/$E26</f>
        <v>0.494</v>
      </c>
      <c r="S26" s="50" t="n">
        <f aca="false">+'Salt Domes'!S26/$E26</f>
        <v>0.444666666666667</v>
      </c>
      <c r="T26" s="50" t="n">
        <f aca="false">+'Salt Domes'!T26/$E26</f>
        <v>0</v>
      </c>
      <c r="U26" s="14"/>
      <c r="V26" s="50" t="n">
        <f aca="false">+'Salt Domes'!V26/$E26</f>
        <v>0.555</v>
      </c>
      <c r="W26" s="50" t="n">
        <f aca="false">+'Salt Domes'!W26/$E26</f>
        <v>0.671333333333333</v>
      </c>
      <c r="X26" s="50" t="n">
        <f aca="false">+'Salt Domes'!X26/$E26</f>
        <v>0.683333333333333</v>
      </c>
      <c r="Y26" s="50" t="n">
        <f aca="false">+'Salt Domes'!Y26/$E26</f>
        <v>0</v>
      </c>
      <c r="Z26" s="6"/>
    </row>
    <row r="27" customFormat="false" ht="12.75" hidden="false" customHeight="false" outlineLevel="0" collapsed="false">
      <c r="A27" s="19"/>
      <c r="B27" s="1" t="s">
        <v>61</v>
      </c>
      <c r="C27" s="13" t="s">
        <v>62</v>
      </c>
      <c r="D27" s="13" t="s">
        <v>63</v>
      </c>
      <c r="E27" s="22" t="n">
        <v>5200</v>
      </c>
      <c r="F27" s="14"/>
      <c r="G27" s="50" t="n">
        <f aca="false">+'Salt Domes'!G27/$E27</f>
        <v>0.785384615384615</v>
      </c>
      <c r="H27" s="50" t="n">
        <f aca="false">+'Salt Domes'!H27/$E27</f>
        <v>1.12019230769231</v>
      </c>
      <c r="I27" s="50" t="n">
        <f aca="false">+'Salt Domes'!I27/$E27</f>
        <v>1.05980769230769</v>
      </c>
      <c r="J27" s="50" t="n">
        <f aca="false">+'Salt Domes'!J27/$E27</f>
        <v>0.663461538461538</v>
      </c>
      <c r="K27" s="14"/>
      <c r="L27" s="50" t="n">
        <f aca="false">+'Salt Domes'!L27/$E27</f>
        <v>0.743653846153846</v>
      </c>
      <c r="M27" s="50" t="n">
        <f aca="false">+'Salt Domes'!M27/$E27</f>
        <v>1.43461538461538</v>
      </c>
      <c r="N27" s="50" t="n">
        <f aca="false">+'Salt Domes'!N27/$E27</f>
        <v>1.21057692307692</v>
      </c>
      <c r="O27" s="50" t="n">
        <f aca="false">+'Salt Domes'!O27/$E27</f>
        <v>0</v>
      </c>
      <c r="P27" s="14"/>
      <c r="Q27" s="50" t="n">
        <f aca="false">+'Salt Domes'!Q27/$E27</f>
        <v>1.07173076923077</v>
      </c>
      <c r="R27" s="50" t="n">
        <f aca="false">+'Salt Domes'!R27/$E27</f>
        <v>0.984038461538462</v>
      </c>
      <c r="S27" s="50" t="n">
        <f aca="false">+'Salt Domes'!S27/$E27</f>
        <v>1.49096153846154</v>
      </c>
      <c r="T27" s="50" t="n">
        <f aca="false">+'Salt Domes'!T27/$E27</f>
        <v>0</v>
      </c>
      <c r="U27" s="14"/>
      <c r="V27" s="50" t="n">
        <f aca="false">+'Salt Domes'!V27/$E27</f>
        <v>1.37346153846154</v>
      </c>
      <c r="W27" s="50" t="n">
        <f aca="false">+'Salt Domes'!W27/$E27</f>
        <v>1.52846153846154</v>
      </c>
      <c r="X27" s="50" t="n">
        <f aca="false">+'Salt Domes'!X27/$E27</f>
        <v>1.49</v>
      </c>
      <c r="Y27" s="50" t="n">
        <f aca="false">+'Salt Domes'!Y27/$E27</f>
        <v>0</v>
      </c>
      <c r="Z27" s="14"/>
    </row>
    <row r="28" customFormat="false" ht="12.75" hidden="false" customHeight="false" outlineLevel="0" collapsed="false">
      <c r="A28" s="19"/>
      <c r="B28" s="1" t="s">
        <v>64</v>
      </c>
      <c r="C28" s="13" t="s">
        <v>65</v>
      </c>
      <c r="D28" s="13" t="s">
        <v>66</v>
      </c>
      <c r="E28" s="22" t="n">
        <v>2580</v>
      </c>
      <c r="F28" s="14"/>
      <c r="G28" s="50" t="n">
        <f aca="false">+'Salt Domes'!G28/$E28</f>
        <v>1.74961240310078</v>
      </c>
      <c r="H28" s="50" t="n">
        <f aca="false">+'Salt Domes'!H28/$E28</f>
        <v>1.00038759689922</v>
      </c>
      <c r="I28" s="50" t="n">
        <f aca="false">+'Salt Domes'!I28/$E28</f>
        <v>1.60232558139535</v>
      </c>
      <c r="J28" s="50" t="n">
        <f aca="false">+'Salt Domes'!J28/$E28</f>
        <v>1.48139534883721</v>
      </c>
      <c r="K28" s="14"/>
      <c r="L28" s="50" t="n">
        <f aca="false">+'Salt Domes'!L28/$E28</f>
        <v>1.64883720930233</v>
      </c>
      <c r="M28" s="50" t="n">
        <f aca="false">+'Salt Domes'!M28/$E28</f>
        <v>1.2093023255814</v>
      </c>
      <c r="N28" s="50" t="n">
        <f aca="false">+'Salt Domes'!N28/$E28</f>
        <v>1.60736434108527</v>
      </c>
      <c r="O28" s="50" t="n">
        <f aca="false">+'Salt Domes'!O28/$E28</f>
        <v>0</v>
      </c>
      <c r="P28" s="14"/>
      <c r="Q28" s="50" t="n">
        <f aca="false">+'Salt Domes'!Q28/$E28</f>
        <v>1.7093023255814</v>
      </c>
      <c r="R28" s="50" t="n">
        <f aca="false">+'Salt Domes'!R28/$E28</f>
        <v>1.27015503875969</v>
      </c>
      <c r="S28" s="50" t="n">
        <f aca="false">+'Salt Domes'!S28/$E28</f>
        <v>1.63837209302326</v>
      </c>
      <c r="T28" s="50" t="n">
        <f aca="false">+'Salt Domes'!T28/$E28</f>
        <v>0</v>
      </c>
      <c r="U28" s="14"/>
      <c r="V28" s="50" t="n">
        <f aca="false">+'Salt Domes'!V28/$E28</f>
        <v>1.83759689922481</v>
      </c>
      <c r="W28" s="50" t="n">
        <f aca="false">+'Salt Domes'!W28/$E28</f>
        <v>1.66550387596899</v>
      </c>
      <c r="X28" s="50" t="n">
        <f aca="false">+'Salt Domes'!X28/$E28</f>
        <v>1.67674418604651</v>
      </c>
      <c r="Y28" s="50" t="n">
        <f aca="false">+'Salt Domes'!Y28/$E28</f>
        <v>0</v>
      </c>
      <c r="Z28" s="14"/>
    </row>
    <row r="29" customFormat="false" ht="12.75" hidden="false" customHeight="false" outlineLevel="0" collapsed="false">
      <c r="A29" s="19"/>
      <c r="B29" s="1" t="s">
        <v>67</v>
      </c>
      <c r="C29" s="13" t="s">
        <v>68</v>
      </c>
      <c r="D29" s="13" t="s">
        <v>69</v>
      </c>
      <c r="E29" s="22" t="n">
        <v>3659</v>
      </c>
      <c r="F29" s="14"/>
      <c r="G29" s="50" t="n">
        <f aca="false">+'Salt Domes'!G29/$E29</f>
        <v>0.155233670401749</v>
      </c>
      <c r="H29" s="50" t="n">
        <f aca="false">+'Salt Domes'!H29/$E29</f>
        <v>0.921016671221645</v>
      </c>
      <c r="I29" s="50" t="n">
        <f aca="false">+'Salt Domes'!I29/$E29</f>
        <v>0.807051106859798</v>
      </c>
      <c r="J29" s="50" t="n">
        <f aca="false">+'Salt Domes'!J29/$E29</f>
        <v>0.955998906805138</v>
      </c>
      <c r="K29" s="14"/>
      <c r="L29" s="50" t="n">
        <f aca="false">+'Salt Domes'!L29/$E29</f>
        <v>0.247062038808418</v>
      </c>
      <c r="M29" s="50" t="n">
        <f aca="false">+'Salt Domes'!M29/$E29</f>
        <v>1.02377698824816</v>
      </c>
      <c r="N29" s="50" t="n">
        <f aca="false">+'Salt Domes'!N29/$E29</f>
        <v>0.531566001639792</v>
      </c>
      <c r="O29" s="50" t="n">
        <f aca="false">+'Salt Domes'!O29/$E29</f>
        <v>0</v>
      </c>
      <c r="P29" s="14"/>
      <c r="Q29" s="50" t="n">
        <f aca="false">+'Salt Domes'!Q29/$E29</f>
        <v>0.246515441377426</v>
      </c>
      <c r="R29" s="50" t="n">
        <f aca="false">+'Salt Domes'!R29/$E29</f>
        <v>0.782180923749658</v>
      </c>
      <c r="S29" s="50" t="n">
        <f aca="false">+'Salt Domes'!S29/$E29</f>
        <v>1.15742006012572</v>
      </c>
      <c r="T29" s="50" t="n">
        <f aca="false">+'Salt Domes'!T29/$E29</f>
        <v>0</v>
      </c>
      <c r="U29" s="14"/>
      <c r="V29" s="50" t="n">
        <f aca="false">+'Salt Domes'!V29/$E29</f>
        <v>0.201421153320579</v>
      </c>
      <c r="W29" s="50" t="n">
        <f aca="false">+'Salt Domes'!W29/$E29</f>
        <v>1.08745558895873</v>
      </c>
      <c r="X29" s="50" t="n">
        <f aca="false">+'Salt Domes'!X29/$E29</f>
        <v>1.06750478272752</v>
      </c>
      <c r="Y29" s="50" t="n">
        <f aca="false">+'Salt Domes'!Y29/$E29</f>
        <v>0</v>
      </c>
      <c r="Z29" s="14"/>
    </row>
    <row r="30" customFormat="false" ht="12.75" hidden="false" customHeight="false" outlineLevel="0" collapsed="false">
      <c r="A30" s="19"/>
      <c r="B30" s="1" t="s">
        <v>20</v>
      </c>
      <c r="C30" s="13" t="s">
        <v>70</v>
      </c>
      <c r="D30" s="13" t="s">
        <v>71</v>
      </c>
      <c r="E30" s="26" t="n">
        <v>7100</v>
      </c>
      <c r="F30" s="14"/>
      <c r="G30" s="50" t="n">
        <f aca="false">+'Salt Domes'!G30/$E30</f>
        <v>0.653943661971831</v>
      </c>
      <c r="H30" s="50" t="n">
        <f aca="false">+'Salt Domes'!H30/$E30</f>
        <v>0.866197183098592</v>
      </c>
      <c r="I30" s="50" t="n">
        <f aca="false">+'Salt Domes'!I30/$E30</f>
        <v>0.886478873239437</v>
      </c>
      <c r="J30" s="50" t="n">
        <f aca="false">+'Salt Domes'!J30/$E30</f>
        <v>0.81943661971831</v>
      </c>
      <c r="K30" s="14"/>
      <c r="L30" s="50" t="n">
        <f aca="false">+'Salt Domes'!L30/$E30</f>
        <v>0.752816901408451</v>
      </c>
      <c r="M30" s="50" t="n">
        <f aca="false">+'Salt Domes'!M30/$E30</f>
        <v>0.86830985915493</v>
      </c>
      <c r="N30" s="50" t="n">
        <f aca="false">+'Salt Domes'!N30/$E30</f>
        <v>0.943239436619718</v>
      </c>
      <c r="O30" s="50" t="n">
        <f aca="false">+'Salt Domes'!O30/$E30</f>
        <v>0</v>
      </c>
      <c r="P30" s="14"/>
      <c r="Q30" s="50" t="n">
        <f aca="false">+'Salt Domes'!Q30/$E30</f>
        <v>0.861549295774648</v>
      </c>
      <c r="R30" s="50" t="n">
        <f aca="false">+'Salt Domes'!R30/$E30</f>
        <v>0.881408450704225</v>
      </c>
      <c r="S30" s="50" t="n">
        <f aca="false">+'Salt Domes'!S30/$E30</f>
        <v>0.886478873239437</v>
      </c>
      <c r="T30" s="50" t="n">
        <f aca="false">+'Salt Domes'!T30/$E30</f>
        <v>0</v>
      </c>
      <c r="U30" s="14"/>
      <c r="V30" s="50" t="n">
        <f aca="false">+'Salt Domes'!V30/$E30</f>
        <v>0.88112676056338</v>
      </c>
      <c r="W30" s="50" t="n">
        <f aca="false">+'Salt Domes'!W30/$E30</f>
        <v>0.945070422535211</v>
      </c>
      <c r="X30" s="50" t="n">
        <f aca="false">+'Salt Domes'!X30/$E30</f>
        <v>0.926056338028169</v>
      </c>
      <c r="Y30" s="50" t="n">
        <f aca="false">+'Salt Domes'!Y30/$E30</f>
        <v>0</v>
      </c>
      <c r="Z30" s="14"/>
    </row>
    <row r="31" customFormat="false" ht="12.75" hidden="false" customHeight="false" outlineLevel="0" collapsed="false">
      <c r="A31" s="19"/>
      <c r="B31" s="1" t="s">
        <v>72</v>
      </c>
      <c r="C31" s="13" t="s">
        <v>73</v>
      </c>
      <c r="D31" s="13" t="s">
        <v>69</v>
      </c>
      <c r="E31" s="22" t="n">
        <v>10000</v>
      </c>
      <c r="F31" s="14"/>
      <c r="G31" s="50" t="n">
        <f aca="false">+'Salt Domes'!G31/$E31</f>
        <v>0.3765</v>
      </c>
      <c r="H31" s="50" t="n">
        <f aca="false">+'Salt Domes'!H31/$E31</f>
        <v>0.7813</v>
      </c>
      <c r="I31" s="50" t="n">
        <f aca="false">+'Salt Domes'!I31/$E31</f>
        <v>0.7085</v>
      </c>
      <c r="J31" s="50" t="n">
        <f aca="false">+'Salt Domes'!J31/$E31</f>
        <v>0.7763</v>
      </c>
      <c r="K31" s="14"/>
      <c r="L31" s="50" t="n">
        <f aca="false">+'Salt Domes'!L31/$E31</f>
        <v>0.3379</v>
      </c>
      <c r="M31" s="50" t="n">
        <f aca="false">+'Salt Domes'!M31/$E31</f>
        <v>0.8664</v>
      </c>
      <c r="N31" s="50" t="n">
        <f aca="false">+'Salt Domes'!N31/$E31</f>
        <v>0.7613</v>
      </c>
      <c r="O31" s="50" t="n">
        <f aca="false">+'Salt Domes'!O31/$E31</f>
        <v>0</v>
      </c>
      <c r="P31" s="14"/>
      <c r="Q31" s="50" t="n">
        <f aca="false">+'Salt Domes'!Q31/$E31</f>
        <v>0.4509</v>
      </c>
      <c r="R31" s="50" t="n">
        <f aca="false">+'Salt Domes'!R31/$E31</f>
        <v>0.6585</v>
      </c>
      <c r="S31" s="50" t="n">
        <f aca="false">+'Salt Domes'!S31/$E31</f>
        <v>0.977</v>
      </c>
      <c r="T31" s="50" t="n">
        <f aca="false">+'Salt Domes'!T31/$E31</f>
        <v>0</v>
      </c>
      <c r="U31" s="14"/>
      <c r="V31" s="50" t="n">
        <f aca="false">+'Salt Domes'!V31/$E31</f>
        <v>0.6701</v>
      </c>
      <c r="W31" s="50" t="n">
        <f aca="false">+'Salt Domes'!W31/$E31</f>
        <v>0.9347</v>
      </c>
      <c r="X31" s="50" t="n">
        <f aca="false">+'Salt Domes'!X31/$E31</f>
        <v>1.0656</v>
      </c>
      <c r="Y31" s="50" t="n">
        <f aca="false">+'Salt Domes'!Y31/$E31</f>
        <v>0</v>
      </c>
      <c r="Z31" s="14"/>
    </row>
    <row r="32" customFormat="false" ht="12.75" hidden="false" customHeight="false" outlineLevel="0" collapsed="false">
      <c r="A32" s="19"/>
      <c r="B32" s="1" t="s">
        <v>74</v>
      </c>
      <c r="C32" s="13" t="s">
        <v>75</v>
      </c>
      <c r="D32" s="13" t="s">
        <v>76</v>
      </c>
      <c r="E32" s="22" t="n">
        <v>8299</v>
      </c>
      <c r="F32" s="14"/>
      <c r="G32" s="50" t="n">
        <f aca="false">+'Salt Domes'!G32/$E32</f>
        <v>0.326183877575612</v>
      </c>
      <c r="H32" s="50" t="n">
        <f aca="false">+'Salt Domes'!H32/$E32</f>
        <v>0.273285938064827</v>
      </c>
      <c r="I32" s="50" t="n">
        <f aca="false">+'Salt Domes'!I32/$E32</f>
        <v>0.344258344378841</v>
      </c>
      <c r="J32" s="50" t="n">
        <f aca="false">+'Salt Domes'!J32/$E32</f>
        <v>0.436799614411375</v>
      </c>
      <c r="K32" s="14"/>
      <c r="L32" s="50" t="n">
        <f aca="false">+'Salt Domes'!L32/$E32</f>
        <v>0.239305940474756</v>
      </c>
      <c r="M32" s="50" t="n">
        <f aca="false">+'Salt Domes'!M32/$E32</f>
        <v>0.317749126400771</v>
      </c>
      <c r="N32" s="50" t="n">
        <f aca="false">+'Salt Domes'!N32/$E32</f>
        <v>0.41932762983492</v>
      </c>
      <c r="O32" s="50" t="n">
        <f aca="false">+'Salt Domes'!O32/$E32</f>
        <v>0</v>
      </c>
      <c r="P32" s="14"/>
      <c r="Q32" s="50" t="n">
        <f aca="false">+'Salt Domes'!Q32/$E32</f>
        <v>0.507531027834679</v>
      </c>
      <c r="R32" s="50" t="n">
        <f aca="false">+'Salt Domes'!R32/$E32</f>
        <v>0.374020966381492</v>
      </c>
      <c r="S32" s="50" t="n">
        <f aca="false">+'Salt Domes'!S32/$E32</f>
        <v>0.511507410531389</v>
      </c>
      <c r="T32" s="50" t="n">
        <f aca="false">+'Salt Domes'!T32/$E32</f>
        <v>0</v>
      </c>
      <c r="U32" s="14"/>
      <c r="V32" s="50" t="n">
        <f aca="false">+'Salt Domes'!V32/$E32</f>
        <v>0.635016267020123</v>
      </c>
      <c r="W32" s="50" t="n">
        <f aca="false">+'Salt Domes'!W32/$E32</f>
        <v>0.637064706591156</v>
      </c>
      <c r="X32" s="50" t="n">
        <f aca="false">+'Salt Domes'!X32/$E32</f>
        <v>0.558019038438366</v>
      </c>
      <c r="Y32" s="50" t="n">
        <f aca="false">+'Salt Domes'!Y32/$E32</f>
        <v>0</v>
      </c>
      <c r="Z32" s="14"/>
    </row>
    <row r="33" customFormat="false" ht="12.75" hidden="false" customHeight="false" outlineLevel="0" collapsed="false">
      <c r="A33" s="19"/>
      <c r="B33" s="1" t="s">
        <v>77</v>
      </c>
      <c r="C33" s="13" t="s">
        <v>78</v>
      </c>
      <c r="D33" s="13" t="s">
        <v>66</v>
      </c>
      <c r="E33" s="22" t="n">
        <v>1800</v>
      </c>
      <c r="F33" s="14"/>
      <c r="G33" s="50" t="n">
        <f aca="false">+'Salt Domes'!G33/$E33</f>
        <v>0.491666666666667</v>
      </c>
      <c r="H33" s="50" t="n">
        <f aca="false">+'Salt Domes'!H33/$E33</f>
        <v>0.458888888888889</v>
      </c>
      <c r="I33" s="50" t="n">
        <f aca="false">+'Salt Domes'!I33/$E33</f>
        <v>1.09</v>
      </c>
      <c r="J33" s="50" t="n">
        <f aca="false">+'Salt Domes'!J33/$E33</f>
        <v>0.276666666666667</v>
      </c>
      <c r="K33" s="14"/>
      <c r="L33" s="50" t="n">
        <f aca="false">+'Salt Domes'!L33/$E33</f>
        <v>0.447777777777778</v>
      </c>
      <c r="M33" s="50" t="n">
        <f aca="false">+'Salt Domes'!M33/$E33</f>
        <v>0.208888888888889</v>
      </c>
      <c r="N33" s="50" t="n">
        <f aca="false">+'Salt Domes'!N33/$E33</f>
        <v>1.11666666666667</v>
      </c>
      <c r="O33" s="50" t="n">
        <f aca="false">+'Salt Domes'!O33/$E33</f>
        <v>0</v>
      </c>
      <c r="P33" s="14"/>
      <c r="Q33" s="50" t="n">
        <f aca="false">+'Salt Domes'!Q33/$E33</f>
        <v>0.570555555555556</v>
      </c>
      <c r="R33" s="50" t="n">
        <f aca="false">+'Salt Domes'!R33/$E33</f>
        <v>0.631111111111111</v>
      </c>
      <c r="S33" s="50" t="n">
        <f aca="false">+'Salt Domes'!S33/$E33</f>
        <v>1.09333333333333</v>
      </c>
      <c r="T33" s="50" t="n">
        <f aca="false">+'Salt Domes'!T33/$E33</f>
        <v>0</v>
      </c>
      <c r="U33" s="14"/>
      <c r="V33" s="50" t="n">
        <f aca="false">+'Salt Domes'!V33/$E33</f>
        <v>0.737777777777778</v>
      </c>
      <c r="W33" s="50" t="n">
        <f aca="false">+'Salt Domes'!W33/$E33</f>
        <v>0.901111111111111</v>
      </c>
      <c r="X33" s="50" t="n">
        <f aca="false">+'Salt Domes'!X33/$E33</f>
        <v>1.13833333333333</v>
      </c>
      <c r="Y33" s="50" t="n">
        <f aca="false">+'Salt Domes'!Y33/$E33</f>
        <v>0</v>
      </c>
      <c r="Z33" s="14"/>
    </row>
    <row r="34" customFormat="false" ht="12.75" hidden="false" customHeight="false" outlineLevel="0" collapsed="false">
      <c r="A34" s="19"/>
      <c r="B34" s="1" t="s">
        <v>79</v>
      </c>
      <c r="C34" s="13" t="s">
        <v>62</v>
      </c>
      <c r="D34" s="13" t="s">
        <v>63</v>
      </c>
      <c r="E34" s="22" t="n">
        <v>8500</v>
      </c>
      <c r="F34" s="14"/>
      <c r="G34" s="50" t="n">
        <f aca="false">+'Salt Domes'!G34/$E34</f>
        <v>0.302235294117647</v>
      </c>
      <c r="H34" s="50" t="n">
        <f aca="false">+'Salt Domes'!H34/$E34</f>
        <v>0.44</v>
      </c>
      <c r="I34" s="50" t="n">
        <f aca="false">+'Salt Domes'!I34/$E34</f>
        <v>0.771176470588235</v>
      </c>
      <c r="J34" s="50" t="n">
        <f aca="false">+'Salt Domes'!J34/$E34</f>
        <v>0.810705882352941</v>
      </c>
      <c r="K34" s="14"/>
      <c r="L34" s="50" t="n">
        <f aca="false">+'Salt Domes'!L34/$E34</f>
        <v>0.173176470588235</v>
      </c>
      <c r="M34" s="50" t="n">
        <f aca="false">+'Salt Domes'!M34/$E34</f>
        <v>0.560588235294118</v>
      </c>
      <c r="N34" s="50" t="n">
        <f aca="false">+'Salt Domes'!N34/$E34</f>
        <v>0.802117647058824</v>
      </c>
      <c r="O34" s="50" t="n">
        <f aca="false">+'Salt Domes'!O34/$E34</f>
        <v>0</v>
      </c>
      <c r="P34" s="14"/>
      <c r="Q34" s="50" t="n">
        <f aca="false">+'Salt Domes'!Q34/$E34</f>
        <v>0.0830588235294118</v>
      </c>
      <c r="R34" s="50" t="n">
        <f aca="false">+'Salt Domes'!R34/$E34</f>
        <v>0.645529411764706</v>
      </c>
      <c r="S34" s="50" t="n">
        <f aca="false">+'Salt Domes'!S34/$E34</f>
        <v>0.808588235294118</v>
      </c>
      <c r="T34" s="50" t="n">
        <f aca="false">+'Salt Domes'!T34/$E34</f>
        <v>0</v>
      </c>
      <c r="U34" s="14"/>
      <c r="V34" s="50" t="n">
        <f aca="false">+'Salt Domes'!V34/$E34</f>
        <v>0.284235294117647</v>
      </c>
      <c r="W34" s="50" t="n">
        <f aca="false">+'Salt Domes'!W34/$E34</f>
        <v>0.795058823529412</v>
      </c>
      <c r="X34" s="50" t="n">
        <f aca="false">+'Salt Domes'!X34/$E34</f>
        <v>0.816470588235294</v>
      </c>
      <c r="Y34" s="50" t="n">
        <f aca="false">+'Salt Domes'!Y34/$E34</f>
        <v>0</v>
      </c>
      <c r="Z34" s="14"/>
    </row>
    <row r="35" customFormat="false" ht="12.75" hidden="false" customHeight="false" outlineLevel="0" collapsed="false">
      <c r="A35" s="19"/>
      <c r="B35" s="1" t="s">
        <v>80</v>
      </c>
      <c r="C35" s="13" t="s">
        <v>81</v>
      </c>
      <c r="D35" s="13" t="s">
        <v>66</v>
      </c>
      <c r="E35" s="22" t="n">
        <v>1700</v>
      </c>
      <c r="F35" s="14"/>
      <c r="G35" s="50" t="n">
        <f aca="false">+'Salt Domes'!G35/$E35</f>
        <v>0.532352941176471</v>
      </c>
      <c r="H35" s="50" t="n">
        <f aca="false">+'Salt Domes'!H35/$E35</f>
        <v>0.667058823529412</v>
      </c>
      <c r="I35" s="50" t="n">
        <f aca="false">+'Salt Domes'!I35/$E35</f>
        <v>0.838235294117647</v>
      </c>
      <c r="J35" s="50" t="n">
        <f aca="false">+'Salt Domes'!J35/$E35</f>
        <v>0.880588235294118</v>
      </c>
      <c r="K35" s="14"/>
      <c r="L35" s="50" t="n">
        <f aca="false">+'Salt Domes'!L35/$E35</f>
        <v>0.454705882352941</v>
      </c>
      <c r="M35" s="50" t="n">
        <f aca="false">+'Salt Domes'!M35/$E35</f>
        <v>0.713529411764706</v>
      </c>
      <c r="N35" s="50" t="n">
        <f aca="false">+'Salt Domes'!N35/$E35</f>
        <v>0.771764705882353</v>
      </c>
      <c r="O35" s="50" t="n">
        <f aca="false">+'Salt Domes'!O35/$E35</f>
        <v>0</v>
      </c>
      <c r="P35" s="14"/>
      <c r="Q35" s="50" t="n">
        <f aca="false">+'Salt Domes'!Q35/$E35</f>
        <v>0.232352941176471</v>
      </c>
      <c r="R35" s="50" t="n">
        <f aca="false">+'Salt Domes'!R35/$E35</f>
        <v>0.785294117647059</v>
      </c>
      <c r="S35" s="50" t="n">
        <f aca="false">+'Salt Domes'!S35/$E35</f>
        <v>0.774117647058824</v>
      </c>
      <c r="T35" s="50" t="n">
        <f aca="false">+'Salt Domes'!T35/$E35</f>
        <v>0</v>
      </c>
      <c r="U35" s="14"/>
      <c r="V35" s="50" t="n">
        <f aca="false">+'Salt Domes'!V35/$E35</f>
        <v>0.311764705882353</v>
      </c>
      <c r="W35" s="50" t="n">
        <f aca="false">+'Salt Domes'!W35/$E35</f>
        <v>0.864117647058824</v>
      </c>
      <c r="X35" s="50" t="n">
        <f aca="false">+'Salt Domes'!X35/$E35</f>
        <v>0.807058823529412</v>
      </c>
      <c r="Y35" s="50" t="n">
        <f aca="false">+'Salt Domes'!Y35/$E35</f>
        <v>0</v>
      </c>
      <c r="Z35" s="14"/>
    </row>
    <row r="36" customFormat="false" ht="12.75" hidden="false" customHeight="false" outlineLevel="0" collapsed="false">
      <c r="A36" s="19"/>
      <c r="B36" s="1" t="s">
        <v>82</v>
      </c>
      <c r="C36" s="13" t="s">
        <v>83</v>
      </c>
      <c r="D36" s="13" t="s">
        <v>84</v>
      </c>
      <c r="E36" s="22" t="n">
        <v>6000</v>
      </c>
      <c r="F36" s="14"/>
      <c r="G36" s="50" t="n">
        <f aca="false">+'Salt Domes'!G36/$E36</f>
        <v>0.101</v>
      </c>
      <c r="H36" s="50" t="n">
        <f aca="false">+'Salt Domes'!H36/$E36</f>
        <v>0.4525</v>
      </c>
      <c r="I36" s="50" t="n">
        <f aca="false">+'Salt Domes'!I36/$E36</f>
        <v>0.581666666666667</v>
      </c>
      <c r="J36" s="50" t="n">
        <f aca="false">+'Salt Domes'!J36/$E36</f>
        <v>0.4315</v>
      </c>
      <c r="K36" s="14"/>
      <c r="L36" s="50" t="n">
        <f aca="false">+'Salt Domes'!L36/$E36</f>
        <v>0.456333333333333</v>
      </c>
      <c r="M36" s="50" t="n">
        <f aca="false">+'Salt Domes'!M36/$E36</f>
        <v>0.466833333333333</v>
      </c>
      <c r="N36" s="50" t="n">
        <f aca="false">+'Salt Domes'!N36/$E36</f>
        <v>0.436166666666667</v>
      </c>
      <c r="O36" s="50" t="n">
        <f aca="false">+'Salt Domes'!O36/$E36</f>
        <v>0</v>
      </c>
      <c r="P36" s="14"/>
      <c r="Q36" s="50" t="n">
        <f aca="false">+'Salt Domes'!Q36/$E36</f>
        <v>0.629</v>
      </c>
      <c r="R36" s="50" t="n">
        <f aca="false">+'Salt Domes'!R36/$E36</f>
        <v>0.4025</v>
      </c>
      <c r="S36" s="50" t="n">
        <f aca="false">+'Salt Domes'!S36/$E36</f>
        <v>0.721166666666667</v>
      </c>
      <c r="T36" s="50" t="n">
        <f aca="false">+'Salt Domes'!T36/$E36</f>
        <v>0</v>
      </c>
      <c r="U36" s="14"/>
      <c r="V36" s="50" t="n">
        <f aca="false">+'Salt Domes'!V36/$E36</f>
        <v>0.584166666666667</v>
      </c>
      <c r="W36" s="50" t="n">
        <f aca="false">+'Salt Domes'!W36/$E36</f>
        <v>0.699833333333333</v>
      </c>
      <c r="X36" s="50" t="n">
        <f aca="false">+'Salt Domes'!X36/$E36</f>
        <v>0.688</v>
      </c>
      <c r="Y36" s="50" t="n">
        <f aca="false">+'Salt Domes'!Y36/$E36</f>
        <v>0</v>
      </c>
      <c r="Z36" s="14"/>
    </row>
    <row r="37" customFormat="false" ht="13.5" hidden="false" customHeight="false" outlineLevel="0" collapsed="false">
      <c r="A37" s="19"/>
      <c r="B37" s="1" t="s">
        <v>45</v>
      </c>
      <c r="C37" s="13" t="s">
        <v>85</v>
      </c>
      <c r="D37" s="13" t="s">
        <v>71</v>
      </c>
      <c r="E37" s="22" t="n">
        <v>8810</v>
      </c>
      <c r="F37" s="14"/>
      <c r="G37" s="50" t="n">
        <f aca="false">+'Salt Domes'!G37/$E37</f>
        <v>0.789103291713961</v>
      </c>
      <c r="H37" s="50" t="n">
        <f aca="false">+'Salt Domes'!H37/$E37</f>
        <v>0.913847900113507</v>
      </c>
      <c r="I37" s="50" t="n">
        <f aca="false">+'Salt Domes'!I37/$E37</f>
        <v>0.803291713961408</v>
      </c>
      <c r="J37" s="50" t="n">
        <f aca="false">+'Salt Domes'!J37/$E37</f>
        <v>0.768104426787741</v>
      </c>
      <c r="K37" s="14"/>
      <c r="L37" s="50" t="n">
        <f aca="false">+'Salt Domes'!L37/$E37</f>
        <v>0.645970488081725</v>
      </c>
      <c r="M37" s="50" t="n">
        <f aca="false">+'Salt Domes'!M37/$E37</f>
        <v>0.747900113507378</v>
      </c>
      <c r="N37" s="50" t="n">
        <f aca="false">+'Salt Domes'!N37/$E37</f>
        <v>0.808967082860386</v>
      </c>
      <c r="O37" s="50" t="n">
        <f aca="false">+'Salt Domes'!O37/$E37</f>
        <v>0</v>
      </c>
      <c r="P37" s="14"/>
      <c r="Q37" s="50" t="n">
        <f aca="false">+'Salt Domes'!Q37/$E37</f>
        <v>0.574347332576618</v>
      </c>
      <c r="R37" s="50" t="n">
        <f aca="false">+'Salt Domes'!R37/$E37</f>
        <v>0.6316685584563</v>
      </c>
      <c r="S37" s="50" t="n">
        <f aca="false">+'Salt Domes'!S37/$E37</f>
        <v>0.801816118047673</v>
      </c>
      <c r="T37" s="50" t="n">
        <f aca="false">+'Salt Domes'!T37/$E37</f>
        <v>0</v>
      </c>
      <c r="U37" s="14"/>
      <c r="V37" s="50" t="n">
        <f aca="false">+'Salt Domes'!V37/$E37</f>
        <v>0.832349602724177</v>
      </c>
      <c r="W37" s="50" t="n">
        <f aca="false">+'Salt Domes'!W37/$E37</f>
        <v>0.871850170261067</v>
      </c>
      <c r="X37" s="50" t="n">
        <f aca="false">+'Salt Domes'!X37/$E37</f>
        <v>1.02179341657208</v>
      </c>
      <c r="Y37" s="50" t="n">
        <f aca="false">+'Salt Domes'!Y37/$E37</f>
        <v>0</v>
      </c>
      <c r="Z37" s="14"/>
    </row>
    <row r="38" customFormat="false" ht="6" hidden="false" customHeight="true" outlineLevel="0" collapsed="false">
      <c r="A38" s="19"/>
      <c r="B38" s="4"/>
      <c r="C38" s="27"/>
      <c r="D38" s="27"/>
      <c r="E38" s="27"/>
      <c r="F38" s="28"/>
      <c r="G38" s="51"/>
      <c r="H38" s="51"/>
      <c r="I38" s="51"/>
      <c r="J38" s="51"/>
      <c r="K38" s="28"/>
      <c r="L38" s="51"/>
      <c r="M38" s="51"/>
      <c r="N38" s="51"/>
      <c r="O38" s="51"/>
      <c r="P38" s="28"/>
      <c r="Q38" s="51"/>
      <c r="R38" s="51"/>
      <c r="S38" s="51"/>
      <c r="T38" s="51"/>
      <c r="U38" s="28"/>
      <c r="V38" s="51"/>
      <c r="W38" s="51"/>
      <c r="X38" s="51"/>
      <c r="Y38" s="51"/>
      <c r="Z38" s="14"/>
    </row>
    <row r="39" customFormat="false" ht="13.5" hidden="false" customHeight="false" outlineLevel="0" collapsed="false">
      <c r="A39" s="19"/>
      <c r="B39" s="1" t="s">
        <v>58</v>
      </c>
      <c r="E39" s="22" t="n">
        <f aca="false">SUM(E26:E37)</f>
        <v>66648</v>
      </c>
      <c r="F39" s="14"/>
      <c r="G39" s="50" t="n">
        <f aca="false">+'Salt Domes'!G39/$E39</f>
        <v>0.48933201296363</v>
      </c>
      <c r="H39" s="50" t="n">
        <f aca="false">+'Salt Domes'!H39/$E39</f>
        <v>0.687747569319409</v>
      </c>
      <c r="I39" s="50" t="n">
        <f aca="false">+'Salt Domes'!I39/$E39</f>
        <v>0.745918857280038</v>
      </c>
      <c r="J39" s="50" t="n">
        <f aca="false">+'Salt Domes'!J39/$E39</f>
        <v>0.716000480134438</v>
      </c>
      <c r="K39" s="14"/>
      <c r="L39" s="50" t="n">
        <f aca="false">+'Salt Domes'!L39/$E39</f>
        <v>0.47522806385788</v>
      </c>
      <c r="M39" s="50" t="n">
        <f aca="false">+'Salt Domes'!M39/$E39</f>
        <v>0.738086664265995</v>
      </c>
      <c r="N39" s="50" t="n">
        <f aca="false">+'Salt Domes'!N39/$E39</f>
        <v>0.768215100228064</v>
      </c>
      <c r="O39" s="50" t="n">
        <f aca="false">+'Salt Domes'!O39/$E39</f>
        <v>0</v>
      </c>
      <c r="P39" s="14"/>
      <c r="Q39" s="50" t="n">
        <f aca="false">+'Salt Domes'!Q39/$E39</f>
        <v>0.577016564638099</v>
      </c>
      <c r="R39" s="50" t="n">
        <f aca="false">+'Salt Domes'!R39/$E39</f>
        <v>0.669532469091346</v>
      </c>
      <c r="S39" s="50" t="n">
        <f aca="false">+'Salt Domes'!S39/$E39</f>
        <v>0.891339575081023</v>
      </c>
      <c r="T39" s="50" t="n">
        <f aca="false">+'Salt Domes'!T39/$E39</f>
        <v>0</v>
      </c>
      <c r="U39" s="14"/>
      <c r="V39" s="50" t="n">
        <f aca="false">+'Salt Domes'!V39/$E39</f>
        <v>0.71456007682151</v>
      </c>
      <c r="W39" s="50" t="n">
        <f aca="false">+'Salt Domes'!W39/$E39</f>
        <v>0.91992257832193</v>
      </c>
      <c r="X39" s="50" t="n">
        <f aca="false">+'Salt Domes'!X39/$E39</f>
        <v>0.951011283159285</v>
      </c>
      <c r="Y39" s="50" t="n">
        <f aca="false">+'Salt Domes'!Y39/$E39</f>
        <v>0</v>
      </c>
      <c r="Z39" s="14"/>
    </row>
    <row r="40" customFormat="false" ht="6" hidden="false" customHeight="true" outlineLevel="0" collapsed="false">
      <c r="A40" s="30"/>
      <c r="B40" s="4"/>
      <c r="C40" s="4"/>
      <c r="D40" s="4"/>
      <c r="E40" s="4"/>
      <c r="F40" s="3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&amp;CPercentage Full By Facility (Salt Domes)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H25" activeCellId="0" sqref="H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0.99"/>
    <col collapsed="false" customWidth="true" hidden="false" outlineLevel="0" max="2" min="2" style="1" width="32.14"/>
    <col collapsed="false" customWidth="true" hidden="false" outlineLevel="0" max="3" min="3" style="1" width="9.41"/>
    <col collapsed="false" customWidth="true" hidden="false" outlineLevel="0" max="4" min="4" style="1" width="0.7"/>
    <col collapsed="false" customWidth="true" hidden="false" outlineLevel="0" max="5" min="5" style="1" width="9.85"/>
    <col collapsed="false" customWidth="true" hidden="false" outlineLevel="0" max="8" min="6" style="1" width="10.13"/>
    <col collapsed="false" customWidth="true" hidden="false" outlineLevel="0" max="9" min="9" style="1" width="0.7"/>
    <col collapsed="false" customWidth="true" hidden="false" outlineLevel="0" max="10" min="10" style="1" width="10.13"/>
    <col collapsed="false" customWidth="true" hidden="false" outlineLevel="0" max="13" min="11" style="1" width="10.41"/>
    <col collapsed="false" customWidth="true" hidden="false" outlineLevel="0" max="14" min="14" style="1" width="0.7"/>
    <col collapsed="false" customWidth="true" hidden="false" outlineLevel="0" max="15" min="15" style="1" width="9.41"/>
    <col collapsed="false" customWidth="true" hidden="false" outlineLevel="0" max="18" min="16" style="1" width="9.7"/>
    <col collapsed="false" customWidth="true" hidden="false" outlineLevel="0" max="19" min="19" style="1" width="0.99"/>
    <col collapsed="false" customWidth="true" hidden="false" outlineLevel="0" max="20" min="20" style="1" width="9.85"/>
    <col collapsed="false" customWidth="true" hidden="false" outlineLevel="0" max="23" min="21" style="1" width="10.13"/>
    <col collapsed="false" customWidth="true" hidden="false" outlineLevel="0" max="24" min="24" style="1" width="0.7"/>
    <col collapsed="false" customWidth="false" hidden="false" outlineLevel="0" max="257" min="25" style="1" width="9.14"/>
  </cols>
  <sheetData>
    <row r="1" customFormat="false" ht="17.25" hidden="false" customHeight="true" outlineLevel="0" collapsed="false">
      <c r="B1" s="2" t="s">
        <v>86</v>
      </c>
    </row>
    <row r="2" customFormat="false" ht="6" hidden="false" customHeight="true" outlineLevel="0" collapsed="false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customFormat="false" ht="23.25" hidden="false" customHeight="false" outlineLevel="0" collapsed="false">
      <c r="A3" s="6"/>
      <c r="B3" s="52" t="s">
        <v>87</v>
      </c>
      <c r="C3" s="9" t="s">
        <v>4</v>
      </c>
      <c r="D3" s="10"/>
      <c r="E3" s="11" t="n">
        <v>35521</v>
      </c>
      <c r="F3" s="12" t="n">
        <v>35886</v>
      </c>
      <c r="G3" s="11" t="n">
        <v>36251</v>
      </c>
      <c r="H3" s="12" t="n">
        <v>36617</v>
      </c>
      <c r="I3" s="5"/>
      <c r="J3" s="11" t="n">
        <v>35551</v>
      </c>
      <c r="K3" s="12" t="n">
        <v>35916</v>
      </c>
      <c r="L3" s="11" t="n">
        <v>36281</v>
      </c>
      <c r="M3" s="12" t="n">
        <v>36647</v>
      </c>
      <c r="N3" s="5"/>
      <c r="O3" s="11" t="n">
        <v>35582</v>
      </c>
      <c r="P3" s="12" t="n">
        <v>35947</v>
      </c>
      <c r="Q3" s="11" t="n">
        <v>36312</v>
      </c>
      <c r="R3" s="12" t="n">
        <v>36678</v>
      </c>
      <c r="S3" s="5"/>
      <c r="T3" s="11" t="n">
        <v>35612</v>
      </c>
      <c r="U3" s="11" t="n">
        <v>35977</v>
      </c>
      <c r="V3" s="11" t="n">
        <v>36342</v>
      </c>
      <c r="W3" s="11" t="n">
        <v>36708</v>
      </c>
      <c r="X3" s="5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6" hidden="false" customHeight="true" outlineLevel="0" collapsed="false">
      <c r="A4" s="14"/>
      <c r="B4" s="39"/>
      <c r="C4" s="10"/>
      <c r="D4" s="10"/>
      <c r="E4" s="42"/>
      <c r="F4" s="42"/>
      <c r="G4" s="42"/>
      <c r="H4" s="42"/>
      <c r="I4" s="5"/>
      <c r="J4" s="42"/>
      <c r="K4" s="42"/>
      <c r="L4" s="42"/>
      <c r="M4" s="42"/>
      <c r="N4" s="5"/>
      <c r="O4" s="42"/>
      <c r="P4" s="42"/>
      <c r="Q4" s="42"/>
      <c r="R4" s="42"/>
      <c r="S4" s="5"/>
      <c r="T4" s="42"/>
      <c r="U4" s="42"/>
      <c r="V4" s="42"/>
      <c r="W4" s="43"/>
      <c r="X4" s="18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2.75" hidden="false" customHeight="false" outlineLevel="0" collapsed="false">
      <c r="A5" s="19"/>
      <c r="B5" s="1" t="s">
        <v>88</v>
      </c>
      <c r="C5" s="22" t="n">
        <v>257098</v>
      </c>
      <c r="D5" s="14"/>
      <c r="E5" s="22" t="n">
        <f aca="false">+Resevoirs!G29</f>
        <v>94858</v>
      </c>
      <c r="F5" s="22" t="n">
        <f aca="false">+Resevoirs!H29</f>
        <v>123880</v>
      </c>
      <c r="G5" s="22" t="n">
        <f aca="false">+Resevoirs!I29</f>
        <v>186403</v>
      </c>
      <c r="H5" s="22" t="n">
        <f aca="false">+Resevoirs!J29</f>
        <v>153076</v>
      </c>
      <c r="I5" s="14"/>
      <c r="J5" s="22" t="n">
        <f aca="false">+Resevoirs!L29</f>
        <v>114158</v>
      </c>
      <c r="K5" s="22" t="n">
        <f aca="false">+Resevoirs!M29</f>
        <v>154976</v>
      </c>
      <c r="L5" s="22" t="n">
        <f aca="false">+Resevoirs!N29</f>
        <v>204668</v>
      </c>
      <c r="M5" s="22" t="n">
        <f aca="false">+Resevoirs!O29</f>
        <v>158022</v>
      </c>
      <c r="N5" s="14"/>
      <c r="O5" s="22" t="n">
        <f aca="false">+Resevoirs!Q29</f>
        <v>137974</v>
      </c>
      <c r="P5" s="22" t="n">
        <f aca="false">+Resevoirs!R29</f>
        <v>187598</v>
      </c>
      <c r="Q5" s="22" t="n">
        <f aca="false">+Resevoirs!S29</f>
        <v>224277</v>
      </c>
      <c r="R5" s="22" t="n">
        <f aca="false">+Resevoirs!T29</f>
        <v>173574</v>
      </c>
      <c r="S5" s="14"/>
      <c r="T5" s="22" t="n">
        <f aca="false">+Resevoirs!V29</f>
        <v>151518</v>
      </c>
      <c r="U5" s="22" t="n">
        <f aca="false">+Resevoirs!W29</f>
        <v>208408</v>
      </c>
      <c r="V5" s="22" t="n">
        <f aca="false">+Resevoirs!X29</f>
        <v>248028</v>
      </c>
      <c r="W5" s="22" t="n">
        <f aca="false">+Resevoirs!Y29</f>
        <v>168988</v>
      </c>
      <c r="X5" s="6"/>
    </row>
    <row r="6" customFormat="false" ht="13.5" hidden="false" customHeight="false" outlineLevel="0" collapsed="false">
      <c r="A6" s="19"/>
      <c r="B6" s="1" t="s">
        <v>89</v>
      </c>
      <c r="C6" s="22" t="n">
        <v>66648</v>
      </c>
      <c r="D6" s="14"/>
      <c r="E6" s="22" t="n">
        <f aca="false">+'Salt Domes'!G18</f>
        <v>29020</v>
      </c>
      <c r="F6" s="22" t="n">
        <f aca="false">+'Salt Domes'!H18</f>
        <v>29032</v>
      </c>
      <c r="G6" s="22" t="n">
        <f aca="false">+'Salt Domes'!I18</f>
        <v>37271</v>
      </c>
      <c r="H6" s="22" t="n">
        <f aca="false">+'Salt Domes'!J18</f>
        <v>33709</v>
      </c>
      <c r="I6" s="14"/>
      <c r="J6" s="22" t="n">
        <f aca="false">+'Salt Domes'!L18</f>
        <v>29799</v>
      </c>
      <c r="K6" s="22" t="n">
        <f aca="false">+'Salt Domes'!M18</f>
        <v>40501</v>
      </c>
      <c r="L6" s="22" t="n">
        <f aca="false">+'Salt Domes'!N18</f>
        <v>40495</v>
      </c>
      <c r="M6" s="22" t="n">
        <f aca="false">+'Salt Domes'!O18</f>
        <v>38212</v>
      </c>
      <c r="N6" s="14"/>
      <c r="O6" s="22" t="n">
        <f aca="false">+'Salt Domes'!Q18</f>
        <v>39304</v>
      </c>
      <c r="P6" s="22" t="n">
        <f aca="false">+'Salt Domes'!R18</f>
        <v>39900</v>
      </c>
      <c r="Q6" s="22" t="n">
        <f aca="false">+'Salt Domes'!S18</f>
        <v>50973</v>
      </c>
      <c r="R6" s="22" t="n">
        <f aca="false">+'Salt Domes'!T18</f>
        <v>37633</v>
      </c>
      <c r="S6" s="14"/>
      <c r="T6" s="22" t="n">
        <f aca="false">+'Salt Domes'!V18</f>
        <v>44772</v>
      </c>
      <c r="U6" s="22" t="n">
        <f aca="false">+'Salt Domes'!W18</f>
        <v>42437</v>
      </c>
      <c r="V6" s="22" t="n">
        <f aca="false">+'Salt Domes'!X18</f>
        <v>53909</v>
      </c>
      <c r="W6" s="22" t="n">
        <f aca="false">+'Salt Domes'!Y18</f>
        <v>42757</v>
      </c>
      <c r="X6" s="14"/>
    </row>
    <row r="7" customFormat="false" ht="5.25" hidden="false" customHeight="true" outlineLevel="0" collapsed="false">
      <c r="A7" s="19"/>
      <c r="B7" s="4"/>
      <c r="C7" s="27"/>
      <c r="D7" s="28"/>
      <c r="E7" s="29"/>
      <c r="F7" s="29"/>
      <c r="G7" s="29"/>
      <c r="H7" s="29"/>
      <c r="I7" s="28"/>
      <c r="J7" s="29"/>
      <c r="K7" s="29"/>
      <c r="L7" s="29"/>
      <c r="M7" s="29"/>
      <c r="N7" s="28"/>
      <c r="O7" s="29"/>
      <c r="P7" s="29"/>
      <c r="Q7" s="29"/>
      <c r="R7" s="29"/>
      <c r="S7" s="28"/>
      <c r="T7" s="29"/>
      <c r="U7" s="29"/>
      <c r="V7" s="29"/>
      <c r="W7" s="29"/>
      <c r="X7" s="28"/>
    </row>
    <row r="8" customFormat="false" ht="13.5" hidden="false" customHeight="false" outlineLevel="0" collapsed="false">
      <c r="A8" s="19"/>
      <c r="B8" s="1" t="s">
        <v>58</v>
      </c>
      <c r="C8" s="22" t="n">
        <f aca="false">SUM(C5:C6)</f>
        <v>323746</v>
      </c>
      <c r="D8" s="14"/>
      <c r="E8" s="22" t="n">
        <f aca="false">SUM(E5:E6)</f>
        <v>123878</v>
      </c>
      <c r="F8" s="22" t="n">
        <f aca="false">SUM(F5:F6)</f>
        <v>152912</v>
      </c>
      <c r="G8" s="22" t="n">
        <f aca="false">SUM(G5:G6)</f>
        <v>223674</v>
      </c>
      <c r="H8" s="22" t="n">
        <f aca="false">SUM(H5:H6)</f>
        <v>186785</v>
      </c>
      <c r="I8" s="14"/>
      <c r="J8" s="22" t="n">
        <f aca="false">SUM(J5:J6)</f>
        <v>143957</v>
      </c>
      <c r="K8" s="22" t="n">
        <f aca="false">SUM(K5:K6)</f>
        <v>195477</v>
      </c>
      <c r="L8" s="22" t="n">
        <f aca="false">SUM(L5:L6)</f>
        <v>245163</v>
      </c>
      <c r="M8" s="22" t="n">
        <f aca="false">SUM(M5:M6)</f>
        <v>196234</v>
      </c>
      <c r="N8" s="14"/>
      <c r="O8" s="22" t="n">
        <f aca="false">SUM(O5:O6)</f>
        <v>177278</v>
      </c>
      <c r="P8" s="22" t="n">
        <f aca="false">SUM(P5:P6)</f>
        <v>227498</v>
      </c>
      <c r="Q8" s="22" t="n">
        <f aca="false">SUM(Q5:Q6)</f>
        <v>275250</v>
      </c>
      <c r="R8" s="22" t="n">
        <f aca="false">SUM(R5:R6)</f>
        <v>211207</v>
      </c>
      <c r="S8" s="14"/>
      <c r="T8" s="22" t="n">
        <f aca="false">SUM(T5:T6)</f>
        <v>196290</v>
      </c>
      <c r="U8" s="22" t="n">
        <f aca="false">SUM(U5:U6)</f>
        <v>250845</v>
      </c>
      <c r="V8" s="22" t="n">
        <f aca="false">SUM(V5:V6)</f>
        <v>301937</v>
      </c>
      <c r="W8" s="22" t="n">
        <f aca="false">SUM(W5:W6)</f>
        <v>211745</v>
      </c>
      <c r="X8" s="14"/>
    </row>
    <row r="9" customFormat="false" ht="6.75" hidden="false" customHeight="true" outlineLevel="0" collapsed="false">
      <c r="A9" s="30"/>
      <c r="B9" s="4"/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7"/>
      <c r="Q9" s="27"/>
      <c r="R9" s="27"/>
      <c r="S9" s="27"/>
      <c r="T9" s="28"/>
      <c r="U9" s="27"/>
      <c r="V9" s="27"/>
      <c r="W9" s="27"/>
      <c r="X9" s="5"/>
    </row>
    <row r="10" customFormat="false" ht="15" hidden="false" customHeight="false" outlineLevel="0" collapsed="false">
      <c r="B10" s="53" t="s">
        <v>90</v>
      </c>
      <c r="C10" s="53"/>
      <c r="D10" s="53"/>
      <c r="E10" s="54" t="n">
        <f aca="false">+(J8-E8)/30</f>
        <v>669.3</v>
      </c>
      <c r="F10" s="54" t="n">
        <f aca="false">+(K8-F8)/30</f>
        <v>1418.83333333333</v>
      </c>
      <c r="G10" s="54" t="n">
        <f aca="false">+(L8-G8)/30</f>
        <v>716.3</v>
      </c>
      <c r="H10" s="54" t="n">
        <f aca="false">+(M8-H8)/30</f>
        <v>314.966666666667</v>
      </c>
      <c r="I10" s="53"/>
      <c r="J10" s="54" t="n">
        <f aca="false">+(O8-J8)/31</f>
        <v>1074.87096774194</v>
      </c>
      <c r="K10" s="54" t="n">
        <f aca="false">+(P8-K8)/31</f>
        <v>1032.93548387097</v>
      </c>
      <c r="L10" s="54" t="n">
        <f aca="false">+(Q8-L8)/31</f>
        <v>970.548387096774</v>
      </c>
      <c r="M10" s="54" t="n">
        <f aca="false">+(R8-M8)/31</f>
        <v>483</v>
      </c>
      <c r="N10" s="53"/>
      <c r="O10" s="54" t="n">
        <f aca="false">+(T8-O8)/30</f>
        <v>633.733333333333</v>
      </c>
      <c r="P10" s="54" t="n">
        <f aca="false">+(U8-P8)/30</f>
        <v>778.233333333333</v>
      </c>
      <c r="Q10" s="54" t="n">
        <f aca="false">+(V8-Q8)/30</f>
        <v>889.566666666667</v>
      </c>
      <c r="R10" s="54" t="n">
        <f aca="false">+(W8-R8)/30</f>
        <v>17.9333333333333</v>
      </c>
      <c r="S10" s="53"/>
      <c r="T10" s="54" t="n">
        <f aca="false">+(E18-T8)/31</f>
        <v>-451.354838709677</v>
      </c>
      <c r="U10" s="54" t="n">
        <f aca="false">+(F18-U8)/31</f>
        <v>613.774193548387</v>
      </c>
      <c r="V10" s="54" t="n">
        <f aca="false">+(G18-V8)/31</f>
        <v>202.161290322581</v>
      </c>
      <c r="W10" s="54" t="n">
        <f aca="false">+(H18-W8)/31</f>
        <v>-169.548387096774</v>
      </c>
      <c r="X10" s="1" t="n">
        <f aca="false">+X8/$C$8</f>
        <v>0</v>
      </c>
    </row>
    <row r="11" customFormat="false" ht="13.5" hidden="false" customHeight="false" outlineLevel="0" collapsed="false">
      <c r="B11" s="2"/>
    </row>
    <row r="12" customFormat="false" ht="6" hidden="false" customHeight="true" outlineLevel="0" collapsed="false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28"/>
    </row>
    <row r="13" customFormat="false" ht="23.25" hidden="false" customHeight="false" outlineLevel="0" collapsed="false">
      <c r="A13" s="6"/>
      <c r="B13" s="52" t="s">
        <v>87</v>
      </c>
      <c r="C13" s="9" t="s">
        <v>4</v>
      </c>
      <c r="D13" s="10"/>
      <c r="E13" s="11" t="n">
        <v>35643</v>
      </c>
      <c r="F13" s="11" t="n">
        <v>36008</v>
      </c>
      <c r="G13" s="11" t="n">
        <v>36373</v>
      </c>
      <c r="H13" s="11" t="n">
        <v>36739</v>
      </c>
      <c r="I13" s="5"/>
      <c r="J13" s="11" t="n">
        <v>35674</v>
      </c>
      <c r="K13" s="11" t="n">
        <v>36039</v>
      </c>
      <c r="L13" s="11" t="n">
        <v>36404</v>
      </c>
      <c r="M13" s="11" t="n">
        <v>36770</v>
      </c>
      <c r="N13" s="5"/>
      <c r="O13" s="11" t="n">
        <v>35704</v>
      </c>
      <c r="P13" s="11" t="n">
        <v>36069</v>
      </c>
      <c r="Q13" s="11" t="n">
        <v>36434</v>
      </c>
      <c r="R13" s="11" t="n">
        <v>36800</v>
      </c>
      <c r="S13" s="5"/>
      <c r="T13" s="11" t="n">
        <v>35735</v>
      </c>
      <c r="U13" s="11" t="n">
        <v>36100</v>
      </c>
      <c r="V13" s="11" t="n">
        <v>36465</v>
      </c>
      <c r="W13" s="11" t="n">
        <v>36831</v>
      </c>
      <c r="X13" s="5"/>
    </row>
    <row r="14" customFormat="false" ht="6" hidden="false" customHeight="true" outlineLevel="0" collapsed="false">
      <c r="A14" s="14"/>
      <c r="B14" s="39"/>
      <c r="C14" s="10"/>
      <c r="D14" s="10"/>
      <c r="E14" s="42"/>
      <c r="F14" s="42"/>
      <c r="G14" s="42"/>
      <c r="H14" s="42"/>
      <c r="I14" s="5"/>
      <c r="J14" s="42"/>
      <c r="K14" s="42"/>
      <c r="L14" s="42"/>
      <c r="M14" s="42"/>
      <c r="N14" s="5"/>
      <c r="O14" s="42"/>
      <c r="P14" s="42"/>
      <c r="Q14" s="42"/>
      <c r="R14" s="42"/>
      <c r="S14" s="5"/>
      <c r="T14" s="42"/>
      <c r="U14" s="42"/>
      <c r="V14" s="42"/>
      <c r="W14" s="43"/>
      <c r="X14" s="18"/>
    </row>
    <row r="15" customFormat="false" ht="12.75" hidden="false" customHeight="false" outlineLevel="0" collapsed="false">
      <c r="A15" s="19"/>
      <c r="B15" s="1" t="s">
        <v>91</v>
      </c>
      <c r="C15" s="22" t="n">
        <v>257098</v>
      </c>
      <c r="D15" s="14"/>
      <c r="E15" s="22" t="n">
        <f aca="false">+Resevoirs!G61</f>
        <v>149685</v>
      </c>
      <c r="F15" s="22" t="n">
        <f aca="false">+Resevoirs!H61</f>
        <v>224035</v>
      </c>
      <c r="G15" s="22" t="n">
        <f aca="false">+Resevoirs!I61</f>
        <v>258490</v>
      </c>
      <c r="H15" s="22" t="n">
        <f aca="false">+Resevoirs!J61</f>
        <v>158769</v>
      </c>
      <c r="I15" s="14"/>
      <c r="J15" s="22" t="n">
        <f aca="false">+Resevoirs!L61</f>
        <v>162731</v>
      </c>
      <c r="K15" s="22" t="n">
        <f aca="false">+Resevoirs!M61</f>
        <v>238243</v>
      </c>
      <c r="L15" s="22" t="n">
        <f aca="false">+Resevoirs!N61</f>
        <v>248188</v>
      </c>
      <c r="M15" s="22" t="n">
        <f aca="false">+Resevoirs!O61</f>
        <v>0</v>
      </c>
      <c r="N15" s="14"/>
      <c r="O15" s="22" t="n">
        <f aca="false">+Resevoirs!Q61</f>
        <v>180729</v>
      </c>
      <c r="P15" s="22" t="n">
        <f aca="false">+Resevoirs!R61</f>
        <v>248678</v>
      </c>
      <c r="Q15" s="22" t="n">
        <f aca="false">+Resevoirs!S61</f>
        <v>255555</v>
      </c>
      <c r="R15" s="22" t="n">
        <f aca="false">+Resevoirs!T61</f>
        <v>0</v>
      </c>
      <c r="S15" s="14"/>
      <c r="T15" s="22" t="n">
        <f aca="false">+Resevoirs!V61</f>
        <v>204211</v>
      </c>
      <c r="U15" s="22" t="n">
        <f aca="false">+Resevoirs!W61</f>
        <v>268254</v>
      </c>
      <c r="V15" s="22" t="n">
        <f aca="false">+Resevoirs!X61</f>
        <v>264981</v>
      </c>
      <c r="W15" s="22" t="n">
        <f aca="false">+Resevoirs!Y61</f>
        <v>0</v>
      </c>
      <c r="X15" s="6"/>
    </row>
    <row r="16" customFormat="false" ht="13.5" hidden="false" customHeight="false" outlineLevel="0" collapsed="false">
      <c r="A16" s="19"/>
      <c r="B16" s="1" t="s">
        <v>89</v>
      </c>
      <c r="C16" s="22" t="n">
        <v>66648</v>
      </c>
      <c r="D16" s="14"/>
      <c r="E16" s="22" t="n">
        <f aca="false">+'Salt Domes'!G39</f>
        <v>32613</v>
      </c>
      <c r="F16" s="22" t="n">
        <f aca="false">+'Salt Domes'!H39</f>
        <v>45837</v>
      </c>
      <c r="G16" s="22" t="n">
        <f aca="false">+'Salt Domes'!I39</f>
        <v>49714</v>
      </c>
      <c r="H16" s="22" t="n">
        <f aca="false">+'Salt Domes'!J39</f>
        <v>47720</v>
      </c>
      <c r="I16" s="14"/>
      <c r="J16" s="22" t="n">
        <f aca="false">+'Salt Domes'!L39</f>
        <v>31673</v>
      </c>
      <c r="K16" s="22" t="n">
        <f aca="false">+'Salt Domes'!M39</f>
        <v>49192</v>
      </c>
      <c r="L16" s="22" t="n">
        <f aca="false">+'Salt Domes'!N39</f>
        <v>51200</v>
      </c>
      <c r="M16" s="22" t="n">
        <f aca="false">+'Salt Domes'!O39</f>
        <v>0</v>
      </c>
      <c r="N16" s="14"/>
      <c r="O16" s="22" t="n">
        <f aca="false">+'Salt Domes'!Q39</f>
        <v>38457</v>
      </c>
      <c r="P16" s="22" t="n">
        <f aca="false">+'Salt Domes'!R39</f>
        <v>44623</v>
      </c>
      <c r="Q16" s="22" t="n">
        <f aca="false">+'Salt Domes'!S39</f>
        <v>59406</v>
      </c>
      <c r="R16" s="22" t="n">
        <f aca="false">+'Salt Domes'!T39</f>
        <v>0</v>
      </c>
      <c r="S16" s="14"/>
      <c r="T16" s="22" t="n">
        <f aca="false">+'Salt Domes'!V39</f>
        <v>47624</v>
      </c>
      <c r="U16" s="22" t="n">
        <f aca="false">+'Salt Domes'!W39</f>
        <v>61311</v>
      </c>
      <c r="V16" s="22" t="n">
        <f aca="false">+'Salt Domes'!X39</f>
        <v>63383</v>
      </c>
      <c r="W16" s="22" t="n">
        <f aca="false">+'Salt Domes'!Y39</f>
        <v>0</v>
      </c>
      <c r="X16" s="14"/>
    </row>
    <row r="17" customFormat="false" ht="6" hidden="false" customHeight="true" outlineLevel="0" collapsed="false">
      <c r="A17" s="19"/>
      <c r="B17" s="4"/>
      <c r="C17" s="27"/>
      <c r="D17" s="28"/>
      <c r="E17" s="29"/>
      <c r="F17" s="29"/>
      <c r="G17" s="29"/>
      <c r="H17" s="27"/>
      <c r="I17" s="28"/>
      <c r="J17" s="29"/>
      <c r="K17" s="29"/>
      <c r="L17" s="29"/>
      <c r="M17" s="27"/>
      <c r="N17" s="28"/>
      <c r="O17" s="29"/>
      <c r="P17" s="29"/>
      <c r="Q17" s="29"/>
      <c r="R17" s="27"/>
      <c r="S17" s="28"/>
      <c r="T17" s="29"/>
      <c r="U17" s="29"/>
      <c r="V17" s="29"/>
      <c r="W17" s="35"/>
      <c r="X17" s="14"/>
    </row>
    <row r="18" customFormat="false" ht="13.5" hidden="false" customHeight="false" outlineLevel="0" collapsed="false">
      <c r="A18" s="19"/>
      <c r="B18" s="1" t="s">
        <v>58</v>
      </c>
      <c r="C18" s="22" t="n">
        <f aca="false">SUM(C15:C16)</f>
        <v>323746</v>
      </c>
      <c r="D18" s="14"/>
      <c r="E18" s="22" t="n">
        <f aca="false">SUM(E15:E16)</f>
        <v>182298</v>
      </c>
      <c r="F18" s="22" t="n">
        <f aca="false">SUM(F15:F16)</f>
        <v>269872</v>
      </c>
      <c r="G18" s="22" t="n">
        <f aca="false">SUM(G15:G16)</f>
        <v>308204</v>
      </c>
      <c r="H18" s="22" t="n">
        <f aca="false">SUM(H15:H16)</f>
        <v>206489</v>
      </c>
      <c r="I18" s="14"/>
      <c r="J18" s="22" t="n">
        <f aca="false">SUM(J15:J16)</f>
        <v>194404</v>
      </c>
      <c r="K18" s="22" t="n">
        <f aca="false">SUM(K15:K16)</f>
        <v>287435</v>
      </c>
      <c r="L18" s="22" t="n">
        <f aca="false">SUM(L15:L16)</f>
        <v>299388</v>
      </c>
      <c r="M18" s="22" t="n">
        <f aca="false">SUM(M15:M16)</f>
        <v>0</v>
      </c>
      <c r="N18" s="14"/>
      <c r="O18" s="22" t="n">
        <f aca="false">SUM(O15:O16)</f>
        <v>219186</v>
      </c>
      <c r="P18" s="22" t="n">
        <f aca="false">SUM(P15:P16)</f>
        <v>293301</v>
      </c>
      <c r="Q18" s="22" t="n">
        <f aca="false">SUM(Q15:Q16)</f>
        <v>314961</v>
      </c>
      <c r="R18" s="22" t="n">
        <f aca="false">SUM(R15:R16)</f>
        <v>0</v>
      </c>
      <c r="S18" s="14"/>
      <c r="T18" s="22" t="n">
        <f aca="false">SUM(T15:T16)</f>
        <v>251835</v>
      </c>
      <c r="U18" s="22" t="n">
        <f aca="false">SUM(U15:U16)</f>
        <v>329565</v>
      </c>
      <c r="V18" s="22" t="n">
        <f aca="false">SUM(V15:V16)</f>
        <v>328364</v>
      </c>
      <c r="W18" s="22" t="n">
        <f aca="false">SUM(W15:W16)</f>
        <v>0</v>
      </c>
      <c r="X18" s="14"/>
    </row>
    <row r="19" customFormat="false" ht="6" hidden="false" customHeight="true" outlineLevel="0" collapsed="false">
      <c r="A19" s="30"/>
      <c r="B19" s="4"/>
      <c r="C19" s="4"/>
      <c r="D19" s="3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31"/>
    </row>
    <row r="20" customFormat="false" ht="15" hidden="false" customHeight="false" outlineLevel="0" collapsed="false">
      <c r="B20" s="53" t="s">
        <v>90</v>
      </c>
      <c r="C20" s="53"/>
      <c r="D20" s="53"/>
      <c r="E20" s="54" t="n">
        <f aca="false">+(J18-E18)/31</f>
        <v>390.516129032258</v>
      </c>
      <c r="F20" s="54" t="n">
        <f aca="false">+(K18-F18)/31</f>
        <v>566.548387096774</v>
      </c>
      <c r="G20" s="54" t="n">
        <f aca="false">+(L18-G18)/31</f>
        <v>-284.387096774194</v>
      </c>
      <c r="H20" s="54"/>
      <c r="I20" s="53"/>
      <c r="J20" s="54" t="n">
        <f aca="false">+(O18-J18)/30</f>
        <v>826.066666666667</v>
      </c>
      <c r="K20" s="54" t="n">
        <f aca="false">+(P18-K18)/30</f>
        <v>195.533333333333</v>
      </c>
      <c r="L20" s="54" t="n">
        <f aca="false">+(Q18-L18)/30</f>
        <v>519.1</v>
      </c>
      <c r="M20" s="54"/>
      <c r="N20" s="53"/>
      <c r="O20" s="54" t="n">
        <f aca="false">+(T18-O18)/31</f>
        <v>1053.1935483871</v>
      </c>
      <c r="P20" s="54" t="n">
        <f aca="false">+(U18-P18)/31</f>
        <v>1169.8064516129</v>
      </c>
      <c r="Q20" s="54" t="n">
        <f aca="false">+(V18-Q18)/31</f>
        <v>432.354838709677</v>
      </c>
      <c r="R20" s="54"/>
      <c r="S20" s="53"/>
      <c r="T20" s="54"/>
      <c r="U20" s="54"/>
      <c r="V20" s="54"/>
      <c r="W20" s="54"/>
    </row>
    <row r="21" customFormat="false" ht="13.5" hidden="false" customHeight="false" outlineLevel="0" collapsed="false"/>
    <row r="22" customFormat="false" ht="6" hidden="false" customHeight="true" outlineLevel="0" collapsed="false">
      <c r="A22" s="3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5"/>
    </row>
    <row r="23" customFormat="false" ht="23.25" hidden="false" customHeight="false" outlineLevel="0" collapsed="false">
      <c r="A23" s="6"/>
      <c r="B23" s="52" t="s">
        <v>87</v>
      </c>
      <c r="C23" s="9" t="s">
        <v>4</v>
      </c>
      <c r="D23" s="10"/>
      <c r="E23" s="11" t="n">
        <v>35521</v>
      </c>
      <c r="F23" s="12" t="n">
        <v>35886</v>
      </c>
      <c r="G23" s="11" t="n">
        <v>36251</v>
      </c>
      <c r="H23" s="12" t="n">
        <v>36617</v>
      </c>
      <c r="I23" s="5"/>
      <c r="J23" s="11" t="n">
        <v>35551</v>
      </c>
      <c r="K23" s="12" t="n">
        <v>35916</v>
      </c>
      <c r="L23" s="11" t="n">
        <v>36281</v>
      </c>
      <c r="M23" s="12" t="n">
        <v>36647</v>
      </c>
      <c r="N23" s="5"/>
      <c r="O23" s="11" t="n">
        <v>35582</v>
      </c>
      <c r="P23" s="12" t="n">
        <v>35947</v>
      </c>
      <c r="Q23" s="11" t="n">
        <v>36312</v>
      </c>
      <c r="R23" s="12" t="n">
        <v>36678</v>
      </c>
      <c r="S23" s="5"/>
      <c r="T23" s="11" t="n">
        <v>35612</v>
      </c>
      <c r="U23" s="11" t="n">
        <v>35977</v>
      </c>
      <c r="V23" s="11" t="n">
        <v>36342</v>
      </c>
      <c r="W23" s="11" t="n">
        <v>36708</v>
      </c>
      <c r="X23" s="5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</row>
    <row r="24" customFormat="false" ht="6" hidden="false" customHeight="true" outlineLevel="0" collapsed="false">
      <c r="A24" s="14"/>
      <c r="B24" s="39"/>
      <c r="C24" s="10"/>
      <c r="D24" s="10"/>
      <c r="E24" s="42"/>
      <c r="F24" s="42"/>
      <c r="G24" s="42"/>
      <c r="H24" s="42"/>
      <c r="I24" s="5"/>
      <c r="J24" s="42"/>
      <c r="K24" s="42"/>
      <c r="L24" s="42"/>
      <c r="M24" s="42"/>
      <c r="N24" s="5"/>
      <c r="O24" s="42"/>
      <c r="P24" s="42"/>
      <c r="Q24" s="42"/>
      <c r="R24" s="42"/>
      <c r="S24" s="5"/>
      <c r="T24" s="42"/>
      <c r="U24" s="42"/>
      <c r="V24" s="42"/>
      <c r="W24" s="43"/>
      <c r="X24" s="18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</row>
    <row r="25" customFormat="false" ht="12.75" hidden="false" customHeight="false" outlineLevel="0" collapsed="false">
      <c r="A25" s="19"/>
      <c r="B25" s="1" t="s">
        <v>92</v>
      </c>
      <c r="C25" s="22" t="n">
        <f aca="false">+Resevoirs!E121</f>
        <v>188098</v>
      </c>
      <c r="D25" s="14"/>
      <c r="E25" s="22" t="n">
        <f aca="false">+Resevoirs!G121</f>
        <v>79831</v>
      </c>
      <c r="F25" s="22" t="n">
        <f aca="false">+Resevoirs!H121</f>
        <v>97238</v>
      </c>
      <c r="G25" s="22" t="n">
        <f aca="false">+Resevoirs!I121</f>
        <v>142069</v>
      </c>
      <c r="H25" s="22" t="n">
        <f aca="false">+Resevoirs!J121</f>
        <v>140842</v>
      </c>
      <c r="I25" s="14"/>
      <c r="J25" s="22" t="n">
        <f aca="false">+Resevoirs!L121</f>
        <v>95271</v>
      </c>
      <c r="K25" s="22" t="n">
        <f aca="false">+Resevoirs!M121</f>
        <v>117721</v>
      </c>
      <c r="L25" s="22" t="n">
        <f aca="false">+Resevoirs!N121</f>
        <v>159464</v>
      </c>
      <c r="M25" s="22" t="n">
        <f aca="false">+Resevoirs!O121</f>
        <v>146524</v>
      </c>
      <c r="N25" s="14"/>
      <c r="O25" s="22" t="n">
        <f aca="false">+Resevoirs!Q121</f>
        <v>113919</v>
      </c>
      <c r="P25" s="22" t="n">
        <f aca="false">+Resevoirs!R121</f>
        <v>140757</v>
      </c>
      <c r="Q25" s="22" t="n">
        <f aca="false">+Resevoirs!S121</f>
        <v>172693</v>
      </c>
      <c r="R25" s="22" t="n">
        <f aca="false">+Resevoirs!T121</f>
        <v>156110</v>
      </c>
      <c r="S25" s="14"/>
      <c r="T25" s="22" t="n">
        <f aca="false">+Resevoirs!V121</f>
        <v>122520</v>
      </c>
      <c r="U25" s="22" t="n">
        <f aca="false">+Resevoirs!W121</f>
        <v>151406</v>
      </c>
      <c r="V25" s="22" t="n">
        <f aca="false">+Resevoirs!X121</f>
        <v>189626</v>
      </c>
      <c r="W25" s="22" t="n">
        <f aca="false">+Resevoirs!Y121</f>
        <v>145830</v>
      </c>
      <c r="X25" s="6"/>
    </row>
    <row r="26" customFormat="false" ht="13.5" hidden="false" customHeight="false" outlineLevel="0" collapsed="false">
      <c r="A26" s="19"/>
      <c r="B26" s="1" t="s">
        <v>89</v>
      </c>
      <c r="C26" s="22" t="n">
        <v>66648</v>
      </c>
      <c r="D26" s="14"/>
      <c r="E26" s="22" t="n">
        <f aca="false">+'Salt Domes'!G18</f>
        <v>29020</v>
      </c>
      <c r="F26" s="22" t="n">
        <f aca="false">+'Salt Domes'!H18</f>
        <v>29032</v>
      </c>
      <c r="G26" s="22" t="n">
        <f aca="false">+'Salt Domes'!I18</f>
        <v>37271</v>
      </c>
      <c r="H26" s="22" t="n">
        <f aca="false">+'Salt Domes'!J18</f>
        <v>33709</v>
      </c>
      <c r="I26" s="14"/>
      <c r="J26" s="22" t="n">
        <f aca="false">+'Salt Domes'!L18</f>
        <v>29799</v>
      </c>
      <c r="K26" s="22" t="n">
        <f aca="false">+'Salt Domes'!M18</f>
        <v>40501</v>
      </c>
      <c r="L26" s="22" t="n">
        <f aca="false">+'Salt Domes'!N18</f>
        <v>40495</v>
      </c>
      <c r="M26" s="22" t="n">
        <f aca="false">+'Salt Domes'!O18</f>
        <v>38212</v>
      </c>
      <c r="N26" s="14"/>
      <c r="O26" s="22" t="n">
        <f aca="false">+'Salt Domes'!Q18</f>
        <v>39304</v>
      </c>
      <c r="P26" s="22" t="n">
        <f aca="false">+'Salt Domes'!R18</f>
        <v>39900</v>
      </c>
      <c r="Q26" s="22" t="n">
        <f aca="false">+'Salt Domes'!S18</f>
        <v>50973</v>
      </c>
      <c r="R26" s="22" t="n">
        <f aca="false">+'Salt Domes'!T18</f>
        <v>37633</v>
      </c>
      <c r="S26" s="14"/>
      <c r="T26" s="22" t="n">
        <f aca="false">+'Salt Domes'!V18</f>
        <v>44772</v>
      </c>
      <c r="U26" s="22" t="n">
        <f aca="false">+'Salt Domes'!W18</f>
        <v>42437</v>
      </c>
      <c r="V26" s="22" t="n">
        <f aca="false">+'Salt Domes'!X18</f>
        <v>53909</v>
      </c>
      <c r="W26" s="22" t="n">
        <f aca="false">+'Salt Domes'!Y18</f>
        <v>42757</v>
      </c>
      <c r="X26" s="14"/>
    </row>
    <row r="27" customFormat="false" ht="5.25" hidden="false" customHeight="true" outlineLevel="0" collapsed="false">
      <c r="A27" s="19"/>
      <c r="B27" s="4"/>
      <c r="C27" s="27"/>
      <c r="D27" s="28"/>
      <c r="E27" s="29"/>
      <c r="F27" s="29"/>
      <c r="G27" s="29"/>
      <c r="H27" s="29"/>
      <c r="I27" s="28"/>
      <c r="J27" s="29"/>
      <c r="K27" s="29"/>
      <c r="L27" s="29"/>
      <c r="M27" s="29"/>
      <c r="N27" s="28"/>
      <c r="O27" s="29"/>
      <c r="P27" s="29"/>
      <c r="Q27" s="29"/>
      <c r="R27" s="29"/>
      <c r="S27" s="28"/>
      <c r="T27" s="29"/>
      <c r="U27" s="29"/>
      <c r="V27" s="29"/>
      <c r="W27" s="29"/>
      <c r="X27" s="28"/>
    </row>
    <row r="28" customFormat="false" ht="13.5" hidden="false" customHeight="false" outlineLevel="0" collapsed="false">
      <c r="A28" s="19"/>
      <c r="B28" s="1" t="s">
        <v>58</v>
      </c>
      <c r="C28" s="22" t="n">
        <f aca="false">SUM(C25:C26)</f>
        <v>254746</v>
      </c>
      <c r="D28" s="14"/>
      <c r="E28" s="22" t="n">
        <f aca="false">SUM(E25:E26)</f>
        <v>108851</v>
      </c>
      <c r="F28" s="22" t="n">
        <f aca="false">SUM(F25:F26)</f>
        <v>126270</v>
      </c>
      <c r="G28" s="22" t="n">
        <f aca="false">SUM(G25:G26)</f>
        <v>179340</v>
      </c>
      <c r="H28" s="22" t="n">
        <f aca="false">SUM(H25:H26)</f>
        <v>174551</v>
      </c>
      <c r="I28" s="14"/>
      <c r="J28" s="22" t="n">
        <f aca="false">SUM(J25:J26)</f>
        <v>125070</v>
      </c>
      <c r="K28" s="22" t="n">
        <f aca="false">SUM(K25:K26)</f>
        <v>158222</v>
      </c>
      <c r="L28" s="22" t="n">
        <f aca="false">SUM(L25:L26)</f>
        <v>199959</v>
      </c>
      <c r="M28" s="22" t="n">
        <f aca="false">SUM(M25:M26)</f>
        <v>184736</v>
      </c>
      <c r="N28" s="14"/>
      <c r="O28" s="22" t="n">
        <f aca="false">SUM(O25:O26)</f>
        <v>153223</v>
      </c>
      <c r="P28" s="22" t="n">
        <f aca="false">SUM(P25:P26)</f>
        <v>180657</v>
      </c>
      <c r="Q28" s="22" t="n">
        <f aca="false">SUM(Q25:Q26)</f>
        <v>223666</v>
      </c>
      <c r="R28" s="22" t="n">
        <f aca="false">SUM(R25:R26)</f>
        <v>193743</v>
      </c>
      <c r="S28" s="14"/>
      <c r="T28" s="22" t="n">
        <f aca="false">SUM(T25:T26)</f>
        <v>167292</v>
      </c>
      <c r="U28" s="22" t="n">
        <f aca="false">SUM(U25:U26)</f>
        <v>193843</v>
      </c>
      <c r="V28" s="22" t="n">
        <f aca="false">SUM(V25:V26)</f>
        <v>243535</v>
      </c>
      <c r="W28" s="22" t="n">
        <f aca="false">SUM(W25:W26)</f>
        <v>188587</v>
      </c>
      <c r="X28" s="14"/>
    </row>
    <row r="29" customFormat="false" ht="6.75" hidden="false" customHeight="true" outlineLevel="0" collapsed="false">
      <c r="A29" s="30"/>
      <c r="B29" s="4"/>
      <c r="C29" s="27"/>
      <c r="D29" s="28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27"/>
      <c r="Q29" s="27"/>
      <c r="R29" s="27"/>
      <c r="S29" s="27"/>
      <c r="T29" s="28"/>
      <c r="U29" s="27"/>
      <c r="V29" s="27"/>
      <c r="W29" s="27"/>
      <c r="X29" s="5"/>
    </row>
    <row r="30" customFormat="false" ht="15" hidden="false" customHeight="false" outlineLevel="0" collapsed="false">
      <c r="B30" s="53" t="s">
        <v>90</v>
      </c>
      <c r="E30" s="54" t="n">
        <f aca="false">+(J28-E28)/30</f>
        <v>540.633333333333</v>
      </c>
      <c r="F30" s="54" t="n">
        <f aca="false">+(K28-F28)/30</f>
        <v>1065.06666666667</v>
      </c>
      <c r="G30" s="54" t="n">
        <f aca="false">+(L28-G28)/30</f>
        <v>687.3</v>
      </c>
      <c r="H30" s="54" t="n">
        <f aca="false">+(M28-H28)/30</f>
        <v>339.5</v>
      </c>
      <c r="I30" s="53"/>
      <c r="J30" s="54" t="n">
        <f aca="false">+(O28-J28)/31</f>
        <v>908.161290322581</v>
      </c>
      <c r="K30" s="54" t="n">
        <f aca="false">+(P28-K28)/31</f>
        <v>723.709677419355</v>
      </c>
      <c r="L30" s="54" t="n">
        <f aca="false">+(Q28-L28)/31</f>
        <v>764.741935483871</v>
      </c>
      <c r="M30" s="54" t="n">
        <f aca="false">+(R28-M28)/31</f>
        <v>290.548387096774</v>
      </c>
      <c r="N30" s="53"/>
      <c r="O30" s="54" t="n">
        <f aca="false">+(T28-O28)/30</f>
        <v>468.966666666667</v>
      </c>
      <c r="P30" s="54" t="n">
        <f aca="false">+(U28-P28)/30</f>
        <v>439.533333333333</v>
      </c>
      <c r="Q30" s="54" t="n">
        <f aca="false">+(V28-Q28)/30</f>
        <v>662.3</v>
      </c>
      <c r="R30" s="54" t="n">
        <f aca="false">+(W28-R28)/30</f>
        <v>-171.866666666667</v>
      </c>
      <c r="S30" s="53"/>
      <c r="T30" s="54" t="n">
        <f aca="false">+(E39-T28)/31</f>
        <v>-333.677419354839</v>
      </c>
      <c r="U30" s="54" t="n">
        <f aca="false">+(F39-U28)/31</f>
        <v>331.483870967742</v>
      </c>
      <c r="V30" s="54" t="n">
        <f aca="false">+(G39-V28)/31</f>
        <v>8.83870967741935</v>
      </c>
      <c r="W30" s="54" t="n">
        <f aca="false">+(H39-W28)/31</f>
        <v>-169.548387096774</v>
      </c>
    </row>
    <row r="32" customFormat="false" ht="13.5" hidden="false" customHeight="false" outlineLevel="0" collapsed="false">
      <c r="B32" s="2"/>
    </row>
    <row r="33" customFormat="false" ht="6" hidden="false" customHeight="true" outlineLevel="0" collapsed="false">
      <c r="A33" s="3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8"/>
    </row>
    <row r="34" customFormat="false" ht="23.25" hidden="false" customHeight="false" outlineLevel="0" collapsed="false">
      <c r="A34" s="6"/>
      <c r="B34" s="52" t="s">
        <v>87</v>
      </c>
      <c r="C34" s="9" t="s">
        <v>4</v>
      </c>
      <c r="D34" s="10"/>
      <c r="E34" s="11" t="n">
        <v>35643</v>
      </c>
      <c r="F34" s="11" t="n">
        <v>36008</v>
      </c>
      <c r="G34" s="11" t="n">
        <v>36373</v>
      </c>
      <c r="H34" s="11" t="n">
        <v>36739</v>
      </c>
      <c r="I34" s="5"/>
      <c r="J34" s="11" t="n">
        <v>35674</v>
      </c>
      <c r="K34" s="11" t="n">
        <v>36039</v>
      </c>
      <c r="L34" s="11" t="n">
        <v>36404</v>
      </c>
      <c r="M34" s="11" t="n">
        <v>36770</v>
      </c>
      <c r="N34" s="5"/>
      <c r="O34" s="11" t="n">
        <v>35704</v>
      </c>
      <c r="P34" s="11" t="n">
        <v>36069</v>
      </c>
      <c r="Q34" s="11" t="n">
        <v>36434</v>
      </c>
      <c r="R34" s="11" t="n">
        <v>36800</v>
      </c>
      <c r="S34" s="5"/>
      <c r="T34" s="11" t="n">
        <v>35735</v>
      </c>
      <c r="U34" s="11" t="n">
        <v>36100</v>
      </c>
      <c r="V34" s="11" t="n">
        <v>36465</v>
      </c>
      <c r="W34" s="11" t="n">
        <v>36831</v>
      </c>
      <c r="X34" s="5"/>
    </row>
    <row r="35" customFormat="false" ht="6" hidden="false" customHeight="true" outlineLevel="0" collapsed="false">
      <c r="A35" s="14"/>
      <c r="B35" s="39"/>
      <c r="C35" s="10"/>
      <c r="D35" s="10"/>
      <c r="E35" s="42"/>
      <c r="F35" s="42"/>
      <c r="G35" s="42"/>
      <c r="H35" s="42"/>
      <c r="I35" s="5"/>
      <c r="J35" s="42"/>
      <c r="K35" s="42"/>
      <c r="L35" s="42"/>
      <c r="M35" s="42"/>
      <c r="N35" s="5"/>
      <c r="O35" s="42"/>
      <c r="P35" s="42"/>
      <c r="Q35" s="42"/>
      <c r="R35" s="42"/>
      <c r="S35" s="5"/>
      <c r="T35" s="42"/>
      <c r="U35" s="42"/>
      <c r="V35" s="42"/>
      <c r="W35" s="43"/>
      <c r="X35" s="18"/>
    </row>
    <row r="36" customFormat="false" ht="12.75" hidden="false" customHeight="false" outlineLevel="0" collapsed="false">
      <c r="A36" s="19"/>
      <c r="B36" s="1" t="s">
        <v>91</v>
      </c>
      <c r="C36" s="22" t="n">
        <v>188098</v>
      </c>
      <c r="D36" s="14"/>
      <c r="E36" s="22" t="n">
        <f aca="false">+Resevoirs!G152</f>
        <v>124335</v>
      </c>
      <c r="F36" s="22" t="n">
        <f aca="false">+Resevoirs!H152</f>
        <v>158282</v>
      </c>
      <c r="G36" s="22" t="n">
        <f aca="false">+Resevoirs!I152</f>
        <v>194095</v>
      </c>
      <c r="H36" s="22" t="n">
        <f aca="false">+Resevoirs!J152</f>
        <v>135611</v>
      </c>
      <c r="I36" s="14"/>
      <c r="J36" s="22" t="n">
        <f aca="false">+Resevoirs!L152</f>
        <v>133287</v>
      </c>
      <c r="K36" s="22" t="n">
        <f aca="false">+Resevoirs!M152</f>
        <v>166482</v>
      </c>
      <c r="L36" s="22" t="n">
        <f aca="false">+Resevoirs!N152</f>
        <v>183524</v>
      </c>
      <c r="M36" s="22" t="n">
        <f aca="false">+Resevoirs!O152</f>
        <v>0</v>
      </c>
      <c r="N36" s="14"/>
      <c r="O36" s="22" t="n">
        <f aca="false">+Resevoirs!Q152</f>
        <v>140557</v>
      </c>
      <c r="P36" s="22" t="n">
        <f aca="false">+Resevoirs!R152</f>
        <v>176145</v>
      </c>
      <c r="Q36" s="22" t="n">
        <f aca="false">+Resevoirs!S152</f>
        <v>185788</v>
      </c>
      <c r="R36" s="22" t="n">
        <f aca="false">+Resevoirs!T152</f>
        <v>0</v>
      </c>
      <c r="S36" s="14"/>
      <c r="T36" s="22" t="n">
        <f aca="false">+Resevoirs!V152</f>
        <v>156709</v>
      </c>
      <c r="U36" s="22" t="n">
        <f aca="false">+Resevoirs!W152</f>
        <v>191763</v>
      </c>
      <c r="V36" s="22" t="n">
        <f aca="false">+Resevoirs!X152</f>
        <v>193130</v>
      </c>
      <c r="W36" s="22" t="n">
        <f aca="false">+Resevoirs!Y152</f>
        <v>0</v>
      </c>
      <c r="X36" s="6"/>
    </row>
    <row r="37" customFormat="false" ht="13.5" hidden="false" customHeight="false" outlineLevel="0" collapsed="false">
      <c r="A37" s="19"/>
      <c r="B37" s="1" t="s">
        <v>89</v>
      </c>
      <c r="C37" s="22" t="n">
        <v>66648</v>
      </c>
      <c r="D37" s="14"/>
      <c r="E37" s="22" t="n">
        <f aca="false">+'Salt Domes'!G39</f>
        <v>32613</v>
      </c>
      <c r="F37" s="22" t="n">
        <f aca="false">+'Salt Domes'!H39</f>
        <v>45837</v>
      </c>
      <c r="G37" s="22" t="n">
        <f aca="false">+'Salt Domes'!I39</f>
        <v>49714</v>
      </c>
      <c r="H37" s="22" t="n">
        <f aca="false">+'Salt Domes'!J39</f>
        <v>47720</v>
      </c>
      <c r="I37" s="14"/>
      <c r="J37" s="22" t="n">
        <f aca="false">+'Salt Domes'!L39</f>
        <v>31673</v>
      </c>
      <c r="K37" s="22" t="n">
        <f aca="false">+'Salt Domes'!M39</f>
        <v>49192</v>
      </c>
      <c r="L37" s="22" t="n">
        <f aca="false">+'Salt Domes'!N39</f>
        <v>51200</v>
      </c>
      <c r="M37" s="22" t="n">
        <f aca="false">+'Salt Domes'!O39</f>
        <v>0</v>
      </c>
      <c r="N37" s="14"/>
      <c r="O37" s="22" t="n">
        <f aca="false">+'Salt Domes'!Q39</f>
        <v>38457</v>
      </c>
      <c r="P37" s="22" t="n">
        <f aca="false">+'Salt Domes'!R39</f>
        <v>44623</v>
      </c>
      <c r="Q37" s="22" t="n">
        <f aca="false">+'Salt Domes'!S39</f>
        <v>59406</v>
      </c>
      <c r="R37" s="22" t="n">
        <f aca="false">+'Salt Domes'!T39</f>
        <v>0</v>
      </c>
      <c r="S37" s="14"/>
      <c r="T37" s="22" t="n">
        <f aca="false">+'Salt Domes'!V39</f>
        <v>47624</v>
      </c>
      <c r="U37" s="22" t="n">
        <f aca="false">+'Salt Domes'!W39</f>
        <v>61311</v>
      </c>
      <c r="V37" s="22" t="n">
        <f aca="false">+'Salt Domes'!X39</f>
        <v>63383</v>
      </c>
      <c r="W37" s="22" t="n">
        <f aca="false">+'Salt Domes'!Y39</f>
        <v>0</v>
      </c>
      <c r="X37" s="14"/>
    </row>
    <row r="38" customFormat="false" ht="6" hidden="false" customHeight="true" outlineLevel="0" collapsed="false">
      <c r="A38" s="19"/>
      <c r="B38" s="4"/>
      <c r="C38" s="27"/>
      <c r="D38" s="28"/>
      <c r="E38" s="29"/>
      <c r="F38" s="29"/>
      <c r="G38" s="29"/>
      <c r="H38" s="27"/>
      <c r="I38" s="28"/>
      <c r="J38" s="29"/>
      <c r="K38" s="29"/>
      <c r="L38" s="29"/>
      <c r="M38" s="27"/>
      <c r="N38" s="28"/>
      <c r="O38" s="29"/>
      <c r="P38" s="29"/>
      <c r="Q38" s="29"/>
      <c r="R38" s="27"/>
      <c r="S38" s="28"/>
      <c r="T38" s="29"/>
      <c r="U38" s="29"/>
      <c r="V38" s="29"/>
      <c r="W38" s="35"/>
      <c r="X38" s="14"/>
    </row>
    <row r="39" customFormat="false" ht="13.5" hidden="false" customHeight="false" outlineLevel="0" collapsed="false">
      <c r="A39" s="19"/>
      <c r="B39" s="1" t="s">
        <v>58</v>
      </c>
      <c r="C39" s="22" t="n">
        <f aca="false">SUM(C36:C37)</f>
        <v>254746</v>
      </c>
      <c r="D39" s="14"/>
      <c r="E39" s="22" t="n">
        <f aca="false">SUM(E36:E37)</f>
        <v>156948</v>
      </c>
      <c r="F39" s="22" t="n">
        <f aca="false">SUM(F36:F37)</f>
        <v>204119</v>
      </c>
      <c r="G39" s="22" t="n">
        <f aca="false">SUM(G36:G37)</f>
        <v>243809</v>
      </c>
      <c r="H39" s="22" t="n">
        <f aca="false">SUM(H36:H37)</f>
        <v>183331</v>
      </c>
      <c r="I39" s="14"/>
      <c r="J39" s="22" t="n">
        <f aca="false">SUM(J36:J37)</f>
        <v>164960</v>
      </c>
      <c r="K39" s="22" t="n">
        <f aca="false">SUM(K36:K37)</f>
        <v>215674</v>
      </c>
      <c r="L39" s="22" t="n">
        <f aca="false">SUM(L36:L37)</f>
        <v>234724</v>
      </c>
      <c r="M39" s="22" t="n">
        <f aca="false">SUM(M36:M37)</f>
        <v>0</v>
      </c>
      <c r="N39" s="14"/>
      <c r="O39" s="22" t="n">
        <f aca="false">SUM(O36:O37)</f>
        <v>179014</v>
      </c>
      <c r="P39" s="22" t="n">
        <f aca="false">SUM(P36:P37)</f>
        <v>220768</v>
      </c>
      <c r="Q39" s="22" t="n">
        <f aca="false">SUM(Q36:Q37)</f>
        <v>245194</v>
      </c>
      <c r="R39" s="22" t="n">
        <f aca="false">SUM(R36:R37)</f>
        <v>0</v>
      </c>
      <c r="S39" s="14"/>
      <c r="T39" s="22" t="n">
        <f aca="false">SUM(T36:T37)</f>
        <v>204333</v>
      </c>
      <c r="U39" s="22" t="n">
        <f aca="false">SUM(U36:U37)</f>
        <v>253074</v>
      </c>
      <c r="V39" s="22" t="n">
        <f aca="false">SUM(V36:V37)</f>
        <v>256513</v>
      </c>
      <c r="W39" s="22" t="n">
        <f aca="false">SUM(W36:W37)</f>
        <v>0</v>
      </c>
      <c r="X39" s="14"/>
    </row>
    <row r="40" customFormat="false" ht="6" hidden="false" customHeight="true" outlineLevel="0" collapsed="false">
      <c r="A40" s="30"/>
      <c r="B40" s="4"/>
      <c r="C40" s="4"/>
      <c r="D40" s="3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1"/>
    </row>
    <row r="41" customFormat="false" ht="15" hidden="false" customHeight="false" outlineLevel="0" collapsed="false">
      <c r="B41" s="53" t="s">
        <v>90</v>
      </c>
      <c r="E41" s="54" t="n">
        <f aca="false">+(J39-E39)/31</f>
        <v>258.451612903226</v>
      </c>
      <c r="F41" s="54" t="n">
        <f aca="false">+(K39-F39)/31</f>
        <v>372.741935483871</v>
      </c>
      <c r="G41" s="54" t="n">
        <f aca="false">+(L39-G39)/31</f>
        <v>-293.064516129032</v>
      </c>
      <c r="H41" s="54"/>
      <c r="I41" s="53"/>
      <c r="J41" s="54" t="n">
        <f aca="false">+(O39-J39)/30</f>
        <v>468.466666666667</v>
      </c>
      <c r="K41" s="54" t="n">
        <f aca="false">+(P39-K39)/30</f>
        <v>169.8</v>
      </c>
      <c r="L41" s="54" t="n">
        <f aca="false">+(Q39-L39)/30</f>
        <v>349</v>
      </c>
      <c r="M41" s="54"/>
      <c r="N41" s="53"/>
      <c r="O41" s="54" t="n">
        <f aca="false">+(T39-O39)/31</f>
        <v>816.741935483871</v>
      </c>
      <c r="P41" s="54" t="n">
        <f aca="false">+(U39-P39)/31</f>
        <v>1042.12903225806</v>
      </c>
      <c r="Q41" s="54" t="n">
        <f aca="false">+(V39-Q39)/31</f>
        <v>365.129032258065</v>
      </c>
      <c r="R41" s="54"/>
      <c r="S41" s="53"/>
      <c r="T41" s="54"/>
      <c r="U41" s="54"/>
      <c r="V41" s="54"/>
      <c r="W41" s="54"/>
    </row>
    <row r="44" customFormat="false" ht="13.5" hidden="false" customHeight="false" outlineLevel="0" collapsed="false"/>
    <row r="45" customFormat="false" ht="6" hidden="false" customHeight="true" outlineLevel="0" collapsed="false">
      <c r="A45" s="3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28"/>
    </row>
    <row r="46" customFormat="false" ht="30" hidden="false" customHeight="true" outlineLevel="0" collapsed="false">
      <c r="A46" s="6"/>
      <c r="B46" s="55" t="s">
        <v>93</v>
      </c>
      <c r="C46" s="56"/>
      <c r="D46" s="16"/>
      <c r="E46" s="57" t="n">
        <v>35521</v>
      </c>
      <c r="F46" s="58" t="n">
        <v>35886</v>
      </c>
      <c r="G46" s="57" t="n">
        <v>36251</v>
      </c>
      <c r="H46" s="58" t="n">
        <v>36617</v>
      </c>
      <c r="I46" s="18"/>
      <c r="J46" s="57" t="n">
        <v>35551</v>
      </c>
      <c r="K46" s="58" t="n">
        <v>35916</v>
      </c>
      <c r="L46" s="57" t="n">
        <v>36281</v>
      </c>
      <c r="M46" s="58" t="n">
        <v>36647</v>
      </c>
      <c r="N46" s="18"/>
      <c r="O46" s="57" t="n">
        <v>35582</v>
      </c>
      <c r="P46" s="58" t="n">
        <v>35947</v>
      </c>
      <c r="Q46" s="57" t="n">
        <v>36312</v>
      </c>
      <c r="R46" s="58" t="n">
        <v>36678</v>
      </c>
      <c r="S46" s="18"/>
      <c r="T46" s="57" t="n">
        <v>35612</v>
      </c>
      <c r="U46" s="57" t="n">
        <v>35977</v>
      </c>
      <c r="V46" s="57" t="n">
        <v>36342</v>
      </c>
      <c r="W46" s="57" t="n">
        <v>36708</v>
      </c>
      <c r="X46" s="18"/>
    </row>
    <row r="47" customFormat="false" ht="13.5" hidden="false" customHeight="false" outlineLevel="0" collapsed="false">
      <c r="A47" s="31"/>
      <c r="B47" s="59"/>
      <c r="C47" s="60"/>
      <c r="D47" s="28"/>
      <c r="E47" s="60" t="n">
        <v>285000</v>
      </c>
      <c r="F47" s="60" t="n">
        <v>339000</v>
      </c>
      <c r="G47" s="60" t="n">
        <v>521000</v>
      </c>
      <c r="H47" s="60" t="n">
        <v>340000</v>
      </c>
      <c r="I47" s="28"/>
      <c r="J47" s="60" t="n">
        <v>320000</v>
      </c>
      <c r="K47" s="60" t="n">
        <v>460000</v>
      </c>
      <c r="L47" s="60" t="n">
        <v>543000</v>
      </c>
      <c r="M47" s="60" t="n">
        <v>328000</v>
      </c>
      <c r="N47" s="28"/>
      <c r="O47" s="60" t="n">
        <v>395000</v>
      </c>
      <c r="P47" s="60" t="n">
        <v>564000</v>
      </c>
      <c r="Q47" s="60" t="n">
        <v>615000</v>
      </c>
      <c r="R47" s="60" t="n">
        <v>377000</v>
      </c>
      <c r="S47" s="28"/>
      <c r="T47" s="60" t="n">
        <v>466000</v>
      </c>
      <c r="U47" s="60" t="n">
        <v>637000</v>
      </c>
      <c r="V47" s="60" t="n">
        <v>712000</v>
      </c>
      <c r="W47" s="60" t="n">
        <v>432000</v>
      </c>
      <c r="X47" s="28"/>
    </row>
    <row r="48" customFormat="false" ht="6" hidden="false" customHeight="true" outlineLevel="0" collapsed="false">
      <c r="A48" s="30"/>
      <c r="B48" s="4"/>
      <c r="C48" s="4"/>
      <c r="D48" s="3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1"/>
    </row>
    <row r="49" customFormat="false" ht="15" hidden="false" customHeight="false" outlineLevel="0" collapsed="false">
      <c r="B49" s="53" t="s">
        <v>90</v>
      </c>
      <c r="C49" s="53"/>
      <c r="D49" s="53"/>
      <c r="E49" s="54" t="n">
        <f aca="false">+(J47-E47)/30</f>
        <v>1166.66666666667</v>
      </c>
      <c r="F49" s="54" t="n">
        <f aca="false">+(K47-F47)/30</f>
        <v>4033.33333333333</v>
      </c>
      <c r="G49" s="54" t="n">
        <f aca="false">+(L47-G47)/30</f>
        <v>733.333333333333</v>
      </c>
      <c r="H49" s="54" t="n">
        <f aca="false">+(M47-H47)/30</f>
        <v>-400</v>
      </c>
      <c r="I49" s="53"/>
      <c r="J49" s="54" t="n">
        <f aca="false">+(O47-J47)/31</f>
        <v>2419.35483870968</v>
      </c>
      <c r="K49" s="54" t="n">
        <f aca="false">+(P47-K47)/31</f>
        <v>3354.83870967742</v>
      </c>
      <c r="L49" s="54" t="n">
        <f aca="false">+(Q47-L47)/31</f>
        <v>2322.58064516129</v>
      </c>
      <c r="M49" s="54" t="n">
        <f aca="false">+(R47-M47)/31</f>
        <v>1580.64516129032</v>
      </c>
      <c r="N49" s="53"/>
      <c r="O49" s="54" t="n">
        <f aca="false">+(T47-O47)/30</f>
        <v>2366.66666666667</v>
      </c>
      <c r="P49" s="54" t="n">
        <f aca="false">+(U47-P47)/30</f>
        <v>2433.33333333333</v>
      </c>
      <c r="Q49" s="54" t="n">
        <f aca="false">+(V47-Q47)/30</f>
        <v>3233.33333333333</v>
      </c>
      <c r="R49" s="54" t="n">
        <f aca="false">+(W47-R47)/30</f>
        <v>1833.33333333333</v>
      </c>
      <c r="S49" s="53"/>
      <c r="T49" s="54" t="n">
        <f aca="false">+(E53-T47)/31</f>
        <v>1129.03225806452</v>
      </c>
      <c r="U49" s="54" t="n">
        <f aca="false">+(F53-U47)/31</f>
        <v>3064.51612903226</v>
      </c>
      <c r="V49" s="54" t="n">
        <f aca="false">+(G53-V47)/31</f>
        <v>419.354838709677</v>
      </c>
      <c r="W49" s="54" t="n">
        <f aca="false">+(H53-W47)/31</f>
        <v>1677.41935483871</v>
      </c>
    </row>
    <row r="50" customFormat="false" ht="15.75" hidden="false" customHeight="false" outlineLevel="0" collapsed="false">
      <c r="B50" s="53"/>
      <c r="C50" s="53"/>
      <c r="D50" s="53"/>
      <c r="E50" s="54"/>
      <c r="F50" s="54"/>
      <c r="G50" s="54"/>
      <c r="H50" s="54"/>
      <c r="I50" s="53"/>
      <c r="J50" s="54"/>
      <c r="K50" s="54"/>
      <c r="L50" s="54"/>
      <c r="M50" s="54"/>
      <c r="N50" s="53"/>
      <c r="O50" s="54"/>
      <c r="P50" s="54"/>
      <c r="Q50" s="54"/>
      <c r="R50" s="54"/>
      <c r="S50" s="53"/>
      <c r="T50" s="54"/>
      <c r="U50" s="54"/>
      <c r="V50" s="54"/>
      <c r="W50" s="54"/>
    </row>
    <row r="51" customFormat="false" ht="6" hidden="false" customHeight="true" outlineLevel="0" collapsed="false">
      <c r="A51" s="3"/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28"/>
    </row>
    <row r="52" customFormat="false" ht="28.5" hidden="false" customHeight="true" outlineLevel="0" collapsed="false">
      <c r="A52" s="6"/>
      <c r="B52" s="55" t="s">
        <v>93</v>
      </c>
      <c r="C52" s="56"/>
      <c r="D52" s="16"/>
      <c r="E52" s="11" t="n">
        <v>35643</v>
      </c>
      <c r="F52" s="11" t="n">
        <v>36008</v>
      </c>
      <c r="G52" s="11" t="n">
        <v>36373</v>
      </c>
      <c r="H52" s="11" t="n">
        <v>36739</v>
      </c>
      <c r="I52" s="5"/>
      <c r="J52" s="11" t="n">
        <v>35674</v>
      </c>
      <c r="K52" s="11" t="n">
        <v>36039</v>
      </c>
      <c r="L52" s="11" t="n">
        <v>36404</v>
      </c>
      <c r="M52" s="11" t="n">
        <v>36770</v>
      </c>
      <c r="N52" s="5"/>
      <c r="O52" s="11" t="n">
        <v>35704</v>
      </c>
      <c r="P52" s="11" t="n">
        <v>36069</v>
      </c>
      <c r="Q52" s="11" t="n">
        <v>36434</v>
      </c>
      <c r="R52" s="11" t="n">
        <v>36800</v>
      </c>
      <c r="S52" s="5"/>
      <c r="T52" s="11" t="n">
        <v>35735</v>
      </c>
      <c r="U52" s="11" t="n">
        <v>36100</v>
      </c>
      <c r="V52" s="11" t="n">
        <v>36465</v>
      </c>
      <c r="W52" s="11" t="n">
        <v>36831</v>
      </c>
      <c r="X52" s="18"/>
    </row>
    <row r="53" customFormat="false" ht="13.5" hidden="false" customHeight="false" outlineLevel="0" collapsed="false">
      <c r="A53" s="31"/>
      <c r="B53" s="59"/>
      <c r="C53" s="60"/>
      <c r="D53" s="28"/>
      <c r="E53" s="60" t="n">
        <v>501000</v>
      </c>
      <c r="F53" s="60" t="n">
        <v>732000</v>
      </c>
      <c r="G53" s="60" t="n">
        <v>725000</v>
      </c>
      <c r="H53" s="60" t="n">
        <v>484000</v>
      </c>
      <c r="I53" s="28"/>
      <c r="J53" s="60" t="n">
        <v>554000</v>
      </c>
      <c r="K53" s="60" t="n">
        <v>804000</v>
      </c>
      <c r="L53" s="60" t="n">
        <v>764000</v>
      </c>
      <c r="M53" s="60"/>
      <c r="N53" s="28"/>
      <c r="O53" s="60" t="n">
        <v>685000</v>
      </c>
      <c r="P53" s="60" t="n">
        <v>839000</v>
      </c>
      <c r="Q53" s="60" t="n">
        <v>841000</v>
      </c>
      <c r="R53" s="60"/>
      <c r="S53" s="28"/>
      <c r="T53" s="60" t="n">
        <v>749000</v>
      </c>
      <c r="U53" s="60" t="n">
        <v>896000</v>
      </c>
      <c r="V53" s="60" t="n">
        <v>851000</v>
      </c>
      <c r="W53" s="60"/>
      <c r="X53" s="28"/>
    </row>
    <row r="54" customFormat="false" ht="6" hidden="false" customHeight="true" outlineLevel="0" collapsed="false">
      <c r="A54" s="30"/>
      <c r="B54" s="4"/>
      <c r="C54" s="4"/>
      <c r="D54" s="3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1"/>
    </row>
    <row r="55" customFormat="false" ht="15" hidden="false" customHeight="false" outlineLevel="0" collapsed="false">
      <c r="B55" s="53" t="s">
        <v>90</v>
      </c>
      <c r="E55" s="54" t="n">
        <f aca="false">+(J53-E53)/31</f>
        <v>1709.67741935484</v>
      </c>
      <c r="F55" s="54" t="n">
        <f aca="false">+(K53-F53)/31</f>
        <v>2322.58064516129</v>
      </c>
      <c r="G55" s="54" t="n">
        <f aca="false">+(L53-G53)/31</f>
        <v>1258.06451612903</v>
      </c>
      <c r="H55" s="54"/>
      <c r="J55" s="54" t="n">
        <f aca="false">+(O53-J53)/30</f>
        <v>4366.66666666667</v>
      </c>
      <c r="K55" s="54" t="n">
        <f aca="false">+(P53-K53)/30</f>
        <v>1166.66666666667</v>
      </c>
      <c r="L55" s="54" t="n">
        <f aca="false">+(Q53-L53)/30</f>
        <v>2566.66666666667</v>
      </c>
      <c r="O55" s="54" t="n">
        <f aca="false">+(T53-O53)/31</f>
        <v>2064.51612903226</v>
      </c>
      <c r="P55" s="54" t="n">
        <f aca="false">+(U53-P53)/31</f>
        <v>1838.70967741935</v>
      </c>
      <c r="Q55" s="54" t="n">
        <f aca="false">+(V53-Q53)/31</f>
        <v>322.58064516129</v>
      </c>
      <c r="T55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&amp;CWorking Gas in Storage By Facility Type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9" activeCellId="0" sqref="D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31.14"/>
    <col collapsed="false" customWidth="true" hidden="false" outlineLevel="0" max="3" min="3" style="1" width="9.41"/>
    <col collapsed="false" customWidth="true" hidden="false" outlineLevel="0" max="4" min="4" style="1" width="1.7"/>
    <col collapsed="false" customWidth="true" hidden="false" outlineLevel="0" max="5" min="5" style="1" width="9.85"/>
    <col collapsed="false" customWidth="true" hidden="false" outlineLevel="0" max="8" min="6" style="1" width="10.13"/>
    <col collapsed="false" customWidth="true" hidden="false" outlineLevel="0" max="9" min="9" style="1" width="1.7"/>
    <col collapsed="false" customWidth="true" hidden="false" outlineLevel="0" max="10" min="10" style="1" width="10.13"/>
    <col collapsed="false" customWidth="true" hidden="false" outlineLevel="0" max="13" min="11" style="1" width="10.41"/>
    <col collapsed="false" customWidth="true" hidden="false" outlineLevel="0" max="14" min="14" style="1" width="1.7"/>
    <col collapsed="false" customWidth="true" hidden="false" outlineLevel="0" max="15" min="15" style="1" width="9.41"/>
    <col collapsed="false" customWidth="true" hidden="false" outlineLevel="0" max="18" min="16" style="1" width="9.7"/>
    <col collapsed="false" customWidth="true" hidden="false" outlineLevel="0" max="19" min="19" style="1" width="1.7"/>
    <col collapsed="false" customWidth="true" hidden="false" outlineLevel="0" max="20" min="20" style="1" width="9.85"/>
    <col collapsed="false" customWidth="true" hidden="false" outlineLevel="0" max="23" min="21" style="1" width="10.13"/>
    <col collapsed="false" customWidth="true" hidden="false" outlineLevel="0" max="24" min="24" style="1" width="1.7"/>
    <col collapsed="false" customWidth="false" hidden="false" outlineLevel="0" max="257" min="25" style="1" width="9.14"/>
  </cols>
  <sheetData>
    <row r="1" customFormat="false" ht="17.25" hidden="false" customHeight="true" outlineLevel="0" collapsed="false">
      <c r="B1" s="2"/>
    </row>
    <row r="2" customFormat="false" ht="6" hidden="false" customHeight="true" outlineLevel="0" collapsed="false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customFormat="false" ht="23.25" hidden="false" customHeight="false" outlineLevel="0" collapsed="false">
      <c r="A3" s="6"/>
      <c r="B3" s="7" t="s">
        <v>87</v>
      </c>
      <c r="C3" s="9" t="s">
        <v>4</v>
      </c>
      <c r="D3" s="10"/>
      <c r="E3" s="11" t="n">
        <v>35521</v>
      </c>
      <c r="F3" s="12" t="n">
        <v>35886</v>
      </c>
      <c r="G3" s="11" t="n">
        <v>36251</v>
      </c>
      <c r="H3" s="12" t="n">
        <v>36617</v>
      </c>
      <c r="I3" s="5"/>
      <c r="J3" s="11" t="n">
        <v>35551</v>
      </c>
      <c r="K3" s="12" t="n">
        <v>35916</v>
      </c>
      <c r="L3" s="11" t="n">
        <v>36281</v>
      </c>
      <c r="M3" s="12" t="n">
        <v>36647</v>
      </c>
      <c r="N3" s="5"/>
      <c r="O3" s="11" t="n">
        <v>35582</v>
      </c>
      <c r="P3" s="12" t="n">
        <v>35947</v>
      </c>
      <c r="Q3" s="11" t="n">
        <v>36312</v>
      </c>
      <c r="R3" s="12" t="n">
        <v>36678</v>
      </c>
      <c r="S3" s="5"/>
      <c r="T3" s="11" t="n">
        <v>35612</v>
      </c>
      <c r="U3" s="11" t="n">
        <v>35977</v>
      </c>
      <c r="V3" s="11" t="n">
        <v>36342</v>
      </c>
      <c r="W3" s="11" t="n">
        <v>36708</v>
      </c>
      <c r="X3" s="5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6" hidden="false" customHeight="true" outlineLevel="0" collapsed="false">
      <c r="A4" s="14"/>
      <c r="B4" s="39"/>
      <c r="C4" s="10"/>
      <c r="D4" s="10"/>
      <c r="E4" s="42"/>
      <c r="F4" s="42"/>
      <c r="G4" s="42"/>
      <c r="H4" s="42"/>
      <c r="I4" s="5"/>
      <c r="J4" s="42"/>
      <c r="K4" s="42"/>
      <c r="L4" s="42"/>
      <c r="M4" s="42"/>
      <c r="N4" s="5"/>
      <c r="O4" s="42"/>
      <c r="P4" s="42"/>
      <c r="Q4" s="42"/>
      <c r="R4" s="42"/>
      <c r="S4" s="5"/>
      <c r="T4" s="42"/>
      <c r="U4" s="42"/>
      <c r="V4" s="42"/>
      <c r="W4" s="43"/>
      <c r="X4" s="18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2.75" hidden="false" customHeight="false" outlineLevel="0" collapsed="false">
      <c r="A5" s="19"/>
      <c r="B5" s="1" t="s">
        <v>88</v>
      </c>
      <c r="C5" s="22" t="n">
        <v>257098</v>
      </c>
      <c r="D5" s="14"/>
      <c r="E5" s="50" t="n">
        <f aca="false">+Summary!E5/Summary!$C5</f>
        <v>0.368956584648655</v>
      </c>
      <c r="F5" s="50" t="n">
        <f aca="false">+Summary!F5/Summary!$C5</f>
        <v>0.481839609798598</v>
      </c>
      <c r="G5" s="50" t="n">
        <f aca="false">+Summary!G5/Summary!$C5</f>
        <v>0.725027032493446</v>
      </c>
      <c r="H5" s="50" t="n">
        <f aca="false">+Summary!H5/Summary!$C5</f>
        <v>0.595399419676544</v>
      </c>
      <c r="I5" s="14"/>
      <c r="J5" s="50" t="n">
        <f aca="false">+Summary!J5/Summary!$C5</f>
        <v>0.444025235513306</v>
      </c>
      <c r="K5" s="50" t="n">
        <f aca="false">+Summary!K5/Summary!$C5</f>
        <v>0.602789597740939</v>
      </c>
      <c r="L5" s="50" t="n">
        <f aca="false">+Summary!L5/Summary!$C5</f>
        <v>0.796069981096703</v>
      </c>
      <c r="M5" s="50" t="n">
        <f aca="false">+Summary!M5/Summary!$C5</f>
        <v>0.614637220048386</v>
      </c>
      <c r="N5" s="14"/>
      <c r="O5" s="50" t="n">
        <f aca="false">+Summary!O5/Summary!$C5</f>
        <v>0.536659172766805</v>
      </c>
      <c r="P5" s="50" t="n">
        <f aca="false">+Summary!P5/Summary!$C5</f>
        <v>0.729675065539211</v>
      </c>
      <c r="Q5" s="50" t="n">
        <f aca="false">+Summary!Q5/Summary!$C5</f>
        <v>0.872340508288668</v>
      </c>
      <c r="R5" s="50" t="n">
        <f aca="false">+Summary!R5/Summary!$C5</f>
        <v>0.675127772289166</v>
      </c>
      <c r="S5" s="14"/>
      <c r="T5" s="50" t="n">
        <f aca="false">+Summary!T5/Summary!$C5</f>
        <v>0.589339473663739</v>
      </c>
      <c r="U5" s="50" t="n">
        <f aca="false">+Summary!U5/Summary!$C5</f>
        <v>0.810616963181355</v>
      </c>
      <c r="V5" s="50" t="n">
        <f aca="false">+Summary!V5/Summary!$C5</f>
        <v>0.964721623661016</v>
      </c>
      <c r="W5" s="50" t="n">
        <f aca="false">+Summary!W5/Summary!$C5</f>
        <v>0.657290216182156</v>
      </c>
      <c r="X5" s="6"/>
    </row>
    <row r="6" customFormat="false" ht="13.5" hidden="false" customHeight="false" outlineLevel="0" collapsed="false">
      <c r="A6" s="19"/>
      <c r="B6" s="1" t="s">
        <v>89</v>
      </c>
      <c r="C6" s="22" t="n">
        <v>66648</v>
      </c>
      <c r="D6" s="14"/>
      <c r="E6" s="50" t="n">
        <f aca="false">+Summary!E6/Summary!$C6</f>
        <v>0.435421918137078</v>
      </c>
      <c r="F6" s="50" t="n">
        <f aca="false">+Summary!F6/Summary!$C6</f>
        <v>0.435601968551194</v>
      </c>
      <c r="G6" s="50" t="n">
        <f aca="false">+Summary!G6/Summary!$C6</f>
        <v>0.559221582042972</v>
      </c>
      <c r="H6" s="50" t="n">
        <f aca="false">+Summary!H6/Summary!$C6</f>
        <v>0.505776617452887</v>
      </c>
      <c r="I6" s="14"/>
      <c r="J6" s="50" t="n">
        <f aca="false">+Summary!J6/Summary!$C6</f>
        <v>0.447110190853439</v>
      </c>
      <c r="K6" s="50" t="n">
        <f aca="false">+Summary!K6/Summary!$C6</f>
        <v>0.607685151842516</v>
      </c>
      <c r="L6" s="50" t="n">
        <f aca="false">+Summary!L6/Summary!$C6</f>
        <v>0.607595126635458</v>
      </c>
      <c r="M6" s="50" t="n">
        <f aca="false">+Summary!M6/Summary!$C6</f>
        <v>0.573340535349898</v>
      </c>
      <c r="N6" s="14"/>
      <c r="O6" s="50" t="n">
        <f aca="false">+Summary!O6/Summary!$C6</f>
        <v>0.58972512303445</v>
      </c>
      <c r="P6" s="50" t="n">
        <f aca="false">+Summary!P6/Summary!$C6</f>
        <v>0.598667626935542</v>
      </c>
      <c r="Q6" s="50" t="n">
        <f aca="false">+Summary!Q6/Summary!$C6</f>
        <v>0.764809146561037</v>
      </c>
      <c r="R6" s="50" t="n">
        <f aca="false">+Summary!R6/Summary!$C6</f>
        <v>0.564653102868803</v>
      </c>
      <c r="S6" s="14"/>
      <c r="T6" s="50" t="n">
        <f aca="false">+Summary!T6/Summary!$C6</f>
        <v>0.671768095066619</v>
      </c>
      <c r="U6" s="50" t="n">
        <f aca="false">+Summary!U6/Summary!$C6</f>
        <v>0.63673328531989</v>
      </c>
      <c r="V6" s="50" t="n">
        <f aca="false">+Summary!V6/Summary!$C6</f>
        <v>0.80886148121474</v>
      </c>
      <c r="W6" s="50" t="n">
        <f aca="false">+Summary!W6/Summary!$C6</f>
        <v>0.641534629696315</v>
      </c>
      <c r="X6" s="14"/>
    </row>
    <row r="7" customFormat="false" ht="5.25" hidden="false" customHeight="true" outlineLevel="0" collapsed="false">
      <c r="A7" s="19"/>
      <c r="B7" s="4"/>
      <c r="C7" s="27"/>
      <c r="D7" s="28"/>
      <c r="E7" s="51"/>
      <c r="F7" s="51"/>
      <c r="G7" s="51"/>
      <c r="H7" s="51"/>
      <c r="I7" s="28"/>
      <c r="J7" s="51"/>
      <c r="K7" s="51"/>
      <c r="L7" s="51"/>
      <c r="M7" s="51"/>
      <c r="N7" s="28"/>
      <c r="O7" s="51"/>
      <c r="P7" s="51"/>
      <c r="Q7" s="51"/>
      <c r="R7" s="51"/>
      <c r="S7" s="28"/>
      <c r="T7" s="51"/>
      <c r="U7" s="51"/>
      <c r="V7" s="51"/>
      <c r="W7" s="51"/>
      <c r="X7" s="28"/>
    </row>
    <row r="8" customFormat="false" ht="13.5" hidden="false" customHeight="false" outlineLevel="0" collapsed="false">
      <c r="A8" s="19"/>
      <c r="B8" s="1" t="s">
        <v>58</v>
      </c>
      <c r="C8" s="22" t="n">
        <f aca="false">SUM(C5:C6)</f>
        <v>323746</v>
      </c>
      <c r="D8" s="14"/>
      <c r="E8" s="50" t="n">
        <f aca="false">+Summary!E8/Summary!$C8</f>
        <v>0.382639476626738</v>
      </c>
      <c r="F8" s="50" t="n">
        <f aca="false">+Summary!F8/Summary!$C8</f>
        <v>0.472320893539997</v>
      </c>
      <c r="G8" s="50" t="n">
        <f aca="false">+Summary!G8/Summary!$C8</f>
        <v>0.69089347822058</v>
      </c>
      <c r="H8" s="50" t="n">
        <f aca="false">+Summary!H8/Summary!$C8</f>
        <v>0.576949213272133</v>
      </c>
      <c r="I8" s="14"/>
      <c r="J8" s="50" t="n">
        <f aca="false">+Summary!J8/Summary!$C8</f>
        <v>0.444660320127507</v>
      </c>
      <c r="K8" s="50" t="n">
        <f aca="false">+Summary!K8/Summary!$C8</f>
        <v>0.603797421435323</v>
      </c>
      <c r="L8" s="50" t="n">
        <f aca="false">+Summary!L8/Summary!$C8</f>
        <v>0.7572695878868</v>
      </c>
      <c r="M8" s="50" t="n">
        <f aca="false">+Summary!M8/Summary!$C8</f>
        <v>0.606135674263157</v>
      </c>
      <c r="N8" s="14"/>
      <c r="O8" s="50" t="n">
        <f aca="false">+Summary!O8/Summary!$C8</f>
        <v>0.547583599488488</v>
      </c>
      <c r="P8" s="50" t="n">
        <f aca="false">+Summary!P8/Summary!$C8</f>
        <v>0.702705207168583</v>
      </c>
      <c r="Q8" s="50" t="n">
        <f aca="false">+Summary!Q8/Summary!$C8</f>
        <v>0.850203554638513</v>
      </c>
      <c r="R8" s="50" t="n">
        <f aca="false">+Summary!R8/Summary!$C8</f>
        <v>0.652384894330741</v>
      </c>
      <c r="S8" s="14"/>
      <c r="T8" s="50" t="n">
        <f aca="false">+Summary!T8/Summary!$C8</f>
        <v>0.606308649373274</v>
      </c>
      <c r="U8" s="50" t="n">
        <f aca="false">+Summary!U8/Summary!$C8</f>
        <v>0.774820383881191</v>
      </c>
      <c r="V8" s="50" t="n">
        <f aca="false">+Summary!V8/Summary!$C8</f>
        <v>0.932635461133111</v>
      </c>
      <c r="W8" s="50" t="n">
        <f aca="false">+Summary!W8/Summary!$C8</f>
        <v>0.654046690924367</v>
      </c>
      <c r="X8" s="14"/>
    </row>
    <row r="9" customFormat="false" ht="6.75" hidden="false" customHeight="true" outlineLevel="0" collapsed="false">
      <c r="A9" s="30"/>
      <c r="B9" s="4"/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7"/>
      <c r="Q9" s="27"/>
      <c r="R9" s="27"/>
      <c r="S9" s="27"/>
      <c r="T9" s="28"/>
      <c r="U9" s="27"/>
      <c r="V9" s="27"/>
      <c r="W9" s="27"/>
      <c r="X9" s="5"/>
    </row>
    <row r="12" customFormat="false" ht="13.5" hidden="false" customHeight="false" outlineLevel="0" collapsed="false">
      <c r="B12" s="2"/>
    </row>
    <row r="13" customFormat="false" ht="6" hidden="false" customHeight="true" outlineLevel="0" collapsed="false">
      <c r="A13" s="3"/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28"/>
    </row>
    <row r="14" customFormat="false" ht="23.25" hidden="false" customHeight="false" outlineLevel="0" collapsed="false">
      <c r="A14" s="6"/>
      <c r="B14" s="7" t="s">
        <v>1</v>
      </c>
      <c r="C14" s="9" t="s">
        <v>4</v>
      </c>
      <c r="D14" s="10"/>
      <c r="E14" s="11" t="n">
        <v>35643</v>
      </c>
      <c r="F14" s="11" t="n">
        <v>36008</v>
      </c>
      <c r="G14" s="11" t="n">
        <v>36373</v>
      </c>
      <c r="H14" s="11" t="n">
        <v>36739</v>
      </c>
      <c r="I14" s="5"/>
      <c r="J14" s="11" t="n">
        <v>35674</v>
      </c>
      <c r="K14" s="11" t="n">
        <v>36039</v>
      </c>
      <c r="L14" s="11" t="n">
        <v>36404</v>
      </c>
      <c r="M14" s="11" t="n">
        <v>36770</v>
      </c>
      <c r="N14" s="5"/>
      <c r="O14" s="11" t="n">
        <v>35704</v>
      </c>
      <c r="P14" s="11" t="n">
        <v>36069</v>
      </c>
      <c r="Q14" s="11" t="n">
        <v>36434</v>
      </c>
      <c r="R14" s="11" t="n">
        <v>36800</v>
      </c>
      <c r="S14" s="5"/>
      <c r="T14" s="11" t="n">
        <v>35735</v>
      </c>
      <c r="U14" s="11" t="n">
        <v>36100</v>
      </c>
      <c r="V14" s="11" t="n">
        <v>36465</v>
      </c>
      <c r="W14" s="11" t="n">
        <v>36831</v>
      </c>
      <c r="X14" s="5"/>
    </row>
    <row r="15" customFormat="false" ht="6" hidden="false" customHeight="true" outlineLevel="0" collapsed="false">
      <c r="A15" s="14"/>
      <c r="B15" s="39"/>
      <c r="C15" s="10"/>
      <c r="D15" s="10"/>
      <c r="E15" s="42"/>
      <c r="F15" s="42"/>
      <c r="G15" s="42"/>
      <c r="H15" s="42"/>
      <c r="I15" s="5"/>
      <c r="J15" s="42"/>
      <c r="K15" s="42"/>
      <c r="L15" s="42"/>
      <c r="M15" s="42"/>
      <c r="N15" s="5"/>
      <c r="O15" s="42"/>
      <c r="P15" s="42"/>
      <c r="Q15" s="42"/>
      <c r="R15" s="42"/>
      <c r="S15" s="5"/>
      <c r="T15" s="42"/>
      <c r="U15" s="42"/>
      <c r="V15" s="42"/>
      <c r="W15" s="43"/>
      <c r="X15" s="18"/>
    </row>
    <row r="16" customFormat="false" ht="12.75" hidden="false" customHeight="false" outlineLevel="0" collapsed="false">
      <c r="A16" s="19"/>
      <c r="B16" s="1" t="s">
        <v>91</v>
      </c>
      <c r="C16" s="22" t="n">
        <v>257098</v>
      </c>
      <c r="D16" s="14"/>
      <c r="E16" s="50" t="n">
        <f aca="false">+Summary!E15/Summary!$C15</f>
        <v>0.582209896615298</v>
      </c>
      <c r="F16" s="50" t="n">
        <f aca="false">+Summary!F15/Summary!$C15</f>
        <v>0.871399232977308</v>
      </c>
      <c r="G16" s="50" t="n">
        <f aca="false">+Summary!G15/Summary!$C15</f>
        <v>1.00541427782402</v>
      </c>
      <c r="H16" s="50" t="n">
        <f aca="false">+Summary!H15/Summary!$C15</f>
        <v>0.617542726897915</v>
      </c>
      <c r="I16" s="14"/>
      <c r="J16" s="50" t="n">
        <f aca="false">+Summary!J15/Summary!$C15</f>
        <v>0.632953192945881</v>
      </c>
      <c r="K16" s="50" t="n">
        <f aca="false">+Summary!K15/Summary!$C15</f>
        <v>0.926662206629379</v>
      </c>
      <c r="L16" s="50" t="n">
        <f aca="false">+Summary!L15/Summary!$C15</f>
        <v>0.965343954445387</v>
      </c>
      <c r="M16" s="50" t="n">
        <f aca="false">+Summary!M15/Summary!$C15</f>
        <v>0</v>
      </c>
      <c r="N16" s="14"/>
      <c r="O16" s="50" t="n">
        <f aca="false">+Summary!O15/Summary!$C15</f>
        <v>0.702957627052719</v>
      </c>
      <c r="P16" s="50" t="n">
        <f aca="false">+Summary!P15/Summary!$C15</f>
        <v>0.96724984247252</v>
      </c>
      <c r="Q16" s="50" t="n">
        <f aca="false">+Summary!Q15/Summary!$C15</f>
        <v>0.99399839749823</v>
      </c>
      <c r="R16" s="50" t="n">
        <f aca="false">+Summary!R15/Summary!$C15</f>
        <v>0</v>
      </c>
      <c r="S16" s="14"/>
      <c r="T16" s="50" t="n">
        <f aca="false">+Summary!T15/Summary!$C15</f>
        <v>0.794292448793845</v>
      </c>
      <c r="U16" s="50" t="n">
        <f aca="false">+Summary!U15/Summary!$C15</f>
        <v>1.04339201394021</v>
      </c>
      <c r="V16" s="50" t="n">
        <f aca="false">+Summary!V15/Summary!$C15</f>
        <v>1.03066145983244</v>
      </c>
      <c r="W16" s="50" t="n">
        <f aca="false">+Summary!W15/Summary!$C15</f>
        <v>0</v>
      </c>
      <c r="X16" s="6"/>
    </row>
    <row r="17" customFormat="false" ht="13.5" hidden="false" customHeight="false" outlineLevel="0" collapsed="false">
      <c r="A17" s="19"/>
      <c r="B17" s="1" t="s">
        <v>89</v>
      </c>
      <c r="C17" s="22" t="n">
        <v>66648</v>
      </c>
      <c r="D17" s="14"/>
      <c r="E17" s="50" t="n">
        <f aca="false">+Summary!E16/Summary!$C16</f>
        <v>0.48933201296363</v>
      </c>
      <c r="F17" s="50" t="n">
        <f aca="false">+Summary!F16/Summary!$C16</f>
        <v>0.687747569319409</v>
      </c>
      <c r="G17" s="50" t="n">
        <f aca="false">+Summary!G16/Summary!$C16</f>
        <v>0.745918857280038</v>
      </c>
      <c r="H17" s="50" t="n">
        <f aca="false">+Summary!H16/Summary!$C16</f>
        <v>0.716000480134438</v>
      </c>
      <c r="I17" s="14"/>
      <c r="J17" s="50" t="n">
        <f aca="false">+Summary!J16/Summary!$C16</f>
        <v>0.47522806385788</v>
      </c>
      <c r="K17" s="50" t="n">
        <f aca="false">+Summary!K16/Summary!$C16</f>
        <v>0.738086664265995</v>
      </c>
      <c r="L17" s="50" t="n">
        <f aca="false">+Summary!L16/Summary!$C16</f>
        <v>0.768215100228064</v>
      </c>
      <c r="M17" s="50" t="n">
        <f aca="false">+Summary!M16/Summary!$C16</f>
        <v>0</v>
      </c>
      <c r="N17" s="14"/>
      <c r="O17" s="50" t="n">
        <f aca="false">+Summary!O16/Summary!$C16</f>
        <v>0.577016564638099</v>
      </c>
      <c r="P17" s="50" t="n">
        <f aca="false">+Summary!P16/Summary!$C16</f>
        <v>0.669532469091346</v>
      </c>
      <c r="Q17" s="50" t="n">
        <f aca="false">+Summary!Q16/Summary!$C16</f>
        <v>0.891339575081023</v>
      </c>
      <c r="R17" s="50" t="n">
        <f aca="false">+Summary!R16/Summary!$C16</f>
        <v>0</v>
      </c>
      <c r="S17" s="14"/>
      <c r="T17" s="50" t="n">
        <f aca="false">+Summary!T16/Summary!$C16</f>
        <v>0.71456007682151</v>
      </c>
      <c r="U17" s="50" t="n">
        <f aca="false">+Summary!U16/Summary!$C16</f>
        <v>0.91992257832193</v>
      </c>
      <c r="V17" s="50" t="n">
        <f aca="false">+Summary!V16/Summary!$C16</f>
        <v>0.951011283159285</v>
      </c>
      <c r="W17" s="50" t="n">
        <f aca="false">+Summary!W16/Summary!$C16</f>
        <v>0</v>
      </c>
      <c r="X17" s="14"/>
    </row>
    <row r="18" customFormat="false" ht="6" hidden="false" customHeight="true" outlineLevel="0" collapsed="false">
      <c r="A18" s="19"/>
      <c r="B18" s="4"/>
      <c r="C18" s="27"/>
      <c r="D18" s="28"/>
      <c r="E18" s="51"/>
      <c r="F18" s="51"/>
      <c r="G18" s="51"/>
      <c r="H18" s="51"/>
      <c r="I18" s="28"/>
      <c r="J18" s="51"/>
      <c r="K18" s="51"/>
      <c r="L18" s="51"/>
      <c r="M18" s="51"/>
      <c r="N18" s="28"/>
      <c r="O18" s="51"/>
      <c r="P18" s="51"/>
      <c r="Q18" s="51"/>
      <c r="R18" s="51"/>
      <c r="S18" s="28"/>
      <c r="T18" s="51"/>
      <c r="U18" s="51"/>
      <c r="V18" s="51"/>
      <c r="W18" s="51"/>
      <c r="X18" s="14"/>
    </row>
    <row r="19" customFormat="false" ht="13.5" hidden="false" customHeight="false" outlineLevel="0" collapsed="false">
      <c r="A19" s="19"/>
      <c r="B19" s="1" t="s">
        <v>58</v>
      </c>
      <c r="C19" s="22" t="n">
        <f aca="false">SUM(C16:C17)</f>
        <v>323746</v>
      </c>
      <c r="D19" s="14"/>
      <c r="E19" s="50" t="n">
        <f aca="false">+Summary!E18/Summary!$C18</f>
        <v>0.563089582573993</v>
      </c>
      <c r="F19" s="50" t="n">
        <f aca="false">+Summary!F18/Summary!$C18</f>
        <v>0.833591766384758</v>
      </c>
      <c r="G19" s="50" t="n">
        <f aca="false">+Summary!G18/Summary!$C18</f>
        <v>0.951993229259975</v>
      </c>
      <c r="H19" s="50" t="n">
        <f aca="false">+Summary!H18/Summary!$C18</f>
        <v>0.637811741303368</v>
      </c>
      <c r="I19" s="14"/>
      <c r="J19" s="50" t="n">
        <f aca="false">+Summary!J18/Summary!$C18</f>
        <v>0.600483094771827</v>
      </c>
      <c r="K19" s="50" t="n">
        <f aca="false">+Summary!K18/Summary!$C18</f>
        <v>0.887841085295262</v>
      </c>
      <c r="L19" s="50" t="n">
        <f aca="false">+Summary!L18/Summary!$C18</f>
        <v>0.924762004781526</v>
      </c>
      <c r="M19" s="50" t="n">
        <f aca="false">+Summary!M18/Summary!$C18</f>
        <v>0</v>
      </c>
      <c r="N19" s="14"/>
      <c r="O19" s="50" t="n">
        <f aca="false">+Summary!O18/Summary!$C18</f>
        <v>0.677030758681188</v>
      </c>
      <c r="P19" s="50" t="n">
        <f aca="false">+Summary!P18/Summary!$C18</f>
        <v>0.905960228080038</v>
      </c>
      <c r="Q19" s="50" t="n">
        <f aca="false">+Summary!Q18/Summary!$C18</f>
        <v>0.972864529600366</v>
      </c>
      <c r="R19" s="50" t="n">
        <f aca="false">+Summary!R18/Summary!$C18</f>
        <v>0</v>
      </c>
      <c r="S19" s="14"/>
      <c r="T19" s="50" t="n">
        <f aca="false">+Summary!T18/Summary!$C18</f>
        <v>0.777878336720763</v>
      </c>
      <c r="U19" s="50" t="n">
        <f aca="false">+Summary!U18/Summary!$C18</f>
        <v>1.01797396724593</v>
      </c>
      <c r="V19" s="50" t="n">
        <f aca="false">+Summary!V18/Summary!$C18</f>
        <v>1.01426426890216</v>
      </c>
      <c r="W19" s="50" t="n">
        <f aca="false">+Summary!W18/Summary!$C18</f>
        <v>0</v>
      </c>
      <c r="X19" s="14"/>
    </row>
    <row r="20" customFormat="false" ht="6" hidden="false" customHeight="true" outlineLevel="0" collapsed="false">
      <c r="A20" s="30"/>
      <c r="B20" s="4"/>
      <c r="C20" s="4"/>
      <c r="D20" s="3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31"/>
    </row>
    <row r="22" customFormat="false" ht="13.5" hidden="false" customHeight="false" outlineLevel="0" collapsed="false"/>
    <row r="23" customFormat="false" ht="6" hidden="false" customHeight="true" outlineLevel="0" collapsed="false">
      <c r="A23" s="3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5"/>
    </row>
    <row r="24" customFormat="false" ht="23.25" hidden="false" customHeight="false" outlineLevel="0" collapsed="false">
      <c r="A24" s="6"/>
      <c r="B24" s="7" t="s">
        <v>87</v>
      </c>
      <c r="C24" s="9" t="s">
        <v>4</v>
      </c>
      <c r="D24" s="10"/>
      <c r="E24" s="11" t="n">
        <v>35521</v>
      </c>
      <c r="F24" s="12" t="n">
        <v>35886</v>
      </c>
      <c r="G24" s="11" t="n">
        <v>36251</v>
      </c>
      <c r="H24" s="12" t="n">
        <v>36617</v>
      </c>
      <c r="I24" s="5"/>
      <c r="J24" s="11" t="n">
        <v>35551</v>
      </c>
      <c r="K24" s="12" t="n">
        <v>35916</v>
      </c>
      <c r="L24" s="11" t="n">
        <v>36281</v>
      </c>
      <c r="M24" s="12" t="n">
        <v>36647</v>
      </c>
      <c r="N24" s="5"/>
      <c r="O24" s="11" t="n">
        <v>35582</v>
      </c>
      <c r="P24" s="12" t="n">
        <v>35947</v>
      </c>
      <c r="Q24" s="11" t="n">
        <v>36312</v>
      </c>
      <c r="R24" s="12" t="n">
        <v>36678</v>
      </c>
      <c r="S24" s="5"/>
      <c r="T24" s="11" t="n">
        <v>35612</v>
      </c>
      <c r="U24" s="11" t="n">
        <v>35977</v>
      </c>
      <c r="V24" s="11" t="n">
        <v>36342</v>
      </c>
      <c r="W24" s="11" t="n">
        <v>36708</v>
      </c>
      <c r="X24" s="5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</row>
    <row r="25" customFormat="false" ht="6" hidden="false" customHeight="true" outlineLevel="0" collapsed="false">
      <c r="A25" s="14"/>
      <c r="B25" s="39"/>
      <c r="C25" s="10"/>
      <c r="D25" s="10"/>
      <c r="E25" s="42"/>
      <c r="F25" s="42"/>
      <c r="G25" s="42"/>
      <c r="H25" s="42"/>
      <c r="I25" s="5"/>
      <c r="J25" s="42"/>
      <c r="K25" s="42"/>
      <c r="L25" s="42"/>
      <c r="M25" s="42"/>
      <c r="N25" s="5"/>
      <c r="O25" s="42"/>
      <c r="P25" s="42"/>
      <c r="Q25" s="42"/>
      <c r="R25" s="42"/>
      <c r="S25" s="5"/>
      <c r="T25" s="42"/>
      <c r="U25" s="42"/>
      <c r="V25" s="42"/>
      <c r="W25" s="43"/>
      <c r="X25" s="18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</row>
    <row r="26" customFormat="false" ht="12.75" hidden="false" customHeight="false" outlineLevel="0" collapsed="false">
      <c r="A26" s="19"/>
      <c r="B26" s="1" t="s">
        <v>92</v>
      </c>
      <c r="C26" s="22" t="n">
        <f aca="false">+Resevoirs!E121</f>
        <v>188098</v>
      </c>
      <c r="D26" s="14"/>
      <c r="E26" s="50" t="n">
        <f aca="false">+Summary!E25/Summary!$C25</f>
        <v>0.424411742814916</v>
      </c>
      <c r="F26" s="50" t="n">
        <f aca="false">+Summary!F25/Summary!$C25</f>
        <v>0.516953928271433</v>
      </c>
      <c r="G26" s="50" t="n">
        <f aca="false">+Summary!G25/Summary!$C25</f>
        <v>0.755292453933588</v>
      </c>
      <c r="H26" s="50" t="n">
        <f aca="false">+Summary!H25/Summary!$C25</f>
        <v>0.748769258577975</v>
      </c>
      <c r="I26" s="14"/>
      <c r="J26" s="50" t="n">
        <f aca="false">+Summary!J25/Summary!$C25</f>
        <v>0.506496613467448</v>
      </c>
      <c r="K26" s="50" t="n">
        <f aca="false">+Summary!K25/Summary!$C25</f>
        <v>0.625849291326862</v>
      </c>
      <c r="L26" s="50" t="n">
        <f aca="false">+Summary!L25/Summary!$C25</f>
        <v>0.84777084285851</v>
      </c>
      <c r="M26" s="50" t="n">
        <f aca="false">+Summary!M25/Summary!$C25</f>
        <v>0.778976916288318</v>
      </c>
      <c r="N26" s="14"/>
      <c r="O26" s="50" t="n">
        <f aca="false">+Summary!O25/Summary!$C25</f>
        <v>0.605636423566439</v>
      </c>
      <c r="P26" s="50" t="n">
        <f aca="false">+Summary!P25/Summary!$C25</f>
        <v>0.748317366479176</v>
      </c>
      <c r="Q26" s="50" t="n">
        <f aca="false">+Summary!Q25/Summary!$C25</f>
        <v>0.918101202564621</v>
      </c>
      <c r="R26" s="50" t="n">
        <f aca="false">+Summary!R25/Summary!$C25</f>
        <v>0.829939712277643</v>
      </c>
      <c r="S26" s="14"/>
      <c r="T26" s="50" t="n">
        <f aca="false">+Summary!T25/Summary!$C25</f>
        <v>0.651362587587322</v>
      </c>
      <c r="U26" s="50" t="n">
        <f aca="false">+Summary!U25/Summary!$C25</f>
        <v>0.804931471892311</v>
      </c>
      <c r="V26" s="50" t="n">
        <f aca="false">+Summary!V25/Summary!$C25</f>
        <v>1.00812342502313</v>
      </c>
      <c r="W26" s="50" t="n">
        <f aca="false">+Summary!W25/Summary!$C25</f>
        <v>0.77528735021106</v>
      </c>
      <c r="X26" s="6"/>
    </row>
    <row r="27" customFormat="false" ht="13.5" hidden="false" customHeight="false" outlineLevel="0" collapsed="false">
      <c r="A27" s="19"/>
      <c r="B27" s="1" t="s">
        <v>89</v>
      </c>
      <c r="C27" s="22" t="n">
        <v>66648</v>
      </c>
      <c r="D27" s="14"/>
      <c r="E27" s="50" t="n">
        <f aca="false">+Summary!E26/Summary!$C26</f>
        <v>0.435421918137078</v>
      </c>
      <c r="F27" s="50" t="n">
        <f aca="false">+Summary!F26/Summary!$C26</f>
        <v>0.435601968551194</v>
      </c>
      <c r="G27" s="50" t="n">
        <f aca="false">+Summary!G26/Summary!$C26</f>
        <v>0.559221582042972</v>
      </c>
      <c r="H27" s="50" t="n">
        <f aca="false">+Summary!H26/Summary!$C26</f>
        <v>0.505776617452887</v>
      </c>
      <c r="I27" s="14"/>
      <c r="J27" s="50" t="n">
        <f aca="false">+Summary!J26/Summary!$C26</f>
        <v>0.447110190853439</v>
      </c>
      <c r="K27" s="50" t="n">
        <f aca="false">+Summary!K26/Summary!$C26</f>
        <v>0.607685151842516</v>
      </c>
      <c r="L27" s="50" t="n">
        <f aca="false">+Summary!L26/Summary!$C26</f>
        <v>0.607595126635458</v>
      </c>
      <c r="M27" s="50" t="n">
        <f aca="false">+Summary!M26/Summary!$C26</f>
        <v>0.573340535349898</v>
      </c>
      <c r="N27" s="14"/>
      <c r="O27" s="50" t="n">
        <f aca="false">+Summary!O26/Summary!$C26</f>
        <v>0.58972512303445</v>
      </c>
      <c r="P27" s="50" t="n">
        <f aca="false">+Summary!P26/Summary!$C26</f>
        <v>0.598667626935542</v>
      </c>
      <c r="Q27" s="50" t="n">
        <f aca="false">+Summary!Q26/Summary!$C26</f>
        <v>0.764809146561037</v>
      </c>
      <c r="R27" s="50" t="n">
        <f aca="false">+Summary!R26/Summary!$C26</f>
        <v>0.564653102868803</v>
      </c>
      <c r="S27" s="14"/>
      <c r="T27" s="50" t="n">
        <f aca="false">+Summary!T26/Summary!$C26</f>
        <v>0.671768095066619</v>
      </c>
      <c r="U27" s="50" t="n">
        <f aca="false">+Summary!U26/Summary!$C26</f>
        <v>0.63673328531989</v>
      </c>
      <c r="V27" s="50" t="n">
        <f aca="false">+Summary!V26/Summary!$C26</f>
        <v>0.80886148121474</v>
      </c>
      <c r="W27" s="50" t="n">
        <f aca="false">+Summary!W26/Summary!$C26</f>
        <v>0.641534629696315</v>
      </c>
      <c r="X27" s="14"/>
    </row>
    <row r="28" customFormat="false" ht="5.25" hidden="false" customHeight="true" outlineLevel="0" collapsed="false">
      <c r="A28" s="19"/>
      <c r="B28" s="4"/>
      <c r="C28" s="27"/>
      <c r="D28" s="28"/>
      <c r="E28" s="51"/>
      <c r="F28" s="51"/>
      <c r="G28" s="51"/>
      <c r="H28" s="51"/>
      <c r="I28" s="28"/>
      <c r="J28" s="51"/>
      <c r="K28" s="51"/>
      <c r="L28" s="51"/>
      <c r="M28" s="51"/>
      <c r="N28" s="28"/>
      <c r="O28" s="51"/>
      <c r="P28" s="51"/>
      <c r="Q28" s="51"/>
      <c r="R28" s="51"/>
      <c r="S28" s="28"/>
      <c r="T28" s="51"/>
      <c r="U28" s="51"/>
      <c r="V28" s="51"/>
      <c r="W28" s="51"/>
      <c r="X28" s="28"/>
    </row>
    <row r="29" customFormat="false" ht="13.5" hidden="false" customHeight="false" outlineLevel="0" collapsed="false">
      <c r="A29" s="19"/>
      <c r="B29" s="1" t="s">
        <v>58</v>
      </c>
      <c r="C29" s="22" t="n">
        <f aca="false">SUM(C26:C27)</f>
        <v>254746</v>
      </c>
      <c r="D29" s="14"/>
      <c r="E29" s="50" t="n">
        <f aca="false">+Summary!E28/Summary!$C28</f>
        <v>0.427292283293948</v>
      </c>
      <c r="F29" s="50" t="n">
        <f aca="false">+Summary!F28/Summary!$C28</f>
        <v>0.495670196980522</v>
      </c>
      <c r="G29" s="50" t="n">
        <f aca="false">+Summary!G28/Summary!$C28</f>
        <v>0.703995352233205</v>
      </c>
      <c r="H29" s="50" t="n">
        <f aca="false">+Summary!H28/Summary!$C28</f>
        <v>0.685196234680819</v>
      </c>
      <c r="I29" s="14"/>
      <c r="J29" s="50" t="n">
        <f aca="false">+Summary!J28/Summary!$C28</f>
        <v>0.490959622525967</v>
      </c>
      <c r="K29" s="50" t="n">
        <f aca="false">+Summary!K28/Summary!$C28</f>
        <v>0.621097092790466</v>
      </c>
      <c r="L29" s="50" t="n">
        <f aca="false">+Summary!L28/Summary!$C28</f>
        <v>0.784934797798592</v>
      </c>
      <c r="M29" s="50" t="n">
        <f aca="false">+Summary!M28/Summary!$C28</f>
        <v>0.725177235363853</v>
      </c>
      <c r="N29" s="14"/>
      <c r="O29" s="50" t="n">
        <f aca="false">+Summary!O28/Summary!$C28</f>
        <v>0.601473624708533</v>
      </c>
      <c r="P29" s="50" t="n">
        <f aca="false">+Summary!P28/Summary!$C28</f>
        <v>0.709165207697079</v>
      </c>
      <c r="Q29" s="50" t="n">
        <f aca="false">+Summary!Q28/Summary!$C28</f>
        <v>0.877996121627032</v>
      </c>
      <c r="R29" s="50" t="n">
        <f aca="false">+Summary!R28/Summary!$C28</f>
        <v>0.760534022123998</v>
      </c>
      <c r="S29" s="14"/>
      <c r="T29" s="50" t="n">
        <f aca="false">+Summary!T28/Summary!$C28</f>
        <v>0.656701184709475</v>
      </c>
      <c r="U29" s="50" t="n">
        <f aca="false">+Summary!U28/Summary!$C28</f>
        <v>0.760926569995211</v>
      </c>
      <c r="V29" s="50" t="n">
        <f aca="false">+Summary!V28/Summary!$C28</f>
        <v>0.955991458158322</v>
      </c>
      <c r="W29" s="50" t="n">
        <f aca="false">+Summary!W28/Summary!$C28</f>
        <v>0.740294253884261</v>
      </c>
      <c r="X29" s="14"/>
    </row>
    <row r="30" customFormat="false" ht="6.75" hidden="false" customHeight="true" outlineLevel="0" collapsed="false">
      <c r="A30" s="30"/>
      <c r="B30" s="4"/>
      <c r="C30" s="27"/>
      <c r="D30" s="28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27"/>
      <c r="Q30" s="27"/>
      <c r="R30" s="27"/>
      <c r="S30" s="27"/>
      <c r="T30" s="28"/>
      <c r="U30" s="27"/>
      <c r="V30" s="27"/>
      <c r="W30" s="27"/>
      <c r="X30" s="5"/>
    </row>
    <row r="33" customFormat="false" ht="13.5" hidden="false" customHeight="false" outlineLevel="0" collapsed="false">
      <c r="B33" s="2"/>
    </row>
    <row r="34" customFormat="false" ht="6" hidden="false" customHeight="true" outlineLevel="0" collapsed="false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8"/>
    </row>
    <row r="35" customFormat="false" ht="23.25" hidden="false" customHeight="false" outlineLevel="0" collapsed="false">
      <c r="A35" s="6"/>
      <c r="B35" s="7" t="s">
        <v>1</v>
      </c>
      <c r="C35" s="9" t="s">
        <v>4</v>
      </c>
      <c r="D35" s="10"/>
      <c r="E35" s="11" t="n">
        <v>35643</v>
      </c>
      <c r="F35" s="11" t="n">
        <v>36008</v>
      </c>
      <c r="G35" s="11" t="n">
        <v>36373</v>
      </c>
      <c r="H35" s="11" t="n">
        <v>36739</v>
      </c>
      <c r="I35" s="5"/>
      <c r="J35" s="11" t="n">
        <v>35674</v>
      </c>
      <c r="K35" s="11" t="n">
        <v>36039</v>
      </c>
      <c r="L35" s="11" t="n">
        <v>36404</v>
      </c>
      <c r="M35" s="11" t="n">
        <v>36770</v>
      </c>
      <c r="N35" s="5"/>
      <c r="O35" s="11" t="n">
        <v>35704</v>
      </c>
      <c r="P35" s="11" t="n">
        <v>36069</v>
      </c>
      <c r="Q35" s="11" t="n">
        <v>36434</v>
      </c>
      <c r="R35" s="11" t="n">
        <v>36800</v>
      </c>
      <c r="S35" s="5"/>
      <c r="T35" s="11" t="n">
        <v>35735</v>
      </c>
      <c r="U35" s="11" t="n">
        <v>36100</v>
      </c>
      <c r="V35" s="11" t="n">
        <v>36465</v>
      </c>
      <c r="W35" s="11" t="n">
        <v>36831</v>
      </c>
      <c r="X35" s="5"/>
    </row>
    <row r="36" customFormat="false" ht="6" hidden="false" customHeight="true" outlineLevel="0" collapsed="false">
      <c r="A36" s="14"/>
      <c r="B36" s="39"/>
      <c r="C36" s="10"/>
      <c r="D36" s="10"/>
      <c r="E36" s="42"/>
      <c r="F36" s="42"/>
      <c r="G36" s="42"/>
      <c r="H36" s="42"/>
      <c r="I36" s="5"/>
      <c r="J36" s="42"/>
      <c r="K36" s="42"/>
      <c r="L36" s="42"/>
      <c r="M36" s="42"/>
      <c r="N36" s="5"/>
      <c r="O36" s="42"/>
      <c r="P36" s="42"/>
      <c r="Q36" s="42"/>
      <c r="R36" s="42"/>
      <c r="S36" s="5"/>
      <c r="T36" s="42"/>
      <c r="U36" s="42"/>
      <c r="V36" s="42"/>
      <c r="W36" s="43"/>
      <c r="X36" s="18"/>
    </row>
    <row r="37" customFormat="false" ht="12.75" hidden="false" customHeight="false" outlineLevel="0" collapsed="false">
      <c r="A37" s="19"/>
      <c r="B37" s="1" t="s">
        <v>91</v>
      </c>
      <c r="C37" s="22" t="n">
        <v>188098</v>
      </c>
      <c r="D37" s="14"/>
      <c r="E37" s="50" t="n">
        <f aca="false">+Summary!E36/Summary!$C36</f>
        <v>0.6610118129911</v>
      </c>
      <c r="F37" s="50" t="n">
        <f aca="false">+Summary!F36/Summary!$C36</f>
        <v>0.84148688449638</v>
      </c>
      <c r="G37" s="50" t="n">
        <f aca="false">+Summary!G36/Summary!$C36</f>
        <v>1.03188231666472</v>
      </c>
      <c r="H37" s="50" t="n">
        <f aca="false">+Summary!H36/Summary!$C36</f>
        <v>0.720959287180087</v>
      </c>
      <c r="I37" s="14"/>
      <c r="J37" s="50" t="n">
        <f aca="false">+Summary!J36/Summary!$C36</f>
        <v>0.708604025561144</v>
      </c>
      <c r="K37" s="50" t="n">
        <f aca="false">+Summary!K36/Summary!$C36</f>
        <v>0.885081181086455</v>
      </c>
      <c r="L37" s="50" t="n">
        <f aca="false">+Summary!L36/Summary!$C36</f>
        <v>0.975682888706951</v>
      </c>
      <c r="M37" s="50" t="n">
        <f aca="false">+Summary!M36/Summary!$C36</f>
        <v>0</v>
      </c>
      <c r="N37" s="14"/>
      <c r="O37" s="50" t="n">
        <f aca="false">+Summary!O36/Summary!$C36</f>
        <v>0.747254090952589</v>
      </c>
      <c r="P37" s="50" t="n">
        <f aca="false">+Summary!P36/Summary!$C36</f>
        <v>0.936453338153516</v>
      </c>
      <c r="Q37" s="50" t="n">
        <f aca="false">+Summary!Q36/Summary!$C36</f>
        <v>0.987719167667918</v>
      </c>
      <c r="R37" s="50" t="n">
        <f aca="false">+Summary!R36/Summary!$C36</f>
        <v>0</v>
      </c>
      <c r="S37" s="14"/>
      <c r="T37" s="50" t="n">
        <f aca="false">+Summary!T36/Summary!$C36</f>
        <v>0.833124222479771</v>
      </c>
      <c r="U37" s="50" t="n">
        <f aca="false">+Summary!U36/Summary!$C36</f>
        <v>1.01948452402471</v>
      </c>
      <c r="V37" s="50" t="n">
        <f aca="false">+Summary!V36/Summary!$C36</f>
        <v>1.02675201224893</v>
      </c>
      <c r="W37" s="50" t="n">
        <f aca="false">+Summary!W36/Summary!$C36</f>
        <v>0</v>
      </c>
      <c r="X37" s="6"/>
    </row>
    <row r="38" customFormat="false" ht="13.5" hidden="false" customHeight="false" outlineLevel="0" collapsed="false">
      <c r="A38" s="19"/>
      <c r="B38" s="1" t="s">
        <v>89</v>
      </c>
      <c r="C38" s="22" t="n">
        <v>66648</v>
      </c>
      <c r="D38" s="14"/>
      <c r="E38" s="50" t="n">
        <f aca="false">+Summary!E37/Summary!$C37</f>
        <v>0.48933201296363</v>
      </c>
      <c r="F38" s="50" t="n">
        <f aca="false">+Summary!F37/Summary!$C37</f>
        <v>0.687747569319409</v>
      </c>
      <c r="G38" s="50" t="n">
        <f aca="false">+Summary!G37/Summary!$C37</f>
        <v>0.745918857280038</v>
      </c>
      <c r="H38" s="50" t="n">
        <f aca="false">+Summary!H37/Summary!$C37</f>
        <v>0.716000480134438</v>
      </c>
      <c r="I38" s="14"/>
      <c r="J38" s="50" t="n">
        <f aca="false">+Summary!J37/Summary!$C37</f>
        <v>0.47522806385788</v>
      </c>
      <c r="K38" s="50" t="n">
        <f aca="false">+Summary!K37/Summary!$C37</f>
        <v>0.738086664265995</v>
      </c>
      <c r="L38" s="50" t="n">
        <f aca="false">+Summary!L37/Summary!$C37</f>
        <v>0.768215100228064</v>
      </c>
      <c r="M38" s="50" t="n">
        <f aca="false">+Summary!M37/Summary!$C37</f>
        <v>0</v>
      </c>
      <c r="N38" s="14"/>
      <c r="O38" s="50" t="n">
        <f aca="false">+Summary!O37/Summary!$C37</f>
        <v>0.577016564638099</v>
      </c>
      <c r="P38" s="50" t="n">
        <f aca="false">+Summary!P37/Summary!$C37</f>
        <v>0.669532469091346</v>
      </c>
      <c r="Q38" s="50" t="n">
        <f aca="false">+Summary!Q37/Summary!$C37</f>
        <v>0.891339575081023</v>
      </c>
      <c r="R38" s="50" t="n">
        <f aca="false">+Summary!R37/Summary!$C37</f>
        <v>0</v>
      </c>
      <c r="S38" s="14"/>
      <c r="T38" s="50" t="n">
        <f aca="false">+Summary!T37/Summary!$C37</f>
        <v>0.71456007682151</v>
      </c>
      <c r="U38" s="50" t="n">
        <f aca="false">+Summary!U37/Summary!$C37</f>
        <v>0.91992257832193</v>
      </c>
      <c r="V38" s="50" t="n">
        <f aca="false">+Summary!V37/Summary!$C37</f>
        <v>0.951011283159285</v>
      </c>
      <c r="W38" s="50" t="n">
        <f aca="false">+Summary!W37/Summary!$C37</f>
        <v>0</v>
      </c>
      <c r="X38" s="14"/>
    </row>
    <row r="39" customFormat="false" ht="6" hidden="false" customHeight="true" outlineLevel="0" collapsed="false">
      <c r="A39" s="19"/>
      <c r="B39" s="4"/>
      <c r="C39" s="27"/>
      <c r="D39" s="28"/>
      <c r="E39" s="51"/>
      <c r="F39" s="51"/>
      <c r="G39" s="51"/>
      <c r="H39" s="51"/>
      <c r="I39" s="28"/>
      <c r="J39" s="51"/>
      <c r="K39" s="51"/>
      <c r="L39" s="51"/>
      <c r="M39" s="51"/>
      <c r="N39" s="28"/>
      <c r="O39" s="51"/>
      <c r="P39" s="51"/>
      <c r="Q39" s="51"/>
      <c r="R39" s="51"/>
      <c r="S39" s="28"/>
      <c r="T39" s="51"/>
      <c r="U39" s="51"/>
      <c r="V39" s="51"/>
      <c r="W39" s="51"/>
      <c r="X39" s="14"/>
    </row>
    <row r="40" customFormat="false" ht="13.5" hidden="false" customHeight="false" outlineLevel="0" collapsed="false">
      <c r="A40" s="19"/>
      <c r="B40" s="1" t="s">
        <v>58</v>
      </c>
      <c r="C40" s="22" t="n">
        <f aca="false">SUM(C37:C38)</f>
        <v>254746</v>
      </c>
      <c r="D40" s="14"/>
      <c r="E40" s="50" t="n">
        <f aca="false">+Summary!E39/Summary!$C39</f>
        <v>0.616096032911214</v>
      </c>
      <c r="F40" s="50" t="n">
        <f aca="false">+Summary!F39/Summary!$C39</f>
        <v>0.801264789241048</v>
      </c>
      <c r="G40" s="50" t="n">
        <f aca="false">+Summary!G39/Summary!$C39</f>
        <v>0.957067039325446</v>
      </c>
      <c r="H40" s="50" t="n">
        <f aca="false">+Summary!H39/Summary!$C39</f>
        <v>0.719661937773311</v>
      </c>
      <c r="I40" s="14"/>
      <c r="J40" s="50" t="n">
        <f aca="false">+Summary!J39/Summary!$C39</f>
        <v>0.647546968352791</v>
      </c>
      <c r="K40" s="50" t="n">
        <f aca="false">+Summary!K39/Summary!$C39</f>
        <v>0.846623695759698</v>
      </c>
      <c r="L40" s="50" t="n">
        <f aca="false">+Summary!L39/Summary!$C39</f>
        <v>0.921404065225754</v>
      </c>
      <c r="M40" s="50" t="n">
        <f aca="false">+Summary!M39/Summary!$C39</f>
        <v>0</v>
      </c>
      <c r="N40" s="14"/>
      <c r="O40" s="50" t="n">
        <f aca="false">+Summary!O39/Summary!$C39</f>
        <v>0.702715646173051</v>
      </c>
      <c r="P40" s="50" t="n">
        <f aca="false">+Summary!P39/Summary!$C39</f>
        <v>0.866620084319283</v>
      </c>
      <c r="Q40" s="50" t="n">
        <f aca="false">+Summary!Q39/Summary!$C39</f>
        <v>0.962503827341744</v>
      </c>
      <c r="R40" s="50" t="n">
        <f aca="false">+Summary!R39/Summary!$C39</f>
        <v>0</v>
      </c>
      <c r="S40" s="14"/>
      <c r="T40" s="50" t="n">
        <f aca="false">+Summary!T39/Summary!$C39</f>
        <v>0.802104841685444</v>
      </c>
      <c r="U40" s="50" t="n">
        <f aca="false">+Summary!U39/Summary!$C39</f>
        <v>0.99343659959332</v>
      </c>
      <c r="V40" s="50" t="n">
        <f aca="false">+Summary!V39/Summary!$C39</f>
        <v>1.00693632088433</v>
      </c>
      <c r="W40" s="50" t="n">
        <f aca="false">+Summary!W39/Summary!$C39</f>
        <v>0</v>
      </c>
      <c r="X40" s="14"/>
    </row>
    <row r="41" customFormat="false" ht="6" hidden="false" customHeight="true" outlineLevel="0" collapsed="false">
      <c r="A41" s="30"/>
      <c r="B41" s="4"/>
      <c r="C41" s="4"/>
      <c r="D41" s="31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&amp;CPercentage Full By Facility Type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0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M26" activeCellId="0" sqref="M26:M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13"/>
    <col collapsed="false" customWidth="true" hidden="false" outlineLevel="0" max="6" min="2" style="1" width="8.14"/>
    <col collapsed="false" customWidth="true" hidden="false" outlineLevel="0" max="7" min="7" style="1" width="10.99"/>
    <col collapsed="false" customWidth="true" hidden="false" outlineLevel="0" max="8" min="8" style="1" width="8.14"/>
    <col collapsed="false" customWidth="true" hidden="false" outlineLevel="0" max="9" min="9" style="1" width="10.28"/>
    <col collapsed="false" customWidth="true" hidden="false" outlineLevel="0" max="10" min="10" style="1" width="2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61" t="s">
        <v>94</v>
      </c>
      <c r="B1" s="61"/>
      <c r="C1" s="61"/>
      <c r="D1" s="61"/>
      <c r="E1" s="61"/>
      <c r="F1" s="61"/>
      <c r="G1" s="61"/>
      <c r="H1" s="61"/>
      <c r="I1" s="61"/>
    </row>
    <row r="2" customFormat="false" ht="12.75" hidden="false" customHeight="false" outlineLevel="0" collapsed="false">
      <c r="A2" s="62" t="s">
        <v>95</v>
      </c>
      <c r="B2" s="63" t="s">
        <v>96</v>
      </c>
      <c r="C2" s="63" t="s">
        <v>97</v>
      </c>
      <c r="D2" s="63" t="s">
        <v>98</v>
      </c>
      <c r="E2" s="63" t="s">
        <v>99</v>
      </c>
      <c r="F2" s="63" t="s">
        <v>100</v>
      </c>
      <c r="G2" s="63" t="s">
        <v>101</v>
      </c>
      <c r="H2" s="63" t="s">
        <v>102</v>
      </c>
      <c r="I2" s="64" t="s">
        <v>103</v>
      </c>
    </row>
    <row r="3" customFormat="false" ht="12.75" hidden="false" customHeight="false" outlineLevel="0" collapsed="false">
      <c r="A3" s="65" t="n">
        <v>1996</v>
      </c>
      <c r="B3" s="26"/>
      <c r="C3" s="26"/>
      <c r="D3" s="26"/>
      <c r="E3" s="26" t="n">
        <f aca="false">107246+33463</f>
        <v>140709</v>
      </c>
      <c r="F3" s="26" t="n">
        <f aca="false">106050+35161</f>
        <v>141211</v>
      </c>
      <c r="G3" s="26"/>
      <c r="H3" s="26" t="n">
        <f aca="false">155959+45766</f>
        <v>201725</v>
      </c>
      <c r="I3" s="66" t="n">
        <f aca="false">180631+45495</f>
        <v>226126</v>
      </c>
    </row>
    <row r="4" customFormat="false" ht="12.75" hidden="false" customHeight="false" outlineLevel="0" collapsed="false">
      <c r="A4" s="67" t="n">
        <v>1997</v>
      </c>
      <c r="B4" s="26" t="n">
        <f aca="false">+Summary!E8</f>
        <v>123878</v>
      </c>
      <c r="C4" s="26" t="n">
        <f aca="false">+Summary!J8</f>
        <v>143957</v>
      </c>
      <c r="D4" s="26" t="n">
        <f aca="false">+Summary!O8</f>
        <v>177278</v>
      </c>
      <c r="E4" s="26" t="n">
        <f aca="false">+Summary!T8</f>
        <v>196290</v>
      </c>
      <c r="F4" s="26" t="n">
        <f aca="false">+Summary!E18</f>
        <v>182298</v>
      </c>
      <c r="G4" s="26" t="n">
        <f aca="false">+Summary!J18</f>
        <v>194404</v>
      </c>
      <c r="H4" s="26" t="n">
        <f aca="false">+Summary!O18</f>
        <v>219186</v>
      </c>
      <c r="I4" s="66" t="n">
        <f aca="false">+Summary!T18</f>
        <v>251835</v>
      </c>
    </row>
    <row r="5" customFormat="false" ht="12.75" hidden="false" customHeight="false" outlineLevel="0" collapsed="false">
      <c r="A5" s="67" t="n">
        <v>1998</v>
      </c>
      <c r="B5" s="26" t="n">
        <f aca="false">+Summary!F8</f>
        <v>152912</v>
      </c>
      <c r="C5" s="26" t="n">
        <f aca="false">+Summary!K8</f>
        <v>195477</v>
      </c>
      <c r="D5" s="26" t="n">
        <f aca="false">+Summary!P8</f>
        <v>227498</v>
      </c>
      <c r="E5" s="26" t="n">
        <f aca="false">+Summary!U8</f>
        <v>250845</v>
      </c>
      <c r="F5" s="26" t="n">
        <f aca="false">+Summary!F18</f>
        <v>269872</v>
      </c>
      <c r="G5" s="26" t="n">
        <f aca="false">+Summary!K18</f>
        <v>287435</v>
      </c>
      <c r="H5" s="26" t="n">
        <f aca="false">+Summary!P18</f>
        <v>293301</v>
      </c>
      <c r="I5" s="66" t="n">
        <f aca="false">+Summary!U18</f>
        <v>329565</v>
      </c>
    </row>
    <row r="6" customFormat="false" ht="12.75" hidden="false" customHeight="false" outlineLevel="0" collapsed="false">
      <c r="A6" s="67" t="n">
        <v>1999</v>
      </c>
      <c r="B6" s="26" t="n">
        <f aca="false">+Summary!G8</f>
        <v>223674</v>
      </c>
      <c r="C6" s="26" t="n">
        <f aca="false">+Summary!L8</f>
        <v>245163</v>
      </c>
      <c r="D6" s="26" t="n">
        <f aca="false">+Summary!Q8</f>
        <v>275250</v>
      </c>
      <c r="E6" s="26" t="n">
        <f aca="false">+Summary!V8</f>
        <v>301937</v>
      </c>
      <c r="F6" s="26" t="n">
        <f aca="false">+Summary!G18</f>
        <v>308204</v>
      </c>
      <c r="G6" s="26" t="n">
        <f aca="false">+Summary!L18</f>
        <v>299388</v>
      </c>
      <c r="H6" s="26" t="n">
        <f aca="false">+Summary!Q18</f>
        <v>314961</v>
      </c>
      <c r="I6" s="66" t="n">
        <f aca="false">+Summary!V18</f>
        <v>328364</v>
      </c>
    </row>
    <row r="7" customFormat="false" ht="13.5" hidden="false" customHeight="false" outlineLevel="0" collapsed="false">
      <c r="A7" s="68" t="n">
        <v>2000</v>
      </c>
      <c r="B7" s="69" t="n">
        <f aca="false">+Summary!H8</f>
        <v>186785</v>
      </c>
      <c r="C7" s="69" t="n">
        <f aca="false">+Summary!M8</f>
        <v>196234</v>
      </c>
      <c r="D7" s="69" t="n">
        <f aca="false">+Summary!R8</f>
        <v>211207</v>
      </c>
      <c r="E7" s="69" t="n">
        <f aca="false">+Summary!W8</f>
        <v>211745</v>
      </c>
      <c r="F7" s="69" t="n">
        <f aca="false">+Summary!H18</f>
        <v>206489</v>
      </c>
      <c r="G7" s="69" t="n">
        <f aca="false">+Summary!M18</f>
        <v>0</v>
      </c>
      <c r="H7" s="69" t="n">
        <f aca="false">+Summary!R18</f>
        <v>0</v>
      </c>
      <c r="I7" s="70" t="n">
        <f aca="false">+Summary!W18</f>
        <v>0</v>
      </c>
      <c r="K7" s="1" t="s">
        <v>104</v>
      </c>
    </row>
    <row r="8" customFormat="false" ht="13.5" hidden="false" customHeight="false" outlineLevel="0" collapsed="false">
      <c r="K8" s="1" t="s">
        <v>105</v>
      </c>
    </row>
    <row r="9" customFormat="false" ht="12.75" hidden="false" customHeight="false" outlineLevel="0" collapsed="false">
      <c r="A9" s="61" t="s">
        <v>106</v>
      </c>
      <c r="B9" s="61"/>
      <c r="C9" s="61"/>
      <c r="D9" s="61"/>
      <c r="E9" s="61"/>
      <c r="F9" s="61"/>
      <c r="G9" s="61"/>
      <c r="H9" s="61"/>
      <c r="I9" s="61"/>
    </row>
    <row r="10" customFormat="false" ht="12.75" hidden="false" customHeight="false" outlineLevel="0" collapsed="false">
      <c r="A10" s="62" t="s">
        <v>95</v>
      </c>
      <c r="B10" s="63" t="s">
        <v>96</v>
      </c>
      <c r="C10" s="63" t="s">
        <v>97</v>
      </c>
      <c r="D10" s="63" t="s">
        <v>98</v>
      </c>
      <c r="E10" s="63" t="s">
        <v>99</v>
      </c>
      <c r="F10" s="63" t="s">
        <v>100</v>
      </c>
      <c r="G10" s="63" t="s">
        <v>101</v>
      </c>
      <c r="H10" s="63" t="s">
        <v>102</v>
      </c>
      <c r="I10" s="64" t="s">
        <v>103</v>
      </c>
    </row>
    <row r="11" customFormat="false" ht="12.75" hidden="false" customHeight="false" outlineLevel="0" collapsed="false">
      <c r="A11" s="65" t="n">
        <v>1996</v>
      </c>
      <c r="B11" s="26"/>
      <c r="C11" s="26"/>
      <c r="D11" s="26"/>
      <c r="E11" s="26" t="n">
        <f aca="false">107246+33463-14118</f>
        <v>126591</v>
      </c>
      <c r="F11" s="26" t="n">
        <f aca="false">106050+35161-14027</f>
        <v>127184</v>
      </c>
      <c r="G11" s="26"/>
      <c r="H11" s="26" t="n">
        <f aca="false">155959+45766-34529</f>
        <v>167196</v>
      </c>
      <c r="I11" s="66" t="n">
        <f aca="false">180631+45495-40034</f>
        <v>186092</v>
      </c>
    </row>
    <row r="12" customFormat="false" ht="12.75" hidden="false" customHeight="false" outlineLevel="0" collapsed="false">
      <c r="A12" s="67" t="n">
        <v>1997</v>
      </c>
      <c r="B12" s="26" t="n">
        <f aca="false">+Summary!E28</f>
        <v>108851</v>
      </c>
      <c r="C12" s="26" t="n">
        <f aca="false">+Summary!J28</f>
        <v>125070</v>
      </c>
      <c r="D12" s="26" t="n">
        <f aca="false">+Summary!O28</f>
        <v>153223</v>
      </c>
      <c r="E12" s="26" t="n">
        <f aca="false">+Summary!T28</f>
        <v>167292</v>
      </c>
      <c r="F12" s="26" t="n">
        <f aca="false">+Summary!E39</f>
        <v>156948</v>
      </c>
      <c r="G12" s="26" t="n">
        <f aca="false">+Summary!J39</f>
        <v>164960</v>
      </c>
      <c r="H12" s="26" t="n">
        <f aca="false">+Summary!O39</f>
        <v>179014</v>
      </c>
      <c r="I12" s="66" t="n">
        <f aca="false">+Summary!T39</f>
        <v>204333</v>
      </c>
    </row>
    <row r="13" customFormat="false" ht="12.75" hidden="false" customHeight="false" outlineLevel="0" collapsed="false">
      <c r="A13" s="67" t="n">
        <v>1998</v>
      </c>
      <c r="B13" s="26" t="n">
        <f aca="false">+Summary!F28</f>
        <v>126270</v>
      </c>
      <c r="C13" s="26" t="n">
        <f aca="false">+Summary!K28</f>
        <v>158222</v>
      </c>
      <c r="D13" s="26" t="n">
        <f aca="false">+Summary!P28</f>
        <v>180657</v>
      </c>
      <c r="E13" s="26" t="n">
        <f aca="false">+Summary!U28</f>
        <v>193843</v>
      </c>
      <c r="F13" s="26" t="n">
        <f aca="false">+Summary!F39</f>
        <v>204119</v>
      </c>
      <c r="G13" s="26" t="n">
        <f aca="false">+Summary!K39</f>
        <v>215674</v>
      </c>
      <c r="H13" s="26" t="n">
        <f aca="false">+Summary!P39</f>
        <v>220768</v>
      </c>
      <c r="I13" s="66" t="n">
        <f aca="false">+Summary!U39</f>
        <v>253074</v>
      </c>
    </row>
    <row r="14" customFormat="false" ht="12.75" hidden="false" customHeight="false" outlineLevel="0" collapsed="false">
      <c r="A14" s="67" t="n">
        <v>1999</v>
      </c>
      <c r="B14" s="26" t="n">
        <f aca="false">+Summary!G28</f>
        <v>179340</v>
      </c>
      <c r="C14" s="26" t="n">
        <f aca="false">+Summary!L28</f>
        <v>199959</v>
      </c>
      <c r="D14" s="26" t="n">
        <f aca="false">+Summary!Q28</f>
        <v>223666</v>
      </c>
      <c r="E14" s="26" t="n">
        <f aca="false">+Summary!V28</f>
        <v>243535</v>
      </c>
      <c r="F14" s="26" t="n">
        <f aca="false">+Summary!G39</f>
        <v>243809</v>
      </c>
      <c r="G14" s="26" t="n">
        <f aca="false">+Summary!L39</f>
        <v>234724</v>
      </c>
      <c r="H14" s="26" t="n">
        <f aca="false">+Summary!Q39</f>
        <v>245194</v>
      </c>
      <c r="I14" s="66" t="n">
        <f aca="false">+Summary!V39</f>
        <v>256513</v>
      </c>
    </row>
    <row r="15" customFormat="false" ht="13.5" hidden="false" customHeight="false" outlineLevel="0" collapsed="false">
      <c r="A15" s="68" t="n">
        <v>2000</v>
      </c>
      <c r="B15" s="69" t="n">
        <f aca="false">+Summary!H28</f>
        <v>174551</v>
      </c>
      <c r="C15" s="69" t="n">
        <f aca="false">+Summary!M28</f>
        <v>184736</v>
      </c>
      <c r="D15" s="69" t="n">
        <f aca="false">+Summary!R28</f>
        <v>193743</v>
      </c>
      <c r="E15" s="69" t="n">
        <f aca="false">+Summary!W28</f>
        <v>188587</v>
      </c>
      <c r="F15" s="69" t="n">
        <f aca="false">+Summary!H39</f>
        <v>183331</v>
      </c>
      <c r="G15" s="69" t="n">
        <f aca="false">+Summary!M39</f>
        <v>0</v>
      </c>
      <c r="H15" s="69" t="n">
        <f aca="false">+Summary!R39</f>
        <v>0</v>
      </c>
      <c r="I15" s="70" t="n">
        <f aca="false">+Summary!W39</f>
        <v>0</v>
      </c>
    </row>
    <row r="16" customFormat="false" ht="6" hidden="false" customHeight="true" outlineLevel="0" collapsed="false"/>
    <row r="17" customFormat="false" ht="10.5" hidden="false" customHeight="true" outlineLevel="0" collapsed="false"/>
    <row r="18" customFormat="false" ht="12.75" hidden="false" customHeight="false" outlineLevel="0" collapsed="false">
      <c r="A18" s="61" t="s">
        <v>107</v>
      </c>
      <c r="B18" s="61"/>
      <c r="C18" s="61"/>
      <c r="D18" s="61"/>
      <c r="E18" s="61"/>
      <c r="F18" s="61"/>
      <c r="G18" s="61"/>
      <c r="H18" s="61"/>
      <c r="I18" s="61"/>
    </row>
    <row r="19" customFormat="false" ht="13.5" hidden="false" customHeight="false" outlineLevel="0" collapsed="false">
      <c r="A19" s="62" t="s">
        <v>95</v>
      </c>
      <c r="B19" s="63" t="s">
        <v>96</v>
      </c>
      <c r="C19" s="63" t="s">
        <v>97</v>
      </c>
      <c r="D19" s="63" t="s">
        <v>98</v>
      </c>
      <c r="E19" s="63" t="s">
        <v>99</v>
      </c>
      <c r="F19" s="63" t="s">
        <v>100</v>
      </c>
      <c r="G19" s="63" t="s">
        <v>101</v>
      </c>
      <c r="H19" s="63" t="s">
        <v>102</v>
      </c>
      <c r="I19" s="71" t="s">
        <v>108</v>
      </c>
    </row>
    <row r="20" customFormat="false" ht="12.75" hidden="false" customHeight="false" outlineLevel="0" collapsed="false">
      <c r="A20" s="65" t="n">
        <v>1996</v>
      </c>
      <c r="B20" s="26" t="s">
        <v>109</v>
      </c>
      <c r="C20" s="26" t="s">
        <v>109</v>
      </c>
      <c r="D20" s="26" t="s">
        <v>109</v>
      </c>
      <c r="E20" s="26" t="n">
        <f aca="false">+(F3-E3)/31</f>
        <v>16.1935483870968</v>
      </c>
      <c r="F20" s="26" t="s">
        <v>109</v>
      </c>
      <c r="G20" s="26" t="s">
        <v>109</v>
      </c>
      <c r="H20" s="26" t="n">
        <f aca="false">+(I3-H3)/31</f>
        <v>787.129032258065</v>
      </c>
      <c r="I20" s="72" t="n">
        <f aca="false">+(I3-E3)/123</f>
        <v>694.447154471545</v>
      </c>
    </row>
    <row r="21" customFormat="false" ht="12.75" hidden="false" customHeight="false" outlineLevel="0" collapsed="false">
      <c r="A21" s="67" t="n">
        <v>1997</v>
      </c>
      <c r="B21" s="26" t="n">
        <f aca="false">+(C4-B4)/30</f>
        <v>669.3</v>
      </c>
      <c r="C21" s="26" t="n">
        <f aca="false">+(D4-C4)/31</f>
        <v>1074.87096774194</v>
      </c>
      <c r="D21" s="26" t="n">
        <f aca="false">+(E4-D4)/30</f>
        <v>633.733333333333</v>
      </c>
      <c r="E21" s="26" t="n">
        <f aca="false">+(F4-E4)/31</f>
        <v>-451.354838709677</v>
      </c>
      <c r="F21" s="26" t="n">
        <f aca="false">+(G4-F4)/31</f>
        <v>390.516129032258</v>
      </c>
      <c r="G21" s="26" t="n">
        <f aca="false">+(H4-G4)/30</f>
        <v>826.066666666667</v>
      </c>
      <c r="H21" s="26" t="n">
        <f aca="false">+(I4-H4)/31</f>
        <v>1053.1935483871</v>
      </c>
      <c r="I21" s="73" t="n">
        <f aca="false">+(I4-B4)/214</f>
        <v>597.929906542056</v>
      </c>
    </row>
    <row r="22" customFormat="false" ht="12.75" hidden="false" customHeight="false" outlineLevel="0" collapsed="false">
      <c r="A22" s="67" t="n">
        <v>1998</v>
      </c>
      <c r="B22" s="26" t="n">
        <f aca="false">+(C5-B5)/30</f>
        <v>1418.83333333333</v>
      </c>
      <c r="C22" s="26" t="n">
        <f aca="false">+(D5-C5)/31</f>
        <v>1032.93548387097</v>
      </c>
      <c r="D22" s="26" t="n">
        <f aca="false">+(E5-D5)/30</f>
        <v>778.233333333333</v>
      </c>
      <c r="E22" s="26" t="n">
        <f aca="false">+(F5-E5)/31</f>
        <v>613.774193548387</v>
      </c>
      <c r="F22" s="26" t="n">
        <f aca="false">+(G5-F5)/31</f>
        <v>566.548387096774</v>
      </c>
      <c r="G22" s="26" t="n">
        <f aca="false">+(H5-G5)/30</f>
        <v>195.533333333333</v>
      </c>
      <c r="H22" s="26" t="n">
        <f aca="false">+(I5-H5)/31</f>
        <v>1169.8064516129</v>
      </c>
      <c r="I22" s="73" t="n">
        <f aca="false">+(I5-B5)/214</f>
        <v>825.481308411215</v>
      </c>
    </row>
    <row r="23" customFormat="false" ht="12.75" hidden="false" customHeight="false" outlineLevel="0" collapsed="false">
      <c r="A23" s="67" t="n">
        <v>1999</v>
      </c>
      <c r="B23" s="26" t="n">
        <f aca="false">+(C6-B6)/30</f>
        <v>716.3</v>
      </c>
      <c r="C23" s="26" t="n">
        <f aca="false">+(D6-C6)/31</f>
        <v>970.548387096774</v>
      </c>
      <c r="D23" s="26" t="n">
        <f aca="false">+(E6-D6)/30</f>
        <v>889.566666666667</v>
      </c>
      <c r="E23" s="26" t="n">
        <f aca="false">+(F6-E6)/31</f>
        <v>202.161290322581</v>
      </c>
      <c r="F23" s="26" t="n">
        <f aca="false">+(G6-F6)/31</f>
        <v>-284.387096774194</v>
      </c>
      <c r="G23" s="26" t="n">
        <f aca="false">+(H6-G6)/30</f>
        <v>519.1</v>
      </c>
      <c r="H23" s="26" t="n">
        <f aca="false">+(I6-H6)/31</f>
        <v>432.354838709677</v>
      </c>
      <c r="I23" s="73" t="n">
        <f aca="false">+(I6-B6)/214</f>
        <v>489.205607476636</v>
      </c>
    </row>
    <row r="24" customFormat="false" ht="13.5" hidden="false" customHeight="false" outlineLevel="0" collapsed="false">
      <c r="A24" s="68" t="n">
        <v>2000</v>
      </c>
      <c r="B24" s="69" t="n">
        <f aca="false">+(C7-B7)/30</f>
        <v>314.966666666667</v>
      </c>
      <c r="C24" s="69" t="n">
        <f aca="false">+(D7-C7)/31</f>
        <v>483</v>
      </c>
      <c r="D24" s="69" t="n">
        <f aca="false">+(E7-D7)/30</f>
        <v>17.9333333333333</v>
      </c>
      <c r="E24" s="69" t="n">
        <f aca="false">+(F7-E7)/30</f>
        <v>-175.2</v>
      </c>
      <c r="F24" s="69" t="s">
        <v>109</v>
      </c>
      <c r="G24" s="69" t="s">
        <v>109</v>
      </c>
      <c r="H24" s="69" t="s">
        <v>109</v>
      </c>
      <c r="I24" s="74" t="n">
        <f aca="false">+(F7-B7)/122</f>
        <v>161.508196721311</v>
      </c>
      <c r="K24" s="1" t="s">
        <v>110</v>
      </c>
    </row>
    <row r="25" customFormat="false" ht="13.5" hidden="false" customHeight="false" outlineLevel="0" collapsed="false">
      <c r="K25" s="1" t="s">
        <v>111</v>
      </c>
    </row>
    <row r="26" customFormat="false" ht="12.75" hidden="false" customHeight="false" outlineLevel="0" collapsed="false">
      <c r="A26" s="61" t="s">
        <v>112</v>
      </c>
      <c r="B26" s="61"/>
      <c r="C26" s="61"/>
      <c r="D26" s="61"/>
      <c r="E26" s="61"/>
      <c r="F26" s="61"/>
      <c r="G26" s="61"/>
      <c r="H26" s="61"/>
      <c r="I26" s="61"/>
    </row>
    <row r="27" customFormat="false" ht="13.5" hidden="false" customHeight="false" outlineLevel="0" collapsed="false">
      <c r="A27" s="62" t="s">
        <v>95</v>
      </c>
      <c r="B27" s="63" t="s">
        <v>96</v>
      </c>
      <c r="C27" s="63" t="s">
        <v>97</v>
      </c>
      <c r="D27" s="63" t="s">
        <v>98</v>
      </c>
      <c r="E27" s="63" t="s">
        <v>99</v>
      </c>
      <c r="F27" s="63" t="s">
        <v>100</v>
      </c>
      <c r="G27" s="63" t="s">
        <v>101</v>
      </c>
      <c r="H27" s="63" t="s">
        <v>102</v>
      </c>
      <c r="I27" s="71" t="s">
        <v>108</v>
      </c>
    </row>
    <row r="28" customFormat="false" ht="12.75" hidden="false" customHeight="false" outlineLevel="0" collapsed="false">
      <c r="A28" s="65" t="n">
        <v>1996</v>
      </c>
      <c r="B28" s="26" t="s">
        <v>109</v>
      </c>
      <c r="C28" s="26" t="s">
        <v>109</v>
      </c>
      <c r="D28" s="26" t="s">
        <v>109</v>
      </c>
      <c r="E28" s="26" t="n">
        <f aca="false">+(F11-E11)/31</f>
        <v>19.1290322580645</v>
      </c>
      <c r="F28" s="26" t="s">
        <v>109</v>
      </c>
      <c r="G28" s="26" t="s">
        <v>109</v>
      </c>
      <c r="H28" s="26" t="n">
        <f aca="false">+(I11-H11)/31</f>
        <v>609.548387096774</v>
      </c>
      <c r="I28" s="72" t="n">
        <f aca="false">+(I11-E11)/123</f>
        <v>483.747967479675</v>
      </c>
    </row>
    <row r="29" customFormat="false" ht="12.75" hidden="false" customHeight="false" outlineLevel="0" collapsed="false">
      <c r="A29" s="67" t="n">
        <v>1997</v>
      </c>
      <c r="B29" s="26" t="n">
        <f aca="false">+(C12-B12)/30</f>
        <v>540.633333333333</v>
      </c>
      <c r="C29" s="26" t="n">
        <f aca="false">+(D12-C12)/31</f>
        <v>908.161290322581</v>
      </c>
      <c r="D29" s="26" t="n">
        <f aca="false">+(E12-D12)/30</f>
        <v>468.966666666667</v>
      </c>
      <c r="E29" s="26" t="n">
        <f aca="false">+(F12-E12)/31</f>
        <v>-333.677419354839</v>
      </c>
      <c r="F29" s="26" t="n">
        <f aca="false">+(G12-F12)/31</f>
        <v>258.451612903226</v>
      </c>
      <c r="G29" s="26" t="n">
        <f aca="false">+(H12-G12)/30</f>
        <v>468.466666666667</v>
      </c>
      <c r="H29" s="26" t="n">
        <f aca="false">+(I12-H12)/31</f>
        <v>816.741935483871</v>
      </c>
      <c r="I29" s="73" t="n">
        <f aca="false">+(I12-B12)/214</f>
        <v>446.177570093458</v>
      </c>
    </row>
    <row r="30" customFormat="false" ht="12.75" hidden="false" customHeight="false" outlineLevel="0" collapsed="false">
      <c r="A30" s="67" t="n">
        <v>1998</v>
      </c>
      <c r="B30" s="26" t="n">
        <f aca="false">+(C13-B13)/30</f>
        <v>1065.06666666667</v>
      </c>
      <c r="C30" s="26" t="n">
        <f aca="false">+(D13-C13)/31</f>
        <v>723.709677419355</v>
      </c>
      <c r="D30" s="26" t="n">
        <f aca="false">+(E13-D13)/30</f>
        <v>439.533333333333</v>
      </c>
      <c r="E30" s="26" t="n">
        <f aca="false">+(F13-E13)/31</f>
        <v>331.483870967742</v>
      </c>
      <c r="F30" s="26" t="n">
        <f aca="false">+(G13-F13)/31</f>
        <v>372.741935483871</v>
      </c>
      <c r="G30" s="26" t="n">
        <f aca="false">+(H13-G13)/30</f>
        <v>169.8</v>
      </c>
      <c r="H30" s="26" t="n">
        <f aca="false">+(I13-H13)/31</f>
        <v>1042.12903225806</v>
      </c>
      <c r="I30" s="73" t="n">
        <f aca="false">+(I13-B13)/214</f>
        <v>592.542056074766</v>
      </c>
    </row>
    <row r="31" customFormat="false" ht="12.75" hidden="false" customHeight="false" outlineLevel="0" collapsed="false">
      <c r="A31" s="67" t="n">
        <v>1999</v>
      </c>
      <c r="B31" s="26" t="n">
        <f aca="false">+(C14-B14)/30</f>
        <v>687.3</v>
      </c>
      <c r="C31" s="26" t="n">
        <f aca="false">+(D14-C14)/31</f>
        <v>764.741935483871</v>
      </c>
      <c r="D31" s="26" t="n">
        <f aca="false">+(E14-D14)/30</f>
        <v>662.3</v>
      </c>
      <c r="E31" s="26" t="n">
        <f aca="false">+(F14-E14)/31</f>
        <v>8.83870967741935</v>
      </c>
      <c r="F31" s="26" t="n">
        <f aca="false">+(G14-F14)/31</f>
        <v>-293.064516129032</v>
      </c>
      <c r="G31" s="26" t="n">
        <f aca="false">+(H14-G14)/30</f>
        <v>349</v>
      </c>
      <c r="H31" s="26" t="n">
        <f aca="false">+(I14-H14)/31</f>
        <v>365.129032258065</v>
      </c>
      <c r="I31" s="73" t="n">
        <f aca="false">+(I14-B14)/214</f>
        <v>360.621495327103</v>
      </c>
    </row>
    <row r="32" customFormat="false" ht="13.5" hidden="false" customHeight="false" outlineLevel="0" collapsed="false">
      <c r="A32" s="68" t="n">
        <v>2000</v>
      </c>
      <c r="B32" s="69" t="n">
        <f aca="false">+(C15-B15)/30</f>
        <v>339.5</v>
      </c>
      <c r="C32" s="69" t="n">
        <f aca="false">+(D15-C15)/31</f>
        <v>290.548387096774</v>
      </c>
      <c r="D32" s="69" t="n">
        <f aca="false">+(E15-D15)/30</f>
        <v>-171.866666666667</v>
      </c>
      <c r="E32" s="69" t="n">
        <f aca="false">+(F15-E15)/30</f>
        <v>-175.2</v>
      </c>
      <c r="F32" s="69" t="s">
        <v>109</v>
      </c>
      <c r="G32" s="69" t="s">
        <v>109</v>
      </c>
      <c r="H32" s="69" t="s">
        <v>109</v>
      </c>
      <c r="I32" s="74" t="n">
        <f aca="false">+(F15-B15)/122</f>
        <v>71.9672131147541</v>
      </c>
    </row>
    <row r="33" customFormat="false" ht="8.25" hidden="false" customHeight="true" outlineLevel="0" collapsed="false"/>
    <row r="34" customFormat="false" ht="7.5" hidden="false" customHeight="true" outlineLevel="0" collapsed="false"/>
    <row r="35" customFormat="false" ht="12.75" hidden="false" customHeight="false" outlineLevel="0" collapsed="false">
      <c r="A35" s="61" t="s">
        <v>113</v>
      </c>
      <c r="B35" s="61"/>
      <c r="C35" s="61"/>
      <c r="D35" s="61"/>
      <c r="E35" s="61"/>
      <c r="F35" s="61"/>
      <c r="G35" s="61"/>
      <c r="H35" s="61"/>
      <c r="I35" s="61"/>
    </row>
    <row r="36" customFormat="false" ht="13.5" hidden="false" customHeight="false" outlineLevel="0" collapsed="false">
      <c r="A36" s="62" t="s">
        <v>95</v>
      </c>
      <c r="B36" s="63" t="s">
        <v>96</v>
      </c>
      <c r="C36" s="63" t="s">
        <v>97</v>
      </c>
      <c r="D36" s="63" t="s">
        <v>98</v>
      </c>
      <c r="E36" s="63" t="s">
        <v>99</v>
      </c>
      <c r="F36" s="63" t="s">
        <v>100</v>
      </c>
      <c r="G36" s="63" t="s">
        <v>101</v>
      </c>
      <c r="H36" s="63" t="s">
        <v>102</v>
      </c>
      <c r="I36" s="71" t="s">
        <v>108</v>
      </c>
    </row>
    <row r="37" customFormat="false" ht="12.75" hidden="false" customHeight="false" outlineLevel="0" collapsed="false">
      <c r="A37" s="65" t="n">
        <v>1996</v>
      </c>
      <c r="B37" s="26" t="n">
        <v>15903.2234333333</v>
      </c>
      <c r="C37" s="26" t="n">
        <v>15968.7799032258</v>
      </c>
      <c r="D37" s="26" t="n">
        <v>15894.5255</v>
      </c>
      <c r="E37" s="26" t="n">
        <v>16006.7122258065</v>
      </c>
      <c r="F37" s="26" t="n">
        <v>15933.1381290323</v>
      </c>
      <c r="G37" s="26" t="n">
        <v>15989.5995666667</v>
      </c>
      <c r="H37" s="26" t="n">
        <v>16156.8403870968</v>
      </c>
      <c r="I37" s="72" t="n">
        <f aca="false">+SUM(B45:H45)/214</f>
        <v>15979.6731074766</v>
      </c>
    </row>
    <row r="38" customFormat="false" ht="12.75" hidden="false" customHeight="false" outlineLevel="0" collapsed="false">
      <c r="A38" s="67" t="n">
        <v>1997</v>
      </c>
      <c r="B38" s="26" t="n">
        <v>16178.0080333333</v>
      </c>
      <c r="C38" s="26" t="n">
        <v>15955.2649677419</v>
      </c>
      <c r="D38" s="26" t="n">
        <v>15773.0752</v>
      </c>
      <c r="E38" s="26" t="n">
        <v>15827.9227741936</v>
      </c>
      <c r="F38" s="26" t="n">
        <v>15776.1574516129</v>
      </c>
      <c r="G38" s="26" t="n">
        <v>15854.9844333333</v>
      </c>
      <c r="H38" s="26" t="n">
        <v>15992.1741935484</v>
      </c>
      <c r="I38" s="73" t="n">
        <f aca="false">+SUM(B46:H46)/214</f>
        <v>15907.8464065421</v>
      </c>
    </row>
    <row r="39" customFormat="false" ht="12.75" hidden="false" customHeight="false" outlineLevel="0" collapsed="false">
      <c r="A39" s="67" t="n">
        <v>1998</v>
      </c>
      <c r="B39" s="26" t="n">
        <v>16059.7545666667</v>
      </c>
      <c r="C39" s="26" t="n">
        <v>15982.7106129032</v>
      </c>
      <c r="D39" s="26" t="n">
        <v>15975.3114</v>
      </c>
      <c r="E39" s="26" t="n">
        <v>15963.6520645161</v>
      </c>
      <c r="F39" s="26" t="n">
        <v>16130.2630645161</v>
      </c>
      <c r="G39" s="26" t="n">
        <v>15939.2474</v>
      </c>
      <c r="H39" s="26" t="n">
        <v>15868.8603225806</v>
      </c>
      <c r="I39" s="73" t="n">
        <f aca="false">+SUM(B47:H47)/214</f>
        <v>15988.5021915888</v>
      </c>
    </row>
    <row r="40" customFormat="false" ht="12.75" hidden="false" customHeight="false" outlineLevel="0" collapsed="false">
      <c r="A40" s="67" t="n">
        <v>1999</v>
      </c>
      <c r="B40" s="26" t="n">
        <v>15221.5601</v>
      </c>
      <c r="C40" s="26" t="n">
        <v>15183.2157419355</v>
      </c>
      <c r="D40" s="26" t="n">
        <v>15196.2688333333</v>
      </c>
      <c r="E40" s="26" t="n">
        <v>15211.222483871</v>
      </c>
      <c r="F40" s="26" t="n">
        <v>15099.4792580645</v>
      </c>
      <c r="G40" s="26" t="n">
        <v>15267.9078666667</v>
      </c>
      <c r="H40" s="26" t="n">
        <v>15387.1156774194</v>
      </c>
      <c r="I40" s="73" t="n">
        <f aca="false">+SUM(B48:H48)/214</f>
        <v>15223.7576261682</v>
      </c>
    </row>
    <row r="41" customFormat="false" ht="13.5" hidden="false" customHeight="false" outlineLevel="0" collapsed="false">
      <c r="A41" s="68" t="n">
        <v>2000</v>
      </c>
      <c r="B41" s="69" t="n">
        <v>15172.6264</v>
      </c>
      <c r="C41" s="69" t="n">
        <v>14714.7693870968</v>
      </c>
      <c r="D41" s="69" t="n">
        <v>0</v>
      </c>
      <c r="E41" s="69" t="n">
        <v>0</v>
      </c>
      <c r="F41" s="69" t="n">
        <v>0</v>
      </c>
      <c r="G41" s="69" t="n">
        <v>0</v>
      </c>
      <c r="H41" s="69" t="n">
        <v>0</v>
      </c>
      <c r="I41" s="74" t="n">
        <f aca="false">+(B49+C49)/61</f>
        <v>14939.9449672131</v>
      </c>
    </row>
    <row r="42" customFormat="false" ht="13.5" hidden="false" customHeight="false" outlineLevel="0" collapsed="false">
      <c r="K42" s="1" t="s">
        <v>114</v>
      </c>
    </row>
    <row r="43" customFormat="false" ht="12.75" hidden="false" customHeight="false" outlineLevel="0" collapsed="false">
      <c r="A43" s="61" t="s">
        <v>115</v>
      </c>
      <c r="B43" s="61"/>
      <c r="C43" s="61"/>
      <c r="D43" s="61"/>
      <c r="E43" s="61"/>
      <c r="F43" s="61"/>
      <c r="G43" s="61"/>
      <c r="H43" s="61"/>
      <c r="I43" s="61"/>
    </row>
    <row r="44" customFormat="false" ht="13.5" hidden="false" customHeight="false" outlineLevel="0" collapsed="false">
      <c r="A44" s="62" t="s">
        <v>95</v>
      </c>
      <c r="B44" s="63" t="s">
        <v>96</v>
      </c>
      <c r="C44" s="63" t="s">
        <v>97</v>
      </c>
      <c r="D44" s="63" t="s">
        <v>98</v>
      </c>
      <c r="E44" s="63" t="s">
        <v>99</v>
      </c>
      <c r="F44" s="63" t="s">
        <v>100</v>
      </c>
      <c r="G44" s="63" t="s">
        <v>101</v>
      </c>
      <c r="H44" s="63" t="s">
        <v>102</v>
      </c>
      <c r="I44" s="71" t="s">
        <v>116</v>
      </c>
    </row>
    <row r="45" customFormat="false" ht="12.75" hidden="false" customHeight="false" outlineLevel="0" collapsed="false">
      <c r="A45" s="65" t="n">
        <v>1996</v>
      </c>
      <c r="B45" s="26" t="n">
        <v>477096.703</v>
      </c>
      <c r="C45" s="26" t="n">
        <v>495032.177</v>
      </c>
      <c r="D45" s="26" t="n">
        <v>476835.765</v>
      </c>
      <c r="E45" s="26" t="n">
        <v>496208.079</v>
      </c>
      <c r="F45" s="26" t="n">
        <v>493927.282</v>
      </c>
      <c r="G45" s="26" t="n">
        <v>479687.987</v>
      </c>
      <c r="H45" s="26" t="n">
        <v>500862.052</v>
      </c>
      <c r="I45" s="72" t="n">
        <f aca="false">SUM(B45:H45)</f>
        <v>3419650.045</v>
      </c>
      <c r="L45" s="1" t="n">
        <f aca="false">30+31+30+31+31+30+31</f>
        <v>214</v>
      </c>
    </row>
    <row r="46" customFormat="false" ht="12.75" hidden="false" customHeight="false" outlineLevel="0" collapsed="false">
      <c r="A46" s="67" t="n">
        <v>1997</v>
      </c>
      <c r="B46" s="26" t="n">
        <v>485340.241</v>
      </c>
      <c r="C46" s="26" t="n">
        <v>494613.214</v>
      </c>
      <c r="D46" s="26" t="n">
        <v>473192.256</v>
      </c>
      <c r="E46" s="26" t="n">
        <v>490665.606</v>
      </c>
      <c r="F46" s="26" t="n">
        <v>489060.881</v>
      </c>
      <c r="G46" s="26" t="n">
        <v>475649.533</v>
      </c>
      <c r="H46" s="26" t="n">
        <v>495757.4</v>
      </c>
      <c r="I46" s="73" t="n">
        <f aca="false">SUM(B46:H46)</f>
        <v>3404279.131</v>
      </c>
    </row>
    <row r="47" customFormat="false" ht="12.75" hidden="false" customHeight="false" outlineLevel="0" collapsed="false">
      <c r="A47" s="67" t="n">
        <v>1998</v>
      </c>
      <c r="B47" s="26" t="n">
        <v>481792.637</v>
      </c>
      <c r="C47" s="26" t="n">
        <v>495464.029</v>
      </c>
      <c r="D47" s="26" t="n">
        <v>479259.342</v>
      </c>
      <c r="E47" s="26" t="n">
        <v>494873.214</v>
      </c>
      <c r="F47" s="26" t="n">
        <v>500038.155</v>
      </c>
      <c r="G47" s="26" t="n">
        <v>478177.422</v>
      </c>
      <c r="H47" s="26" t="n">
        <v>491934.67</v>
      </c>
      <c r="I47" s="73" t="n">
        <f aca="false">SUM(B47:H47)</f>
        <v>3421539.469</v>
      </c>
    </row>
    <row r="48" customFormat="false" ht="12.75" hidden="false" customHeight="false" outlineLevel="0" collapsed="false">
      <c r="A48" s="67" t="n">
        <v>1999</v>
      </c>
      <c r="B48" s="26" t="n">
        <v>456646.803</v>
      </c>
      <c r="C48" s="26" t="n">
        <v>470679.688</v>
      </c>
      <c r="D48" s="26" t="n">
        <v>455888.065</v>
      </c>
      <c r="E48" s="26" t="n">
        <v>471547.897</v>
      </c>
      <c r="F48" s="26" t="n">
        <v>468083.857</v>
      </c>
      <c r="G48" s="26" t="n">
        <v>458037.236</v>
      </c>
      <c r="H48" s="26" t="n">
        <v>477000.586</v>
      </c>
      <c r="I48" s="73" t="n">
        <f aca="false">SUM(B48:H48)</f>
        <v>3257884.132</v>
      </c>
    </row>
    <row r="49" customFormat="false" ht="13.5" hidden="false" customHeight="false" outlineLevel="0" collapsed="false">
      <c r="A49" s="68" t="n">
        <v>2000</v>
      </c>
      <c r="B49" s="69" t="n">
        <v>455178.792</v>
      </c>
      <c r="C49" s="69" t="n">
        <v>456157.851</v>
      </c>
      <c r="D49" s="69" t="n">
        <v>0</v>
      </c>
      <c r="E49" s="69" t="n">
        <v>0</v>
      </c>
      <c r="F49" s="69" t="n">
        <v>0</v>
      </c>
      <c r="G49" s="69" t="n">
        <v>0</v>
      </c>
      <c r="H49" s="69" t="n">
        <v>0</v>
      </c>
      <c r="I49" s="74" t="n">
        <f aca="false">SUM(B49:H49)</f>
        <v>911336.643</v>
      </c>
    </row>
    <row r="50" customFormat="false" ht="12.75" hidden="false" customHeight="false" outlineLevel="0" collapsed="false">
      <c r="A50" s="1" t="s">
        <v>117</v>
      </c>
    </row>
  </sheetData>
  <mergeCells count="6">
    <mergeCell ref="A1:I1"/>
    <mergeCell ref="A9:I9"/>
    <mergeCell ref="A18:I18"/>
    <mergeCell ref="A26:I26"/>
    <mergeCell ref="A35:I35"/>
    <mergeCell ref="A43:I4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6" activeCellId="0" sqref="F16:L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false" hidden="false" outlineLevel="0" max="2" min="2" style="1" width="9.14"/>
    <col collapsed="false" customWidth="true" hidden="false" outlineLevel="0" max="14" min="3" style="1" width="11.13"/>
    <col collapsed="false" customWidth="true" hidden="false" outlineLevel="0" max="15" min="15" style="1" width="22.28"/>
    <col collapsed="false" customWidth="false" hidden="false" outlineLevel="0" max="257" min="16" style="1" width="9.14"/>
  </cols>
  <sheetData>
    <row r="1" customFormat="false" ht="12.75" hidden="false" customHeight="false" outlineLevel="0" collapsed="false">
      <c r="A1" s="75" t="n">
        <v>36759</v>
      </c>
    </row>
    <row r="2" customFormat="false" ht="13.5" hidden="false" customHeight="false" outlineLevel="0" collapsed="false"/>
    <row r="3" customFormat="false" ht="13.5" hidden="false" customHeight="false" outlineLevel="0" collapsed="false">
      <c r="C3" s="76" t="s">
        <v>118</v>
      </c>
      <c r="D3" s="76" t="s">
        <v>119</v>
      </c>
      <c r="E3" s="76" t="s">
        <v>120</v>
      </c>
      <c r="F3" s="76" t="s">
        <v>96</v>
      </c>
      <c r="G3" s="76" t="s">
        <v>97</v>
      </c>
      <c r="H3" s="76" t="s">
        <v>98</v>
      </c>
      <c r="I3" s="76" t="s">
        <v>99</v>
      </c>
      <c r="J3" s="76" t="s">
        <v>100</v>
      </c>
      <c r="K3" s="76" t="s">
        <v>101</v>
      </c>
      <c r="L3" s="76" t="s">
        <v>102</v>
      </c>
      <c r="M3" s="76" t="s">
        <v>103</v>
      </c>
      <c r="N3" s="76" t="s">
        <v>121</v>
      </c>
      <c r="O3" s="76" t="s">
        <v>122</v>
      </c>
    </row>
    <row r="4" customFormat="false" ht="13.5" hidden="false" customHeight="false" outlineLevel="0" collapsed="false">
      <c r="C4" s="77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78"/>
    </row>
    <row r="5" customFormat="false" ht="12.75" hidden="false" customHeight="false" outlineLevel="0" collapsed="false">
      <c r="A5" s="79" t="n">
        <v>2000</v>
      </c>
      <c r="C5" s="80" t="n">
        <v>473360417</v>
      </c>
      <c r="D5" s="80" t="n">
        <v>442495594</v>
      </c>
      <c r="E5" s="80" t="n">
        <v>476192173</v>
      </c>
      <c r="F5" s="80" t="n">
        <v>455178792</v>
      </c>
      <c r="G5" s="80" t="n">
        <v>456157851</v>
      </c>
      <c r="H5" s="80"/>
      <c r="I5" s="80"/>
      <c r="J5" s="80"/>
      <c r="K5" s="80"/>
      <c r="L5" s="80"/>
      <c r="M5" s="80"/>
      <c r="N5" s="80"/>
      <c r="O5" s="80" t="n">
        <v>2303384827</v>
      </c>
    </row>
    <row r="6" customFormat="false" ht="12.75" hidden="false" customHeight="false" outlineLevel="0" collapsed="false">
      <c r="A6" s="79" t="n">
        <v>1999</v>
      </c>
      <c r="C6" s="81" t="n">
        <v>480505877</v>
      </c>
      <c r="D6" s="81" t="n">
        <v>433219853</v>
      </c>
      <c r="E6" s="81" t="n">
        <v>472732077</v>
      </c>
      <c r="F6" s="81" t="n">
        <v>456646803</v>
      </c>
      <c r="G6" s="81" t="n">
        <v>470679688</v>
      </c>
      <c r="H6" s="81" t="n">
        <v>455888065</v>
      </c>
      <c r="I6" s="81" t="n">
        <v>471547897</v>
      </c>
      <c r="J6" s="81" t="n">
        <v>468083857</v>
      </c>
      <c r="K6" s="81" t="n">
        <v>458037236</v>
      </c>
      <c r="L6" s="81" t="n">
        <v>477000586</v>
      </c>
      <c r="M6" s="81" t="n">
        <v>465315591</v>
      </c>
      <c r="N6" s="81" t="n">
        <v>474763448</v>
      </c>
      <c r="O6" s="81" t="n">
        <v>5584420978</v>
      </c>
    </row>
    <row r="7" customFormat="false" ht="12.75" hidden="false" customHeight="false" outlineLevel="0" collapsed="false">
      <c r="A7" s="79" t="n">
        <v>1998</v>
      </c>
      <c r="C7" s="81" t="n">
        <v>495526643</v>
      </c>
      <c r="D7" s="81" t="n">
        <v>449310715</v>
      </c>
      <c r="E7" s="81" t="n">
        <v>495786021</v>
      </c>
      <c r="F7" s="81" t="n">
        <v>481792637</v>
      </c>
      <c r="G7" s="81" t="n">
        <v>495464029</v>
      </c>
      <c r="H7" s="81" t="n">
        <v>479259342</v>
      </c>
      <c r="I7" s="81" t="n">
        <v>494873214</v>
      </c>
      <c r="J7" s="81" t="n">
        <v>500038155</v>
      </c>
      <c r="K7" s="81" t="n">
        <v>478177422</v>
      </c>
      <c r="L7" s="81" t="n">
        <v>491934670</v>
      </c>
      <c r="M7" s="81" t="n">
        <v>475166854</v>
      </c>
      <c r="N7" s="81" t="n">
        <v>474631545</v>
      </c>
      <c r="O7" s="81" t="n">
        <v>5811961247</v>
      </c>
      <c r="W7" s="82" t="n">
        <v>34335</v>
      </c>
      <c r="X7" s="83" t="n">
        <v>474899537</v>
      </c>
      <c r="Y7" s="1" t="n">
        <v>15.3193399032258</v>
      </c>
    </row>
    <row r="8" customFormat="false" ht="12.75" hidden="false" customHeight="false" outlineLevel="0" collapsed="false">
      <c r="A8" s="79" t="n">
        <v>1997</v>
      </c>
      <c r="C8" s="81" t="n">
        <v>502873515</v>
      </c>
      <c r="D8" s="81" t="n">
        <v>456910488</v>
      </c>
      <c r="E8" s="81" t="n">
        <v>505898031</v>
      </c>
      <c r="F8" s="81" t="n">
        <v>485340241</v>
      </c>
      <c r="G8" s="81" t="n">
        <v>494613214</v>
      </c>
      <c r="H8" s="81" t="n">
        <v>473192256</v>
      </c>
      <c r="I8" s="81" t="n">
        <v>490665606</v>
      </c>
      <c r="J8" s="81" t="n">
        <v>489060881</v>
      </c>
      <c r="K8" s="81" t="n">
        <v>475649533</v>
      </c>
      <c r="L8" s="81" t="n">
        <v>495757400</v>
      </c>
      <c r="M8" s="81" t="n">
        <v>483214917</v>
      </c>
      <c r="N8" s="81" t="n">
        <v>496217659</v>
      </c>
      <c r="O8" s="81" t="n">
        <v>5849393741</v>
      </c>
      <c r="W8" s="82" t="n">
        <v>34366</v>
      </c>
      <c r="X8" s="83" t="n">
        <v>431954330</v>
      </c>
      <c r="Y8" s="1" t="n">
        <v>15.4269403571429</v>
      </c>
    </row>
    <row r="9" customFormat="false" ht="12.75" hidden="false" customHeight="false" outlineLevel="0" collapsed="false">
      <c r="A9" s="79" t="n">
        <v>1996</v>
      </c>
      <c r="C9" s="81" t="n">
        <v>485410224</v>
      </c>
      <c r="D9" s="81" t="n">
        <v>456847165</v>
      </c>
      <c r="E9" s="81" t="n">
        <v>492211705</v>
      </c>
      <c r="F9" s="81" t="n">
        <v>477096703</v>
      </c>
      <c r="G9" s="81" t="n">
        <v>495032177</v>
      </c>
      <c r="H9" s="81" t="n">
        <v>476835765</v>
      </c>
      <c r="I9" s="81" t="n">
        <v>496208079</v>
      </c>
      <c r="J9" s="81" t="n">
        <v>493927282</v>
      </c>
      <c r="K9" s="81" t="n">
        <v>479687987</v>
      </c>
      <c r="L9" s="81" t="n">
        <v>500862052</v>
      </c>
      <c r="M9" s="81" t="n">
        <v>488340059</v>
      </c>
      <c r="N9" s="81" t="n">
        <v>510090049</v>
      </c>
      <c r="O9" s="81" t="n">
        <v>5852549247</v>
      </c>
      <c r="W9" s="82" t="n">
        <v>34394</v>
      </c>
      <c r="X9" s="83" t="n">
        <v>476287370</v>
      </c>
      <c r="Y9" s="1" t="n">
        <v>15.3641087096774</v>
      </c>
    </row>
    <row r="10" customFormat="false" ht="12.75" hidden="false" customHeight="false" outlineLevel="0" collapsed="false">
      <c r="A10" s="79" t="n">
        <v>1995</v>
      </c>
      <c r="C10" s="81" t="n">
        <v>483430782</v>
      </c>
      <c r="D10" s="81" t="n">
        <v>437604369</v>
      </c>
      <c r="E10" s="81" t="n">
        <v>480522542</v>
      </c>
      <c r="F10" s="81" t="n">
        <v>469498286</v>
      </c>
      <c r="G10" s="81" t="n">
        <v>487171738</v>
      </c>
      <c r="H10" s="81" t="n">
        <v>467304808</v>
      </c>
      <c r="I10" s="81" t="n">
        <v>479416765</v>
      </c>
      <c r="J10" s="81" t="n">
        <v>479376858</v>
      </c>
      <c r="K10" s="81" t="n">
        <v>469680051</v>
      </c>
      <c r="L10" s="81" t="n">
        <v>483062385</v>
      </c>
      <c r="M10" s="81" t="n">
        <v>470966982</v>
      </c>
      <c r="N10" s="81" t="n">
        <v>483042675</v>
      </c>
      <c r="O10" s="81" t="n">
        <v>5691078241</v>
      </c>
      <c r="W10" s="82" t="n">
        <v>34425</v>
      </c>
      <c r="X10" s="83" t="n">
        <v>469210605</v>
      </c>
      <c r="Y10" s="1" t="n">
        <v>15.6403535</v>
      </c>
    </row>
    <row r="11" customFormat="false" ht="13.5" hidden="false" customHeight="false" outlineLevel="0" collapsed="false">
      <c r="A11" s="79" t="n">
        <v>1994</v>
      </c>
      <c r="C11" s="84" t="n">
        <v>474899537</v>
      </c>
      <c r="D11" s="84" t="n">
        <v>431954330</v>
      </c>
      <c r="E11" s="84" t="n">
        <v>476287370</v>
      </c>
      <c r="F11" s="84" t="n">
        <v>469210605</v>
      </c>
      <c r="G11" s="84" t="n">
        <v>482627401</v>
      </c>
      <c r="H11" s="84" t="n">
        <v>470727212</v>
      </c>
      <c r="I11" s="84" t="n">
        <v>489842145</v>
      </c>
      <c r="J11" s="84" t="n">
        <v>489525983</v>
      </c>
      <c r="K11" s="84" t="n">
        <v>467744403</v>
      </c>
      <c r="L11" s="84" t="n">
        <v>475717139</v>
      </c>
      <c r="M11" s="84" t="n">
        <v>472803413</v>
      </c>
      <c r="N11" s="84" t="n">
        <v>491952008</v>
      </c>
      <c r="O11" s="85" t="n">
        <v>5693291546</v>
      </c>
      <c r="W11" s="82" t="n">
        <v>34455</v>
      </c>
      <c r="X11" s="83" t="n">
        <v>482627401</v>
      </c>
      <c r="Y11" s="1" t="n">
        <v>15.5686258387097</v>
      </c>
    </row>
    <row r="12" customFormat="false" ht="12.75" hidden="false" customHeight="false" outlineLevel="0" collapsed="false">
      <c r="C12" s="86"/>
      <c r="D12" s="86"/>
      <c r="W12" s="82" t="n">
        <v>34486</v>
      </c>
      <c r="X12" s="83" t="n">
        <v>470727212</v>
      </c>
      <c r="Y12" s="1" t="n">
        <v>15.6909070666667</v>
      </c>
    </row>
    <row r="13" customFormat="false" ht="12.75" hidden="false" customHeight="false" outlineLevel="0" collapsed="false">
      <c r="C13" s="86"/>
      <c r="D13" s="86"/>
      <c r="W13" s="82" t="n">
        <v>34516</v>
      </c>
      <c r="X13" s="83" t="n">
        <v>489842145</v>
      </c>
      <c r="Y13" s="1" t="n">
        <v>15.801359516129</v>
      </c>
    </row>
    <row r="14" customFormat="false" ht="12.75" hidden="false" customHeight="false" outlineLevel="0" collapsed="false">
      <c r="C14" s="86"/>
      <c r="D14" s="86"/>
      <c r="W14" s="82" t="n">
        <v>34547</v>
      </c>
      <c r="X14" s="83" t="n">
        <v>489525983</v>
      </c>
      <c r="Y14" s="1" t="n">
        <v>15.7911607419355</v>
      </c>
    </row>
    <row r="15" customFormat="false" ht="12.75" hidden="false" customHeight="false" outlineLevel="0" collapsed="false">
      <c r="C15" s="86"/>
      <c r="D15" s="86"/>
      <c r="W15" s="82" t="n">
        <v>34578</v>
      </c>
      <c r="X15" s="83" t="n">
        <v>467744403</v>
      </c>
      <c r="Y15" s="1" t="n">
        <v>15.5914801</v>
      </c>
    </row>
    <row r="16" customFormat="false" ht="12.75" hidden="false" customHeight="false" outlineLevel="0" collapsed="false">
      <c r="A16" s="79" t="n">
        <v>2000</v>
      </c>
      <c r="C16" s="87" t="n">
        <f aca="false">+C5/1000</f>
        <v>473360.417</v>
      </c>
      <c r="D16" s="87" t="n">
        <f aca="false">+D5/1000</f>
        <v>442495.594</v>
      </c>
      <c r="E16" s="87" t="n">
        <f aca="false">+E5/1000</f>
        <v>476192.173</v>
      </c>
      <c r="F16" s="87" t="n">
        <f aca="false">+F5/1000</f>
        <v>455178.792</v>
      </c>
      <c r="G16" s="87" t="n">
        <f aca="false">+G5/1000</f>
        <v>456157.851</v>
      </c>
      <c r="H16" s="87" t="n">
        <f aca="false">+H5/1000</f>
        <v>0</v>
      </c>
      <c r="I16" s="87" t="n">
        <f aca="false">+I5/1000</f>
        <v>0</v>
      </c>
      <c r="J16" s="87" t="n">
        <f aca="false">+J5/1000</f>
        <v>0</v>
      </c>
      <c r="K16" s="87" t="n">
        <f aca="false">+K5/1000</f>
        <v>0</v>
      </c>
      <c r="L16" s="87" t="n">
        <f aca="false">+L5/1000</f>
        <v>0</v>
      </c>
      <c r="M16" s="87" t="n">
        <f aca="false">+M5/1000</f>
        <v>0</v>
      </c>
      <c r="N16" s="87" t="n">
        <f aca="false">+N5/1000</f>
        <v>0</v>
      </c>
      <c r="W16" s="82" t="n">
        <v>34608</v>
      </c>
      <c r="X16" s="83" t="n">
        <v>475717139</v>
      </c>
      <c r="Y16" s="1" t="n">
        <v>15.3457141612903</v>
      </c>
    </row>
    <row r="17" customFormat="false" ht="12.75" hidden="false" customHeight="false" outlineLevel="0" collapsed="false">
      <c r="A17" s="79" t="n">
        <v>1999</v>
      </c>
      <c r="C17" s="87" t="n">
        <f aca="false">+C6/1000</f>
        <v>480505.877</v>
      </c>
      <c r="D17" s="87" t="n">
        <f aca="false">+D6/1000</f>
        <v>433219.853</v>
      </c>
      <c r="E17" s="87" t="n">
        <f aca="false">+E6/1000</f>
        <v>472732.077</v>
      </c>
      <c r="F17" s="87" t="n">
        <f aca="false">+F6/1000</f>
        <v>456646.803</v>
      </c>
      <c r="G17" s="87" t="n">
        <f aca="false">+G6/1000</f>
        <v>470679.688</v>
      </c>
      <c r="H17" s="87" t="n">
        <f aca="false">+H6/1000</f>
        <v>455888.065</v>
      </c>
      <c r="I17" s="87" t="n">
        <f aca="false">+I6/1000</f>
        <v>471547.897</v>
      </c>
      <c r="J17" s="87" t="n">
        <f aca="false">+J6/1000</f>
        <v>468083.857</v>
      </c>
      <c r="K17" s="87" t="n">
        <f aca="false">+K6/1000</f>
        <v>458037.236</v>
      </c>
      <c r="L17" s="87" t="n">
        <f aca="false">+L6/1000</f>
        <v>477000.586</v>
      </c>
      <c r="M17" s="87" t="n">
        <f aca="false">+M6/1000</f>
        <v>465315.591</v>
      </c>
      <c r="N17" s="87" t="n">
        <f aca="false">+N6/1000</f>
        <v>474763.448</v>
      </c>
      <c r="W17" s="82" t="n">
        <v>34639</v>
      </c>
      <c r="X17" s="83" t="n">
        <v>472803413</v>
      </c>
      <c r="Y17" s="1" t="n">
        <v>15.7601137666667</v>
      </c>
    </row>
    <row r="18" customFormat="false" ht="12.75" hidden="false" customHeight="false" outlineLevel="0" collapsed="false">
      <c r="A18" s="79" t="n">
        <v>1998</v>
      </c>
      <c r="C18" s="87" t="n">
        <f aca="false">+C7/1000</f>
        <v>495526.643</v>
      </c>
      <c r="D18" s="87" t="n">
        <f aca="false">+D7/1000</f>
        <v>449310.715</v>
      </c>
      <c r="E18" s="87" t="n">
        <f aca="false">+E7/1000</f>
        <v>495786.021</v>
      </c>
      <c r="F18" s="87" t="n">
        <f aca="false">+F7/1000</f>
        <v>481792.637</v>
      </c>
      <c r="G18" s="87" t="n">
        <f aca="false">+G7/1000</f>
        <v>495464.029</v>
      </c>
      <c r="H18" s="87" t="n">
        <f aca="false">+H7/1000</f>
        <v>479259.342</v>
      </c>
      <c r="I18" s="87" t="n">
        <f aca="false">+I7/1000</f>
        <v>494873.214</v>
      </c>
      <c r="J18" s="87" t="n">
        <f aca="false">+J7/1000</f>
        <v>500038.155</v>
      </c>
      <c r="K18" s="87" t="n">
        <f aca="false">+K7/1000</f>
        <v>478177.422</v>
      </c>
      <c r="L18" s="87" t="n">
        <f aca="false">+L7/1000</f>
        <v>491934.67</v>
      </c>
      <c r="M18" s="87" t="n">
        <f aca="false">+M7/1000</f>
        <v>475166.854</v>
      </c>
      <c r="N18" s="87" t="n">
        <f aca="false">+N7/1000</f>
        <v>474631.545</v>
      </c>
      <c r="W18" s="82" t="n">
        <v>34669</v>
      </c>
      <c r="X18" s="83" t="n">
        <v>491952008</v>
      </c>
      <c r="Y18" s="1" t="n">
        <v>15.8694196129032</v>
      </c>
    </row>
    <row r="19" customFormat="false" ht="12.75" hidden="false" customHeight="false" outlineLevel="0" collapsed="false">
      <c r="A19" s="79" t="n">
        <v>1997</v>
      </c>
      <c r="C19" s="87" t="n">
        <f aca="false">+C8/1000</f>
        <v>502873.515</v>
      </c>
      <c r="D19" s="87" t="n">
        <f aca="false">+D8/1000</f>
        <v>456910.488</v>
      </c>
      <c r="E19" s="87" t="n">
        <f aca="false">+E8/1000</f>
        <v>505898.031</v>
      </c>
      <c r="F19" s="87" t="n">
        <f aca="false">+F8/1000</f>
        <v>485340.241</v>
      </c>
      <c r="G19" s="87" t="n">
        <f aca="false">+G8/1000</f>
        <v>494613.214</v>
      </c>
      <c r="H19" s="87" t="n">
        <f aca="false">+H8/1000</f>
        <v>473192.256</v>
      </c>
      <c r="I19" s="87" t="n">
        <f aca="false">+I8/1000</f>
        <v>490665.606</v>
      </c>
      <c r="J19" s="87" t="n">
        <f aca="false">+J8/1000</f>
        <v>489060.881</v>
      </c>
      <c r="K19" s="87" t="n">
        <f aca="false">+K8/1000</f>
        <v>475649.533</v>
      </c>
      <c r="L19" s="87" t="n">
        <f aca="false">+L8/1000</f>
        <v>495757.4</v>
      </c>
      <c r="M19" s="87" t="n">
        <f aca="false">+M8/1000</f>
        <v>483214.917</v>
      </c>
      <c r="N19" s="87" t="n">
        <f aca="false">+N8/1000</f>
        <v>496217.659</v>
      </c>
      <c r="W19" s="82" t="n">
        <v>34700</v>
      </c>
      <c r="X19" s="83" t="n">
        <v>483430782</v>
      </c>
      <c r="Y19" s="1" t="n">
        <v>15.5945413548387</v>
      </c>
    </row>
    <row r="20" customFormat="false" ht="12.75" hidden="false" customHeight="false" outlineLevel="0" collapsed="false">
      <c r="A20" s="79" t="n">
        <v>1996</v>
      </c>
      <c r="C20" s="87" t="n">
        <f aca="false">+C9/1000</f>
        <v>485410.224</v>
      </c>
      <c r="D20" s="87" t="n">
        <f aca="false">+D9/1000</f>
        <v>456847.165</v>
      </c>
      <c r="E20" s="87" t="n">
        <f aca="false">+E9/1000</f>
        <v>492211.705</v>
      </c>
      <c r="F20" s="87" t="n">
        <f aca="false">+F9/1000</f>
        <v>477096.703</v>
      </c>
      <c r="G20" s="87" t="n">
        <f aca="false">+G9/1000</f>
        <v>495032.177</v>
      </c>
      <c r="H20" s="87" t="n">
        <f aca="false">+H9/1000</f>
        <v>476835.765</v>
      </c>
      <c r="I20" s="87" t="n">
        <f aca="false">+I9/1000</f>
        <v>496208.079</v>
      </c>
      <c r="J20" s="87" t="n">
        <f aca="false">+J9/1000</f>
        <v>493927.282</v>
      </c>
      <c r="K20" s="87" t="n">
        <f aca="false">+K9/1000</f>
        <v>479687.987</v>
      </c>
      <c r="L20" s="87" t="n">
        <f aca="false">+L9/1000</f>
        <v>500862.052</v>
      </c>
      <c r="M20" s="87" t="n">
        <f aca="false">+M9/1000</f>
        <v>488340.059</v>
      </c>
      <c r="N20" s="87" t="n">
        <f aca="false">+N9/1000</f>
        <v>510090.049</v>
      </c>
      <c r="W20" s="82" t="n">
        <v>34731</v>
      </c>
      <c r="X20" s="83" t="n">
        <v>437604369</v>
      </c>
      <c r="Y20" s="1" t="n">
        <v>15.6287274642857</v>
      </c>
    </row>
    <row r="21" customFormat="false" ht="12.75" hidden="false" customHeight="false" outlineLevel="0" collapsed="false">
      <c r="A21" s="79" t="n">
        <v>1995</v>
      </c>
      <c r="C21" s="87" t="n">
        <f aca="false">+C10/1000</f>
        <v>483430.782</v>
      </c>
      <c r="D21" s="87" t="n">
        <f aca="false">+D10/1000</f>
        <v>437604.369</v>
      </c>
      <c r="E21" s="87" t="n">
        <f aca="false">+E10/1000</f>
        <v>480522.542</v>
      </c>
      <c r="F21" s="87" t="n">
        <f aca="false">+F10/1000</f>
        <v>469498.286</v>
      </c>
      <c r="G21" s="87" t="n">
        <f aca="false">+G10/1000</f>
        <v>487171.738</v>
      </c>
      <c r="H21" s="87" t="n">
        <f aca="false">+H10/1000</f>
        <v>467304.808</v>
      </c>
      <c r="I21" s="87" t="n">
        <f aca="false">+I10/1000</f>
        <v>479416.765</v>
      </c>
      <c r="J21" s="87" t="n">
        <f aca="false">+J10/1000</f>
        <v>479376.858</v>
      </c>
      <c r="K21" s="87" t="n">
        <f aca="false">+K10/1000</f>
        <v>469680.051</v>
      </c>
      <c r="L21" s="87" t="n">
        <f aca="false">+L10/1000</f>
        <v>483062.385</v>
      </c>
      <c r="M21" s="87" t="n">
        <f aca="false">+M10/1000</f>
        <v>470966.982</v>
      </c>
      <c r="N21" s="87" t="n">
        <f aca="false">+N10/1000</f>
        <v>483042.675</v>
      </c>
      <c r="W21" s="82" t="n">
        <v>34759</v>
      </c>
      <c r="X21" s="83" t="n">
        <v>480522542</v>
      </c>
      <c r="Y21" s="1" t="n">
        <v>15.5007271612903</v>
      </c>
    </row>
    <row r="22" customFormat="false" ht="12.75" hidden="false" customHeight="false" outlineLevel="0" collapsed="false">
      <c r="A22" s="79" t="n">
        <v>1994</v>
      </c>
      <c r="C22" s="87" t="n">
        <f aca="false">+C11/1000</f>
        <v>474899.537</v>
      </c>
      <c r="D22" s="87" t="n">
        <f aca="false">+D11/1000</f>
        <v>431954.33</v>
      </c>
      <c r="E22" s="87" t="n">
        <f aca="false">+E11/1000</f>
        <v>476287.37</v>
      </c>
      <c r="F22" s="87" t="n">
        <f aca="false">+F11/1000</f>
        <v>469210.605</v>
      </c>
      <c r="G22" s="87" t="n">
        <f aca="false">+G11/1000</f>
        <v>482627.401</v>
      </c>
      <c r="H22" s="87" t="n">
        <f aca="false">+H11/1000</f>
        <v>470727.212</v>
      </c>
      <c r="I22" s="87" t="n">
        <f aca="false">+I11/1000</f>
        <v>489842.145</v>
      </c>
      <c r="J22" s="87" t="n">
        <f aca="false">+J11/1000</f>
        <v>489525.983</v>
      </c>
      <c r="K22" s="87" t="n">
        <f aca="false">+K11/1000</f>
        <v>467744.403</v>
      </c>
      <c r="L22" s="87" t="n">
        <f aca="false">+L11/1000</f>
        <v>475717.139</v>
      </c>
      <c r="M22" s="87" t="n">
        <f aca="false">+M11/1000</f>
        <v>472803.413</v>
      </c>
      <c r="N22" s="87" t="n">
        <f aca="false">+N11/1000</f>
        <v>491952.008</v>
      </c>
      <c r="W22" s="82" t="n">
        <v>34790</v>
      </c>
      <c r="X22" s="83" t="n">
        <v>469498286</v>
      </c>
      <c r="Y22" s="1" t="n">
        <v>15.6499428666667</v>
      </c>
    </row>
    <row r="23" customFormat="false" ht="12.75" hidden="false" customHeight="false" outlineLevel="0" collapsed="false"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W23" s="82" t="n">
        <v>34820</v>
      </c>
      <c r="X23" s="83" t="n">
        <v>487171738</v>
      </c>
      <c r="Y23" s="1" t="n">
        <v>15.7152173548387</v>
      </c>
    </row>
    <row r="24" customFormat="false" ht="12.75" hidden="false" customHeight="false" outlineLevel="0" collapsed="false">
      <c r="A24" s="79" t="n">
        <v>2000</v>
      </c>
      <c r="C24" s="87" t="n">
        <f aca="false">+C16/31</f>
        <v>15269.6908709677</v>
      </c>
      <c r="D24" s="87" t="n">
        <f aca="false">+D16/29</f>
        <v>15258.4687586207</v>
      </c>
      <c r="E24" s="87" t="n">
        <f aca="false">+E16/31</f>
        <v>15361.0378387097</v>
      </c>
      <c r="F24" s="87" t="n">
        <f aca="false">+F16/30</f>
        <v>15172.6264</v>
      </c>
      <c r="G24" s="87" t="n">
        <f aca="false">+G16/31</f>
        <v>14714.7693870968</v>
      </c>
      <c r="H24" s="87" t="n">
        <f aca="false">+H16/30</f>
        <v>0</v>
      </c>
      <c r="I24" s="87" t="n">
        <f aca="false">+I16/31</f>
        <v>0</v>
      </c>
      <c r="J24" s="87" t="n">
        <f aca="false">+J16/31</f>
        <v>0</v>
      </c>
      <c r="K24" s="87" t="n">
        <f aca="false">+K16/30</f>
        <v>0</v>
      </c>
      <c r="L24" s="87" t="n">
        <f aca="false">+L16/31</f>
        <v>0</v>
      </c>
      <c r="M24" s="87"/>
      <c r="N24" s="87"/>
      <c r="W24" s="82" t="n">
        <v>34851</v>
      </c>
      <c r="X24" s="83" t="n">
        <v>467304808</v>
      </c>
      <c r="Y24" s="1" t="n">
        <v>15.5768269333333</v>
      </c>
    </row>
    <row r="25" customFormat="false" ht="12.75" hidden="false" customHeight="false" outlineLevel="0" collapsed="false">
      <c r="A25" s="79" t="n">
        <v>1999</v>
      </c>
      <c r="C25" s="87" t="n">
        <f aca="false">+C17/31</f>
        <v>15500.1895806452</v>
      </c>
      <c r="D25" s="87" t="n">
        <f aca="false">+D17/28</f>
        <v>15472.1376071429</v>
      </c>
      <c r="E25" s="87" t="n">
        <f aca="false">+E17/31</f>
        <v>15249.4218387097</v>
      </c>
      <c r="F25" s="87" t="n">
        <f aca="false">+F17/30</f>
        <v>15221.5601</v>
      </c>
      <c r="G25" s="87" t="n">
        <f aca="false">+G17/31</f>
        <v>15183.2157419355</v>
      </c>
      <c r="H25" s="87" t="n">
        <f aca="false">+H17/30</f>
        <v>15196.2688333333</v>
      </c>
      <c r="I25" s="87" t="n">
        <f aca="false">+I17/31</f>
        <v>15211.222483871</v>
      </c>
      <c r="J25" s="87" t="n">
        <f aca="false">+J17/31</f>
        <v>15099.4792580645</v>
      </c>
      <c r="K25" s="87" t="n">
        <f aca="false">+K17/30</f>
        <v>15267.9078666667</v>
      </c>
      <c r="L25" s="87" t="n">
        <f aca="false">+L17/31</f>
        <v>15387.1156774194</v>
      </c>
      <c r="M25" s="87"/>
      <c r="N25" s="87"/>
      <c r="W25" s="82" t="n">
        <v>34881</v>
      </c>
      <c r="X25" s="83" t="n">
        <v>479416765</v>
      </c>
      <c r="Y25" s="1" t="n">
        <v>15.4650569354839</v>
      </c>
    </row>
    <row r="26" customFormat="false" ht="12.75" hidden="false" customHeight="false" outlineLevel="0" collapsed="false">
      <c r="A26" s="79" t="n">
        <v>1998</v>
      </c>
      <c r="C26" s="87" t="n">
        <f aca="false">+C18/31</f>
        <v>15984.7304193548</v>
      </c>
      <c r="D26" s="87" t="n">
        <f aca="false">+D18/28</f>
        <v>16046.81125</v>
      </c>
      <c r="E26" s="87" t="n">
        <f aca="false">+E18/31</f>
        <v>15993.0974516129</v>
      </c>
      <c r="F26" s="87" t="n">
        <f aca="false">+F18/30</f>
        <v>16059.7545666667</v>
      </c>
      <c r="G26" s="87" t="n">
        <f aca="false">+G18/31</f>
        <v>15982.7106129032</v>
      </c>
      <c r="H26" s="87" t="n">
        <f aca="false">+H18/30</f>
        <v>15975.3114</v>
      </c>
      <c r="I26" s="87" t="n">
        <f aca="false">+I18/31</f>
        <v>15963.6520645161</v>
      </c>
      <c r="J26" s="87" t="n">
        <f aca="false">+J18/31</f>
        <v>16130.2630645161</v>
      </c>
      <c r="K26" s="87" t="n">
        <f aca="false">+K18/30</f>
        <v>15939.2474</v>
      </c>
      <c r="L26" s="87" t="n">
        <f aca="false">+L18/31</f>
        <v>15868.8603225806</v>
      </c>
      <c r="W26" s="82" t="n">
        <v>34912</v>
      </c>
      <c r="X26" s="83" t="n">
        <v>479376858</v>
      </c>
      <c r="Y26" s="1" t="n">
        <v>15.4637696129032</v>
      </c>
    </row>
    <row r="27" customFormat="false" ht="12.75" hidden="false" customHeight="false" outlineLevel="0" collapsed="false">
      <c r="A27" s="79" t="n">
        <v>1997</v>
      </c>
      <c r="C27" s="87" t="n">
        <f aca="false">+C19/31</f>
        <v>16221.7262903226</v>
      </c>
      <c r="D27" s="87" t="n">
        <f aca="false">+D19/28</f>
        <v>16318.2317142857</v>
      </c>
      <c r="E27" s="87" t="n">
        <f aca="false">+E19/31</f>
        <v>16319.2913225806</v>
      </c>
      <c r="F27" s="87" t="n">
        <f aca="false">+F19/30</f>
        <v>16178.0080333333</v>
      </c>
      <c r="G27" s="87" t="n">
        <f aca="false">+G19/31</f>
        <v>15955.2649677419</v>
      </c>
      <c r="H27" s="87" t="n">
        <f aca="false">+H19/30</f>
        <v>15773.0752</v>
      </c>
      <c r="I27" s="87" t="n">
        <f aca="false">+I19/31</f>
        <v>15827.9227741936</v>
      </c>
      <c r="J27" s="87" t="n">
        <f aca="false">+J19/31</f>
        <v>15776.1574516129</v>
      </c>
      <c r="K27" s="87" t="n">
        <f aca="false">+K19/30</f>
        <v>15854.9844333333</v>
      </c>
      <c r="L27" s="87" t="n">
        <f aca="false">+L19/31</f>
        <v>15992.1741935484</v>
      </c>
      <c r="W27" s="82" t="n">
        <v>34943</v>
      </c>
      <c r="X27" s="83" t="n">
        <v>469680051</v>
      </c>
      <c r="Y27" s="1" t="n">
        <v>15.6560017</v>
      </c>
    </row>
    <row r="28" customFormat="false" ht="12.75" hidden="false" customHeight="false" outlineLevel="0" collapsed="false">
      <c r="A28" s="79" t="n">
        <v>1996</v>
      </c>
      <c r="C28" s="87" t="n">
        <f aca="false">+C20/31</f>
        <v>15658.3943225806</v>
      </c>
      <c r="D28" s="87" t="n">
        <f aca="false">+D20/28</f>
        <v>16315.9701785714</v>
      </c>
      <c r="E28" s="87" t="n">
        <f aca="false">+E20/31</f>
        <v>15877.7969354839</v>
      </c>
      <c r="F28" s="87" t="n">
        <f aca="false">+F20/30</f>
        <v>15903.2234333333</v>
      </c>
      <c r="G28" s="87" t="n">
        <f aca="false">+G20/31</f>
        <v>15968.7799032258</v>
      </c>
      <c r="H28" s="87" t="n">
        <f aca="false">+H20/30</f>
        <v>15894.5255</v>
      </c>
      <c r="I28" s="87" t="n">
        <f aca="false">+I20/31</f>
        <v>16006.7122258065</v>
      </c>
      <c r="J28" s="87" t="n">
        <f aca="false">+J20/31</f>
        <v>15933.1381290323</v>
      </c>
      <c r="K28" s="87" t="n">
        <f aca="false">+K20/30</f>
        <v>15989.5995666667</v>
      </c>
      <c r="L28" s="87" t="n">
        <f aca="false">+L20/31</f>
        <v>16156.8403870968</v>
      </c>
      <c r="W28" s="82" t="n">
        <v>34973</v>
      </c>
      <c r="X28" s="83" t="n">
        <v>483062385</v>
      </c>
      <c r="Y28" s="1" t="n">
        <v>15.5826575806452</v>
      </c>
    </row>
    <row r="29" customFormat="false" ht="12.75" hidden="false" customHeight="false" outlineLevel="0" collapsed="false">
      <c r="A29" s="79" t="n">
        <v>1995</v>
      </c>
      <c r="C29" s="87" t="n">
        <f aca="false">+C21/31</f>
        <v>15594.5413548387</v>
      </c>
      <c r="D29" s="87" t="n">
        <f aca="false">+D21/28</f>
        <v>15628.7274642857</v>
      </c>
      <c r="E29" s="87" t="n">
        <f aca="false">+E21/31</f>
        <v>15500.7271612903</v>
      </c>
      <c r="F29" s="87" t="n">
        <f aca="false">+F21/30</f>
        <v>15649.9428666667</v>
      </c>
      <c r="G29" s="87" t="n">
        <f aca="false">+G21/31</f>
        <v>15715.2173548387</v>
      </c>
      <c r="H29" s="87" t="n">
        <f aca="false">+H21/30</f>
        <v>15576.8269333333</v>
      </c>
      <c r="I29" s="87" t="n">
        <f aca="false">+I21/31</f>
        <v>15465.0569354839</v>
      </c>
      <c r="J29" s="87" t="n">
        <f aca="false">+J21/31</f>
        <v>15463.7696129032</v>
      </c>
      <c r="K29" s="87" t="n">
        <f aca="false">+K21/30</f>
        <v>15656.0017</v>
      </c>
      <c r="L29" s="87" t="n">
        <f aca="false">+L21/31</f>
        <v>15582.6575806452</v>
      </c>
      <c r="W29" s="82" t="n">
        <v>35004</v>
      </c>
      <c r="X29" s="83" t="n">
        <v>470966982</v>
      </c>
      <c r="Y29" s="1" t="n">
        <v>15.6988994</v>
      </c>
    </row>
    <row r="30" customFormat="false" ht="12.75" hidden="false" customHeight="false" outlineLevel="0" collapsed="false">
      <c r="A30" s="79" t="n">
        <v>1994</v>
      </c>
      <c r="C30" s="87" t="n">
        <f aca="false">+C22/31</f>
        <v>15319.3399032258</v>
      </c>
      <c r="D30" s="87" t="n">
        <f aca="false">+D22/28</f>
        <v>15426.9403571429</v>
      </c>
      <c r="E30" s="87" t="n">
        <f aca="false">+E22/31</f>
        <v>15364.1087096774</v>
      </c>
      <c r="F30" s="87" t="n">
        <f aca="false">+F22/30</f>
        <v>15640.3535</v>
      </c>
      <c r="G30" s="87" t="n">
        <f aca="false">+G22/31</f>
        <v>15568.6258387097</v>
      </c>
      <c r="H30" s="87" t="n">
        <f aca="false">+H22/30</f>
        <v>15690.9070666667</v>
      </c>
      <c r="I30" s="87" t="n">
        <f aca="false">+I22/31</f>
        <v>15801.359516129</v>
      </c>
      <c r="J30" s="87" t="n">
        <f aca="false">+J22/31</f>
        <v>15791.1607419355</v>
      </c>
      <c r="K30" s="87" t="n">
        <f aca="false">+K22/30</f>
        <v>15591.4801</v>
      </c>
      <c r="L30" s="87" t="n">
        <f aca="false">+L22/31</f>
        <v>15345.7141612903</v>
      </c>
      <c r="W30" s="82" t="n">
        <v>35034</v>
      </c>
      <c r="X30" s="83" t="n">
        <v>483042675</v>
      </c>
      <c r="Y30" s="1" t="n">
        <v>15.5820217741935</v>
      </c>
    </row>
    <row r="31" customFormat="false" ht="12.75" hidden="false" customHeight="false" outlineLevel="0" collapsed="false">
      <c r="C31" s="87"/>
      <c r="W31" s="82" t="n">
        <v>35065</v>
      </c>
      <c r="X31" s="83" t="n">
        <v>485410224</v>
      </c>
      <c r="Y31" s="1" t="n">
        <v>15.6583943225806</v>
      </c>
    </row>
    <row r="32" customFormat="false" ht="12.75" hidden="false" customHeight="false" outlineLevel="0" collapsed="false">
      <c r="C32" s="87"/>
      <c r="W32" s="82" t="n">
        <v>35096</v>
      </c>
      <c r="X32" s="83" t="n">
        <v>456847165</v>
      </c>
      <c r="Y32" s="1" t="n">
        <v>15.7533505172414</v>
      </c>
    </row>
    <row r="33" customFormat="false" ht="12.75" hidden="false" customHeight="false" outlineLevel="0" collapsed="false">
      <c r="C33" s="87"/>
      <c r="W33" s="82" t="n">
        <v>35125</v>
      </c>
      <c r="X33" s="83" t="n">
        <v>492211705</v>
      </c>
      <c r="Y33" s="1" t="n">
        <v>15.8777969354839</v>
      </c>
    </row>
    <row r="34" customFormat="false" ht="12.75" hidden="false" customHeight="false" outlineLevel="0" collapsed="false">
      <c r="C34" s="87"/>
      <c r="W34" s="82" t="n">
        <v>35156</v>
      </c>
      <c r="X34" s="83" t="n">
        <v>477096703</v>
      </c>
      <c r="Y34" s="1" t="n">
        <v>15.9032234333333</v>
      </c>
    </row>
    <row r="35" customFormat="false" ht="12.75" hidden="false" customHeight="false" outlineLevel="0" collapsed="false">
      <c r="C35" s="87"/>
      <c r="W35" s="82" t="n">
        <v>35186</v>
      </c>
      <c r="X35" s="83" t="n">
        <v>495032177</v>
      </c>
      <c r="Y35" s="1" t="n">
        <v>15.9687799032258</v>
      </c>
    </row>
    <row r="36" customFormat="false" ht="12.75" hidden="false" customHeight="false" outlineLevel="0" collapsed="false">
      <c r="W36" s="82" t="n">
        <v>35217</v>
      </c>
      <c r="X36" s="83" t="n">
        <v>476835765</v>
      </c>
      <c r="Y36" s="1" t="n">
        <v>15.8945255</v>
      </c>
    </row>
    <row r="37" customFormat="false" ht="12.75" hidden="false" customHeight="false" outlineLevel="0" collapsed="false">
      <c r="W37" s="82" t="n">
        <v>35247</v>
      </c>
      <c r="X37" s="83" t="n">
        <v>496208079</v>
      </c>
      <c r="Y37" s="1" t="n">
        <v>16.0067122258065</v>
      </c>
    </row>
    <row r="38" customFormat="false" ht="12.75" hidden="false" customHeight="false" outlineLevel="0" collapsed="false">
      <c r="W38" s="82" t="n">
        <v>35278</v>
      </c>
      <c r="X38" s="83" t="n">
        <v>493927282</v>
      </c>
      <c r="Y38" s="1" t="n">
        <v>15.9331381290323</v>
      </c>
    </row>
    <row r="39" customFormat="false" ht="12.75" hidden="false" customHeight="false" outlineLevel="0" collapsed="false">
      <c r="W39" s="82" t="n">
        <v>35309</v>
      </c>
      <c r="X39" s="83" t="n">
        <v>479687987</v>
      </c>
      <c r="Y39" s="1" t="n">
        <v>15.9895995666667</v>
      </c>
    </row>
    <row r="40" customFormat="false" ht="12.75" hidden="false" customHeight="false" outlineLevel="0" collapsed="false">
      <c r="W40" s="82" t="n">
        <v>35339</v>
      </c>
      <c r="X40" s="83" t="n">
        <v>500862052</v>
      </c>
      <c r="Y40" s="1" t="n">
        <v>16.1568403870968</v>
      </c>
    </row>
    <row r="41" customFormat="false" ht="12.75" hidden="false" customHeight="false" outlineLevel="0" collapsed="false">
      <c r="W41" s="82" t="n">
        <v>35370</v>
      </c>
      <c r="X41" s="83" t="n">
        <v>488340059</v>
      </c>
      <c r="Y41" s="1" t="n">
        <v>16.2780019666667</v>
      </c>
    </row>
    <row r="42" customFormat="false" ht="12.75" hidden="false" customHeight="false" outlineLevel="0" collapsed="false">
      <c r="W42" s="82" t="n">
        <v>35400</v>
      </c>
      <c r="X42" s="83" t="n">
        <v>510090049</v>
      </c>
      <c r="Y42" s="1" t="n">
        <v>16.4545177096774</v>
      </c>
    </row>
    <row r="43" customFormat="false" ht="12.75" hidden="false" customHeight="false" outlineLevel="0" collapsed="false">
      <c r="W43" s="82" t="n">
        <v>35431</v>
      </c>
      <c r="X43" s="83" t="n">
        <v>502873515</v>
      </c>
      <c r="Y43" s="1" t="n">
        <v>16.2217262903226</v>
      </c>
    </row>
    <row r="44" customFormat="false" ht="12.75" hidden="false" customHeight="false" outlineLevel="0" collapsed="false">
      <c r="W44" s="82" t="n">
        <v>35462</v>
      </c>
      <c r="X44" s="83" t="n">
        <v>456910488</v>
      </c>
      <c r="Y44" s="1" t="n">
        <v>16.3182317142857</v>
      </c>
    </row>
    <row r="45" customFormat="false" ht="12.75" hidden="false" customHeight="false" outlineLevel="0" collapsed="false">
      <c r="W45" s="82" t="n">
        <v>35490</v>
      </c>
      <c r="X45" s="83" t="n">
        <v>505898031</v>
      </c>
      <c r="Y45" s="1" t="n">
        <v>16.3192913225806</v>
      </c>
    </row>
    <row r="46" customFormat="false" ht="12.75" hidden="false" customHeight="false" outlineLevel="0" collapsed="false">
      <c r="W46" s="82" t="n">
        <v>35521</v>
      </c>
      <c r="X46" s="83" t="n">
        <v>485340241</v>
      </c>
      <c r="Y46" s="1" t="n">
        <v>16.1780080333333</v>
      </c>
    </row>
    <row r="47" customFormat="false" ht="12.75" hidden="false" customHeight="false" outlineLevel="0" collapsed="false">
      <c r="W47" s="82" t="n">
        <v>35551</v>
      </c>
      <c r="X47" s="83" t="n">
        <v>494613214</v>
      </c>
      <c r="Y47" s="1" t="n">
        <v>15.9552649677419</v>
      </c>
    </row>
    <row r="48" customFormat="false" ht="12.75" hidden="false" customHeight="false" outlineLevel="0" collapsed="false">
      <c r="W48" s="82" t="n">
        <v>35582</v>
      </c>
      <c r="X48" s="83" t="n">
        <v>473192256</v>
      </c>
      <c r="Y48" s="1" t="n">
        <v>15.7730752</v>
      </c>
    </row>
    <row r="49" customFormat="false" ht="12.75" hidden="false" customHeight="false" outlineLevel="0" collapsed="false">
      <c r="W49" s="82" t="n">
        <v>35612</v>
      </c>
      <c r="X49" s="83" t="n">
        <v>490665606</v>
      </c>
      <c r="Y49" s="1" t="n">
        <v>15.8279227741935</v>
      </c>
    </row>
    <row r="50" customFormat="false" ht="12.75" hidden="false" customHeight="false" outlineLevel="0" collapsed="false">
      <c r="W50" s="82" t="n">
        <v>35643</v>
      </c>
      <c r="X50" s="83" t="n">
        <v>489060881</v>
      </c>
      <c r="Y50" s="1" t="n">
        <v>15.7761574516129</v>
      </c>
    </row>
    <row r="51" customFormat="false" ht="12.75" hidden="false" customHeight="false" outlineLevel="0" collapsed="false">
      <c r="W51" s="82" t="n">
        <v>35674</v>
      </c>
      <c r="X51" s="83" t="n">
        <v>475649533</v>
      </c>
      <c r="Y51" s="1" t="n">
        <v>15.8549844333333</v>
      </c>
    </row>
    <row r="52" customFormat="false" ht="12.75" hidden="false" customHeight="false" outlineLevel="0" collapsed="false">
      <c r="W52" s="82" t="n">
        <v>35704</v>
      </c>
      <c r="X52" s="83" t="n">
        <v>495757400</v>
      </c>
      <c r="Y52" s="1" t="n">
        <v>15.9921741935484</v>
      </c>
    </row>
    <row r="53" customFormat="false" ht="12.75" hidden="false" customHeight="false" outlineLevel="0" collapsed="false">
      <c r="W53" s="82" t="n">
        <v>35735</v>
      </c>
      <c r="X53" s="83" t="n">
        <v>483214917</v>
      </c>
      <c r="Y53" s="1" t="n">
        <v>16.1071639</v>
      </c>
    </row>
    <row r="54" customFormat="false" ht="12.75" hidden="false" customHeight="false" outlineLevel="0" collapsed="false">
      <c r="W54" s="82" t="n">
        <v>35765</v>
      </c>
      <c r="X54" s="83" t="n">
        <v>496217659</v>
      </c>
      <c r="Y54" s="1" t="n">
        <v>16.0070212580645</v>
      </c>
    </row>
    <row r="55" customFormat="false" ht="12.75" hidden="false" customHeight="false" outlineLevel="0" collapsed="false">
      <c r="W55" s="82" t="n">
        <v>35796</v>
      </c>
      <c r="X55" s="83" t="n">
        <v>495526643</v>
      </c>
      <c r="Y55" s="1" t="n">
        <v>15.9847304193548</v>
      </c>
    </row>
    <row r="56" customFormat="false" ht="12.75" hidden="false" customHeight="false" outlineLevel="0" collapsed="false">
      <c r="W56" s="82" t="n">
        <v>35827</v>
      </c>
      <c r="X56" s="83" t="n">
        <v>449310715</v>
      </c>
      <c r="Y56" s="1" t="n">
        <v>16.04681125</v>
      </c>
    </row>
    <row r="57" customFormat="false" ht="12.75" hidden="false" customHeight="false" outlineLevel="0" collapsed="false">
      <c r="W57" s="82" t="n">
        <v>35855</v>
      </c>
      <c r="X57" s="83" t="n">
        <v>495786021</v>
      </c>
      <c r="Y57" s="1" t="n">
        <v>15.9930974516129</v>
      </c>
    </row>
    <row r="58" customFormat="false" ht="12.75" hidden="false" customHeight="false" outlineLevel="0" collapsed="false">
      <c r="W58" s="82" t="n">
        <v>35886</v>
      </c>
      <c r="X58" s="83" t="n">
        <v>481792637</v>
      </c>
      <c r="Y58" s="1" t="n">
        <v>16.0597545666667</v>
      </c>
    </row>
    <row r="59" customFormat="false" ht="12.75" hidden="false" customHeight="false" outlineLevel="0" collapsed="false">
      <c r="W59" s="82" t="n">
        <v>35916</v>
      </c>
      <c r="X59" s="83" t="n">
        <v>495464029</v>
      </c>
      <c r="Y59" s="1" t="n">
        <v>15.9827106129032</v>
      </c>
    </row>
    <row r="60" customFormat="false" ht="12.75" hidden="false" customHeight="false" outlineLevel="0" collapsed="false">
      <c r="W60" s="82" t="n">
        <v>35947</v>
      </c>
      <c r="X60" s="83" t="n">
        <v>479259342</v>
      </c>
      <c r="Y60" s="1" t="n">
        <v>15.9753114</v>
      </c>
    </row>
    <row r="61" customFormat="false" ht="12.75" hidden="false" customHeight="false" outlineLevel="0" collapsed="false">
      <c r="W61" s="82" t="n">
        <v>35977</v>
      </c>
      <c r="X61" s="83" t="n">
        <v>494873214</v>
      </c>
      <c r="Y61" s="1" t="n">
        <v>15.9636520645161</v>
      </c>
    </row>
    <row r="62" customFormat="false" ht="12.75" hidden="false" customHeight="false" outlineLevel="0" collapsed="false">
      <c r="W62" s="82" t="n">
        <v>36008</v>
      </c>
      <c r="X62" s="83" t="n">
        <v>500038155</v>
      </c>
      <c r="Y62" s="1" t="n">
        <v>16.1302630645161</v>
      </c>
    </row>
    <row r="63" customFormat="false" ht="12.75" hidden="false" customHeight="false" outlineLevel="0" collapsed="false">
      <c r="W63" s="82" t="n">
        <v>36039</v>
      </c>
      <c r="X63" s="83" t="n">
        <v>478177422</v>
      </c>
      <c r="Y63" s="1" t="n">
        <v>15.9392474</v>
      </c>
    </row>
    <row r="64" customFormat="false" ht="12.75" hidden="false" customHeight="false" outlineLevel="0" collapsed="false">
      <c r="W64" s="82" t="n">
        <v>36069</v>
      </c>
      <c r="X64" s="83" t="n">
        <v>491934670</v>
      </c>
      <c r="Y64" s="1" t="n">
        <v>15.8688603225806</v>
      </c>
    </row>
    <row r="65" customFormat="false" ht="12.75" hidden="false" customHeight="false" outlineLevel="0" collapsed="false">
      <c r="W65" s="82" t="n">
        <v>36100</v>
      </c>
      <c r="X65" s="83" t="n">
        <v>475166854</v>
      </c>
      <c r="Y65" s="1" t="n">
        <v>15.8388951333333</v>
      </c>
    </row>
    <row r="66" customFormat="false" ht="12.75" hidden="false" customHeight="false" outlineLevel="0" collapsed="false">
      <c r="W66" s="82" t="n">
        <v>36130</v>
      </c>
      <c r="X66" s="83" t="n">
        <v>474631545</v>
      </c>
      <c r="Y66" s="1" t="n">
        <v>15.310695</v>
      </c>
    </row>
    <row r="67" customFormat="false" ht="12.75" hidden="false" customHeight="false" outlineLevel="0" collapsed="false">
      <c r="V67" s="1" t="s">
        <v>123</v>
      </c>
      <c r="W67" s="82" t="n">
        <v>36161</v>
      </c>
      <c r="X67" s="83" t="n">
        <v>480505877</v>
      </c>
      <c r="Y67" s="1" t="n">
        <v>15.5001895806452</v>
      </c>
    </row>
    <row r="68" customFormat="false" ht="12.75" hidden="false" customHeight="false" outlineLevel="0" collapsed="false">
      <c r="V68" s="1" t="s">
        <v>124</v>
      </c>
      <c r="W68" s="82" t="n">
        <v>36192</v>
      </c>
      <c r="X68" s="83" t="n">
        <v>433219853</v>
      </c>
      <c r="Y68" s="1" t="n">
        <v>15.4721376071429</v>
      </c>
    </row>
    <row r="69" customFormat="false" ht="12.75" hidden="false" customHeight="false" outlineLevel="0" collapsed="false">
      <c r="V69" s="1" t="s">
        <v>125</v>
      </c>
      <c r="W69" s="82" t="n">
        <v>36220</v>
      </c>
      <c r="X69" s="83" t="n">
        <v>472732077</v>
      </c>
      <c r="Y69" s="1" t="n">
        <v>15.2494218387097</v>
      </c>
    </row>
    <row r="70" customFormat="false" ht="12.75" hidden="false" customHeight="false" outlineLevel="0" collapsed="false">
      <c r="V70" s="1" t="s">
        <v>126</v>
      </c>
      <c r="W70" s="82" t="n">
        <v>36251</v>
      </c>
      <c r="X70" s="83" t="n">
        <v>456646803</v>
      </c>
      <c r="Y70" s="1" t="n">
        <v>15.2215601</v>
      </c>
    </row>
    <row r="71" customFormat="false" ht="12.75" hidden="false" customHeight="false" outlineLevel="0" collapsed="false">
      <c r="V71" s="1" t="s">
        <v>97</v>
      </c>
      <c r="W71" s="82" t="n">
        <v>36281</v>
      </c>
      <c r="X71" s="83" t="n">
        <v>470679688</v>
      </c>
      <c r="Y71" s="1" t="n">
        <v>15.1832157419355</v>
      </c>
    </row>
    <row r="72" customFormat="false" ht="12.75" hidden="false" customHeight="false" outlineLevel="0" collapsed="false">
      <c r="V72" s="1" t="s">
        <v>127</v>
      </c>
      <c r="W72" s="82" t="n">
        <v>36312</v>
      </c>
      <c r="X72" s="83" t="n">
        <v>455888065</v>
      </c>
      <c r="Y72" s="1" t="n">
        <v>15.1962688333333</v>
      </c>
    </row>
    <row r="73" customFormat="false" ht="12.75" hidden="false" customHeight="false" outlineLevel="0" collapsed="false">
      <c r="V73" s="1" t="s">
        <v>128</v>
      </c>
      <c r="W73" s="82" t="n">
        <v>36342</v>
      </c>
      <c r="X73" s="83" t="n">
        <v>471547897</v>
      </c>
      <c r="Y73" s="1" t="n">
        <v>15.211222483871</v>
      </c>
    </row>
    <row r="74" customFormat="false" ht="12.75" hidden="false" customHeight="false" outlineLevel="0" collapsed="false">
      <c r="V74" s="1" t="s">
        <v>129</v>
      </c>
      <c r="W74" s="82" t="n">
        <v>36373</v>
      </c>
      <c r="X74" s="83" t="n">
        <v>468083857</v>
      </c>
      <c r="Y74" s="1" t="n">
        <v>15.0994792580645</v>
      </c>
    </row>
    <row r="75" customFormat="false" ht="12.75" hidden="false" customHeight="false" outlineLevel="0" collapsed="false">
      <c r="V75" s="1" t="s">
        <v>130</v>
      </c>
      <c r="W75" s="82" t="n">
        <v>36404</v>
      </c>
      <c r="X75" s="83" t="n">
        <v>458037236</v>
      </c>
      <c r="Y75" s="1" t="n">
        <v>15.2679078666667</v>
      </c>
    </row>
    <row r="76" customFormat="false" ht="12.75" hidden="false" customHeight="false" outlineLevel="0" collapsed="false">
      <c r="V76" s="1" t="s">
        <v>131</v>
      </c>
      <c r="W76" s="82" t="n">
        <v>36434</v>
      </c>
      <c r="X76" s="83" t="n">
        <v>477000586</v>
      </c>
      <c r="Y76" s="1" t="n">
        <v>15.3871156774194</v>
      </c>
    </row>
    <row r="77" customFormat="false" ht="12.75" hidden="false" customHeight="false" outlineLevel="0" collapsed="false">
      <c r="V77" s="1" t="s">
        <v>132</v>
      </c>
      <c r="W77" s="82" t="n">
        <v>36465</v>
      </c>
      <c r="X77" s="83" t="n">
        <v>465315591</v>
      </c>
      <c r="Y77" s="1" t="n">
        <v>15.5105197</v>
      </c>
    </row>
    <row r="78" customFormat="false" ht="12.75" hidden="false" customHeight="false" outlineLevel="0" collapsed="false">
      <c r="V78" s="1" t="s">
        <v>133</v>
      </c>
      <c r="W78" s="82" t="n">
        <v>36495</v>
      </c>
      <c r="X78" s="83" t="n">
        <v>474763448</v>
      </c>
      <c r="Y78" s="1" t="n">
        <v>15.3149499354839</v>
      </c>
    </row>
    <row r="79" customFormat="false" ht="12.75" hidden="false" customHeight="false" outlineLevel="0" collapsed="false">
      <c r="V79" s="1" t="s">
        <v>134</v>
      </c>
      <c r="W79" s="82" t="n">
        <v>36526</v>
      </c>
      <c r="X79" s="83" t="n">
        <v>473360417</v>
      </c>
      <c r="Y79" s="1" t="n">
        <v>15.2696908709677</v>
      </c>
    </row>
    <row r="80" customFormat="false" ht="12.75" hidden="false" customHeight="false" outlineLevel="0" collapsed="false">
      <c r="V80" s="1" t="s">
        <v>124</v>
      </c>
      <c r="W80" s="82" t="n">
        <v>36557</v>
      </c>
      <c r="X80" s="83" t="n">
        <v>442495594</v>
      </c>
      <c r="Y80" s="1" t="n">
        <v>15.2584687586207</v>
      </c>
    </row>
    <row r="81" customFormat="false" ht="12.75" hidden="false" customHeight="false" outlineLevel="0" collapsed="false">
      <c r="V81" s="1" t="s">
        <v>125</v>
      </c>
      <c r="W81" s="82" t="n">
        <v>36586</v>
      </c>
      <c r="X81" s="83" t="n">
        <v>476192173</v>
      </c>
      <c r="Y81" s="1" t="n">
        <v>15.3610378387097</v>
      </c>
    </row>
    <row r="82" customFormat="false" ht="12.75" hidden="false" customHeight="false" outlineLevel="0" collapsed="false">
      <c r="V82" s="1" t="s">
        <v>126</v>
      </c>
      <c r="W82" s="82" t="n">
        <v>36617</v>
      </c>
      <c r="X82" s="83" t="n">
        <v>455178792</v>
      </c>
      <c r="Y82" s="1" t="n">
        <v>15.1726264</v>
      </c>
    </row>
    <row r="83" customFormat="false" ht="12.75" hidden="false" customHeight="false" outlineLevel="0" collapsed="false">
      <c r="V83" s="1" t="s">
        <v>97</v>
      </c>
      <c r="W83" s="82" t="n">
        <v>36647</v>
      </c>
      <c r="X83" s="83" t="n">
        <v>456157851</v>
      </c>
      <c r="Y83" s="1" t="n">
        <v>14.7147693870968</v>
      </c>
    </row>
    <row r="84" customFormat="false" ht="12.75" hidden="false" customHeight="false" outlineLevel="0" collapsed="false">
      <c r="W84" s="82" t="n">
        <v>36678</v>
      </c>
      <c r="X84" s="83" t="n">
        <v>0</v>
      </c>
      <c r="Y84" s="1" t="n">
        <v>0</v>
      </c>
    </row>
    <row r="85" customFormat="false" ht="12.75" hidden="false" customHeight="false" outlineLevel="0" collapsed="false">
      <c r="W85" s="82" t="n">
        <v>36708</v>
      </c>
      <c r="X85" s="83" t="n">
        <v>0</v>
      </c>
      <c r="Y85" s="1" t="n">
        <v>0</v>
      </c>
    </row>
    <row r="86" customFormat="false" ht="12.75" hidden="false" customHeight="false" outlineLevel="0" collapsed="false">
      <c r="W86" s="82" t="n">
        <v>36739</v>
      </c>
      <c r="X86" s="83" t="n">
        <v>0</v>
      </c>
      <c r="Y86" s="1" t="n">
        <v>0</v>
      </c>
    </row>
    <row r="87" customFormat="false" ht="12.75" hidden="false" customHeight="false" outlineLevel="0" collapsed="false">
      <c r="W87" s="82" t="n">
        <v>36770</v>
      </c>
      <c r="X87" s="83" t="n">
        <v>0</v>
      </c>
      <c r="Y87" s="1" t="n">
        <v>0</v>
      </c>
    </row>
    <row r="88" customFormat="false" ht="12.75" hidden="false" customHeight="false" outlineLevel="0" collapsed="false">
      <c r="W88" s="82" t="n">
        <v>36800</v>
      </c>
      <c r="X88" s="83" t="n">
        <v>0</v>
      </c>
      <c r="Y88" s="1" t="n">
        <v>0</v>
      </c>
    </row>
    <row r="89" customFormat="false" ht="12.75" hidden="false" customHeight="false" outlineLevel="0" collapsed="false">
      <c r="W89" s="82" t="n">
        <v>36831</v>
      </c>
      <c r="X89" s="83" t="n">
        <v>0</v>
      </c>
      <c r="Y89" s="1" t="n">
        <v>0</v>
      </c>
    </row>
    <row r="90" customFormat="false" ht="12.75" hidden="false" customHeight="false" outlineLevel="0" collapsed="false">
      <c r="W90" s="82" t="n">
        <v>36861</v>
      </c>
      <c r="X90" s="83" t="n">
        <v>0</v>
      </c>
      <c r="Y90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2000-08-09T14:52:57Z</dcterms:created>
  <dc:creator>Eric Bass</dc:creator>
  <dc:description/>
  <dc:language>en-US</dc:language>
  <cp:lastModifiedBy>Eric Bass</cp:lastModifiedBy>
  <cp:lastPrinted>2000-08-23T15:13:57Z</cp:lastPrinted>
  <cp:revision>0</cp:revision>
  <dc:subject/>
  <dc:title/>
</cp:coreProperties>
</file>