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w0901" sheetId="1" state="visible" r:id="rId3"/>
    <sheet name="TWSEP01" sheetId="2" state="visible" r:id="rId4"/>
    <sheet name="TWOCT01" sheetId="3" state="visible" r:id="rId5"/>
    <sheet name="Sheet1" sheetId="4" state="visible" r:id="rId6"/>
    <sheet name="Sheet2" sheetId="5" state="visible" r:id="rId7"/>
    <sheet name="Sheet3" sheetId="6" state="visible" r:id="rId8"/>
  </sheets>
  <definedNames>
    <definedName function="false" hidden="false" localSheetId="2" name="_xlnm.Print_Area" vbProcedure="false">TWOCT01!$A$22:$G$60</definedName>
    <definedName function="false" hidden="false" localSheetId="1" name="_xlnm.Print_Area" vbProcedure="false">TWSEP01!$A$22:$G$59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<sst xmlns="http://schemas.openxmlformats.org/spreadsheetml/2006/main" count="167" uniqueCount="74">
  <si>
    <t xml:space="preserve">TRANSWESTERN PIPELINE COMPANY</t>
  </si>
  <si>
    <t xml:space="preserve">O&amp;M by Alternate Hierarchy</t>
  </si>
  <si>
    <t xml:space="preserve">Period Ending September 30, 2001</t>
  </si>
  <si>
    <t xml:space="preserve">5th Workday</t>
  </si>
  <si>
    <t xml:space="preserve">Actual</t>
  </si>
  <si>
    <t xml:space="preserve">Flash</t>
  </si>
  <si>
    <t xml:space="preserve">Over/(Under)</t>
  </si>
  <si>
    <t xml:space="preserve">August 2001</t>
  </si>
  <si>
    <t xml:space="preserve">September 2001</t>
  </si>
  <si>
    <t xml:space="preserve">Prior Month</t>
  </si>
  <si>
    <t xml:space="preserve">YTD September 2001</t>
  </si>
  <si>
    <t xml:space="preserve">YTD August 2001</t>
  </si>
  <si>
    <t xml:space="preserve">ETS - Commercial (AGR-TP10)</t>
  </si>
  <si>
    <t xml:space="preserve">ETS - Market Services (AGR-TP20)</t>
  </si>
  <si>
    <t xml:space="preserve">ETS - Operations (AGR-TP30)</t>
  </si>
  <si>
    <t xml:space="preserve">ETS - Finance &amp; Accounting (AGR-TP40)</t>
  </si>
  <si>
    <t xml:space="preserve">ETS - Systems (AGR-TP50)</t>
  </si>
  <si>
    <t xml:space="preserve">ETS - Legal (AGR-TP60)</t>
  </si>
  <si>
    <t xml:space="preserve">ETS - HR (AGR-TP70)</t>
  </si>
  <si>
    <t xml:space="preserve">ETS - Executive (AGR-TP80)</t>
  </si>
  <si>
    <t xml:space="preserve">Total O&amp;M Expense</t>
  </si>
  <si>
    <t xml:space="preserve">(A) R111080 includes YTD September Adjustment for FI/CO reconciliation of $143,306.68 (AGR-TP40)</t>
  </si>
  <si>
    <t xml:space="preserve">( A ) Commercial</t>
  </si>
  <si>
    <t xml:space="preserve">Credit last month due to reclassing</t>
  </si>
  <si>
    <t xml:space="preserve">  Southwest Gas Capacity fee from G&amp;A</t>
  </si>
  <si>
    <t xml:space="preserve">  to Tspt revenue.</t>
  </si>
  <si>
    <t xml:space="preserve">Other</t>
  </si>
  <si>
    <t xml:space="preserve">( B ) Operations</t>
  </si>
  <si>
    <t xml:space="preserve">August Gallup Sector 5 P/L Repairs - Risk Mgmt.</t>
  </si>
  <si>
    <t xml:space="preserve">  Settlement from X.001097.113286300035</t>
  </si>
  <si>
    <t xml:space="preserve">6th Workday</t>
  </si>
  <si>
    <t xml:space="preserve">(A) R111477 includes YTD September Adjustment for FI/CO reconciliation of $(48,125.70) (AGR-NN40)</t>
  </si>
  <si>
    <t xml:space="preserve">(000's)</t>
  </si>
  <si>
    <t xml:space="preserve">ETS - Commercial (AGR-NN10)                                (A)</t>
  </si>
  <si>
    <t xml:space="preserve">ETS - Market Services (AGR-NN20)</t>
  </si>
  <si>
    <t xml:space="preserve">ETS - Operations (AGR-NN30)                                  (B)</t>
  </si>
  <si>
    <t xml:space="preserve">ETS - Finance &amp; Accounting (AGR-TP40)                 (C)  </t>
  </si>
  <si>
    <t xml:space="preserve">ETS - Systems (AGR-NN50)                     </t>
  </si>
  <si>
    <t xml:space="preserve">ETS - Legal (AGR-NN60)</t>
  </si>
  <si>
    <t xml:space="preserve">ETS - HR (AGR-NN70)</t>
  </si>
  <si>
    <t xml:space="preserve">ETS - Executive (AGR-NN80)                  </t>
  </si>
  <si>
    <t xml:space="preserve">Prior month variance Footnote (A):  </t>
  </si>
  <si>
    <t xml:space="preserve">Increase due to Aug Aviation correction to CC 111039</t>
  </si>
  <si>
    <t xml:space="preserve">Increase due to Aug Severance &amp; Relocation reversal CC 111089</t>
  </si>
  <si>
    <t xml:space="preserve">Increase in Commercial Support Exec allocated costs CC 111016</t>
  </si>
  <si>
    <t xml:space="preserve">Prior month variance Footnote (B):  </t>
  </si>
  <si>
    <t xml:space="preserve">Decrease in fees/permits CC 111102</t>
  </si>
  <si>
    <t xml:space="preserve">Decrease in Salaries &amp; Wages</t>
  </si>
  <si>
    <t xml:space="preserve">Decrease in Utilities for Carlsbad Team CC 111139</t>
  </si>
  <si>
    <t xml:space="preserve">Prior month variance Footnote (C):  </t>
  </si>
  <si>
    <t xml:space="preserve">Increase in Environ Exp for PCB payment to Southern Calif Gas CC111080</t>
  </si>
  <si>
    <t xml:space="preserve">Decrease in ETS O/S Service Alloc CC 112536</t>
  </si>
  <si>
    <t xml:space="preserve">Period Ending October 31, 2001</t>
  </si>
  <si>
    <t xml:space="preserve">October 2001</t>
  </si>
  <si>
    <t xml:space="preserve">YTD October 2001</t>
  </si>
  <si>
    <t xml:space="preserve">(A) R111477 includes YTD October Adjustment for FI/CO reconciliation of $(40,550.69) (AGR-NN40)</t>
  </si>
  <si>
    <t xml:space="preserve">ETS - Commercial (AGR-TP10)                                </t>
  </si>
  <si>
    <t xml:space="preserve">ETS - Operations (AGR-TP30)                                   </t>
  </si>
  <si>
    <t xml:space="preserve">ETS - Finance &amp; Accounting (AGR-TP40)                     </t>
  </si>
  <si>
    <t xml:space="preserve">ETS - Systems (AGR-TP50)                                                                          </t>
  </si>
  <si>
    <t xml:space="preserve">ETS - Legal (AGR-TP60)                                           </t>
  </si>
  <si>
    <t xml:space="preserve">ETS - Executive (AGR-TP80)                  </t>
  </si>
  <si>
    <t xml:space="preserve">Prior Month Variance Explanations  :</t>
  </si>
  <si>
    <t xml:space="preserve">Operations (AGR-TP30)</t>
  </si>
  <si>
    <t xml:space="preserve">Increase in Vehicle Equipment Fuel Expense</t>
  </si>
  <si>
    <t xml:space="preserve">Increase in M&amp;S Fleet &amp; Equipment Expense</t>
  </si>
  <si>
    <t xml:space="preserve">Increase due to electrical motor repairs for Gallup CC 111132</t>
  </si>
  <si>
    <t xml:space="preserve">Total</t>
  </si>
  <si>
    <t xml:space="preserve">Finance &amp; Accounting (AGR-TP40)</t>
  </si>
  <si>
    <t xml:space="preserve">Reclass Company 1202 O/S Service Allocation from Operations to F&amp;A</t>
  </si>
  <si>
    <t xml:space="preserve">Systems (AGR-TP50)</t>
  </si>
  <si>
    <t xml:space="preserve">Increase in Computer Exp for CC 111000 (ETS Infrastructure)</t>
  </si>
  <si>
    <t xml:space="preserve">Legal (AGR-TP60)</t>
  </si>
  <si>
    <t xml:space="preserve">Increase in ETS allocations from company 366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</si>
</sst>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[$-409]mmm\-yy"/>
    <numFmt numFmtId="167" formatCode="_(* #,##0_);_(* \(#,##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2.85"/>
    <col collapsed="false" customWidth="true" hidden="false" outlineLevel="0" max="2" min="2" style="1" width="13.99"/>
    <col collapsed="false" customWidth="true" hidden="false" outlineLevel="0" max="4" min="3" style="0" width="19.14"/>
    <col collapsed="false" customWidth="true" hidden="false" outlineLevel="0" max="5" min="5" style="0" width="14.56"/>
    <col collapsed="false" customWidth="true" hidden="false" outlineLevel="0" max="6" min="6" style="0" width="14.14"/>
    <col collapsed="false" customWidth="true" hidden="false" outlineLevel="0" max="7" min="7" style="0" width="18.99"/>
    <col collapsed="false" customWidth="true" hidden="false" outlineLevel="0" max="8" min="8" style="0" width="13.99"/>
    <col collapsed="false" customWidth="true" hidden="false" outlineLevel="0" max="10" min="10" style="0" width="15.7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</row>
    <row r="4" customFormat="false" ht="12.75" hidden="false" customHeight="false" outlineLevel="0" collapsed="false">
      <c r="A4" s="0" t="s">
        <v>3</v>
      </c>
    </row>
    <row r="6" customFormat="false" ht="12.75" hidden="false" customHeight="false" outlineLevel="0" collapsed="false">
      <c r="B6" s="2" t="s">
        <v>4</v>
      </c>
      <c r="C6" s="2" t="s">
        <v>4</v>
      </c>
      <c r="D6" s="2" t="s">
        <v>5</v>
      </c>
      <c r="E6" s="0" t="s">
        <v>6</v>
      </c>
      <c r="F6" s="0" t="s">
        <v>6</v>
      </c>
      <c r="G6" s="2" t="s">
        <v>4</v>
      </c>
      <c r="H6" s="2" t="s">
        <v>4</v>
      </c>
    </row>
    <row r="7" customFormat="false" ht="12.75" hidden="false" customHeight="false" outlineLevel="0" collapsed="false">
      <c r="B7" s="3" t="s">
        <v>7</v>
      </c>
      <c r="C7" s="3" t="s">
        <v>8</v>
      </c>
      <c r="D7" s="3" t="s">
        <v>8</v>
      </c>
      <c r="E7" s="0" t="s">
        <v>9</v>
      </c>
      <c r="F7" s="2" t="s">
        <v>5</v>
      </c>
      <c r="G7" s="3" t="s">
        <v>10</v>
      </c>
      <c r="H7" s="3" t="s">
        <v>11</v>
      </c>
    </row>
    <row r="8" customFormat="false" ht="12.75" hidden="false" customHeight="false" outlineLevel="0" collapsed="false">
      <c r="A8" s="0" t="s">
        <v>12</v>
      </c>
      <c r="B8" s="1" t="n">
        <v>108777.7</v>
      </c>
      <c r="C8" s="1" t="n">
        <f aca="false">G8-H8</f>
        <v>178210.18</v>
      </c>
      <c r="D8" s="1" t="n">
        <v>167000</v>
      </c>
      <c r="E8" s="4" t="n">
        <f aca="false">C8-B8</f>
        <v>69432.4799999999</v>
      </c>
      <c r="F8" s="4" t="n">
        <f aca="false">C8-D8</f>
        <v>11210.1799999999</v>
      </c>
      <c r="G8" s="1" t="n">
        <f aca="false">1486618.29+178210.18</f>
        <v>1664828.47</v>
      </c>
      <c r="H8" s="1" t="n">
        <v>1486618.29</v>
      </c>
    </row>
    <row r="9" customFormat="false" ht="12.75" hidden="false" customHeight="false" outlineLevel="0" collapsed="false">
      <c r="A9" s="0" t="s">
        <v>13</v>
      </c>
      <c r="B9" s="1" t="n">
        <v>122832.08</v>
      </c>
      <c r="C9" s="1" t="n">
        <f aca="false">G9-H9</f>
        <v>141196.53</v>
      </c>
      <c r="D9" s="1" t="n">
        <v>196000</v>
      </c>
      <c r="E9" s="4" t="n">
        <f aca="false">C9-B9</f>
        <v>18364.45</v>
      </c>
      <c r="F9" s="4" t="n">
        <f aca="false">C9-D9</f>
        <v>-54803.47</v>
      </c>
      <c r="G9" s="1" t="n">
        <f aca="false">1033689.01+141196.53</f>
        <v>1174885.54</v>
      </c>
      <c r="H9" s="1" t="n">
        <v>1033689.01</v>
      </c>
    </row>
    <row r="10" customFormat="false" ht="12.75" hidden="false" customHeight="false" outlineLevel="0" collapsed="false">
      <c r="A10" s="0" t="s">
        <v>14</v>
      </c>
      <c r="B10" s="1" t="n">
        <v>2477725.17</v>
      </c>
      <c r="C10" s="1" t="n">
        <f aca="false">G10-H10</f>
        <v>1944044.53</v>
      </c>
      <c r="D10" s="1" t="n">
        <v>1132000</v>
      </c>
      <c r="E10" s="4" t="n">
        <f aca="false">C10-B10</f>
        <v>-533680.639999999</v>
      </c>
      <c r="F10" s="4" t="n">
        <f aca="false">C10-D10</f>
        <v>812044.530000001</v>
      </c>
      <c r="G10" s="1" t="n">
        <f aca="false">18328524.03+1944044.53</f>
        <v>20272568.56</v>
      </c>
      <c r="H10" s="1" t="n">
        <v>18328524.03</v>
      </c>
    </row>
    <row r="11" customFormat="false" ht="12.75" hidden="false" customHeight="false" outlineLevel="0" collapsed="false">
      <c r="A11" s="0" t="s">
        <v>15</v>
      </c>
      <c r="B11" s="1" t="n">
        <v>763111.09</v>
      </c>
      <c r="C11" s="1" t="n">
        <f aca="false">G11-H11</f>
        <v>851677.66</v>
      </c>
      <c r="D11" s="1" t="n">
        <f aca="false">358000+319000</f>
        <v>677000</v>
      </c>
      <c r="E11" s="4" t="n">
        <f aca="false">C11-B11</f>
        <v>88566.5700000002</v>
      </c>
      <c r="F11" s="4" t="n">
        <f aca="false">C11-D11</f>
        <v>174677.66</v>
      </c>
      <c r="G11" s="1" t="n">
        <f aca="false">6660234.42+132737.65+841108.63+10569.03</f>
        <v>7644649.73</v>
      </c>
      <c r="H11" s="1" t="n">
        <f aca="false">6660234.42+132737.65</f>
        <v>6792972.07</v>
      </c>
    </row>
    <row r="12" customFormat="false" ht="12.75" hidden="false" customHeight="false" outlineLevel="0" collapsed="false">
      <c r="A12" s="0" t="s">
        <v>16</v>
      </c>
      <c r="B12" s="1" t="n">
        <v>305579.14</v>
      </c>
      <c r="C12" s="1" t="n">
        <f aca="false">G12-H12</f>
        <v>262226.53</v>
      </c>
      <c r="D12" s="1" t="n">
        <v>352000</v>
      </c>
      <c r="E12" s="4" t="n">
        <f aca="false">C12-B12</f>
        <v>-43352.61</v>
      </c>
      <c r="F12" s="4" t="n">
        <f aca="false">C12-D12</f>
        <v>-89773.47</v>
      </c>
      <c r="G12" s="1" t="n">
        <f aca="false">1769510.62+262226.53</f>
        <v>2031737.15</v>
      </c>
      <c r="H12" s="1" t="n">
        <v>1769510.62</v>
      </c>
    </row>
    <row r="13" customFormat="false" ht="12.75" hidden="false" customHeight="false" outlineLevel="0" collapsed="false">
      <c r="A13" s="0" t="s">
        <v>17</v>
      </c>
      <c r="B13" s="1" t="n">
        <v>74578.7</v>
      </c>
      <c r="C13" s="1" t="n">
        <f aca="false">G13-H13</f>
        <v>53796.9399999999</v>
      </c>
      <c r="D13" s="1" t="n">
        <v>126000</v>
      </c>
      <c r="E13" s="4" t="n">
        <f aca="false">C13-B13</f>
        <v>-20781.7600000001</v>
      </c>
      <c r="F13" s="4" t="n">
        <f aca="false">C13-D13</f>
        <v>-72203.0600000001</v>
      </c>
      <c r="G13" s="1" t="n">
        <f aca="false">573583.74+53796.94</f>
        <v>627380.68</v>
      </c>
      <c r="H13" s="1" t="n">
        <v>573583.74</v>
      </c>
    </row>
    <row r="14" customFormat="false" ht="12.75" hidden="false" customHeight="false" outlineLevel="0" collapsed="false">
      <c r="A14" s="0" t="s">
        <v>18</v>
      </c>
      <c r="B14" s="1" t="n">
        <v>22705.03</v>
      </c>
      <c r="C14" s="1" t="n">
        <f aca="false">G14-H14</f>
        <v>23786.64</v>
      </c>
      <c r="D14" s="1" t="n">
        <v>23000</v>
      </c>
      <c r="E14" s="4" t="n">
        <f aca="false">C14-B14</f>
        <v>1081.60999999999</v>
      </c>
      <c r="F14" s="4" t="n">
        <f aca="false">C14-D14</f>
        <v>786.639999999985</v>
      </c>
      <c r="G14" s="1" t="n">
        <f aca="false">194840.04+23786.64</f>
        <v>218626.68</v>
      </c>
      <c r="H14" s="1" t="n">
        <v>194840.04</v>
      </c>
    </row>
    <row r="15" customFormat="false" ht="12.75" hidden="false" customHeight="false" outlineLevel="0" collapsed="false">
      <c r="A15" s="0" t="s">
        <v>19</v>
      </c>
      <c r="B15" s="5" t="n">
        <v>49691.09</v>
      </c>
      <c r="C15" s="1" t="n">
        <f aca="false">G15-H15</f>
        <v>41060.99</v>
      </c>
      <c r="D15" s="5" t="n">
        <v>23000</v>
      </c>
      <c r="E15" s="6" t="n">
        <f aca="false">C15-B15</f>
        <v>-8630.10000000001</v>
      </c>
      <c r="F15" s="6" t="n">
        <f aca="false">C15-D15</f>
        <v>18060.99</v>
      </c>
      <c r="G15" s="5" t="n">
        <f aca="false">870262.2+41060.99</f>
        <v>911323.19</v>
      </c>
      <c r="H15" s="5" t="n">
        <v>870262.2</v>
      </c>
    </row>
    <row r="16" customFormat="false" ht="13.5" hidden="false" customHeight="false" outlineLevel="0" collapsed="false">
      <c r="A16" s="0" t="s">
        <v>20</v>
      </c>
      <c r="B16" s="7" t="n">
        <f aca="false">SUM(B8:B15)</f>
        <v>3925000</v>
      </c>
      <c r="C16" s="7" t="n">
        <f aca="false">SUM(C8:C15)</f>
        <v>3496000</v>
      </c>
      <c r="D16" s="7" t="n">
        <f aca="false">SUM(D8:D15)</f>
        <v>2696000</v>
      </c>
      <c r="E16" s="8" t="n">
        <f aca="false">SUM(E8:E15)</f>
        <v>-428999.999999999</v>
      </c>
      <c r="F16" s="8" t="n">
        <f aca="false">SUM(F8:F15)</f>
        <v>800000.000000001</v>
      </c>
      <c r="G16" s="7" t="n">
        <f aca="false">SUM(G8:G15)</f>
        <v>34546000</v>
      </c>
      <c r="H16" s="4" t="n">
        <f aca="false">SUM(H8:H15)</f>
        <v>31050000</v>
      </c>
    </row>
    <row r="17" customFormat="false" ht="13.5" hidden="false" customHeight="false" outlineLevel="0" collapsed="false"/>
    <row r="18" customFormat="false" ht="12.75" hidden="false" customHeight="false" outlineLevel="0" collapsed="false">
      <c r="A18" s="0" t="s">
        <v>21</v>
      </c>
    </row>
    <row r="20" customFormat="false" ht="12.75" hidden="false" customHeight="false" outlineLevel="0" collapsed="false">
      <c r="A20" s="0" t="s">
        <v>22</v>
      </c>
      <c r="B20" s="9" t="n">
        <v>79</v>
      </c>
    </row>
    <row r="21" customFormat="false" ht="12.75" hidden="false" customHeight="false" outlineLevel="0" collapsed="false">
      <c r="A21" s="0" t="s">
        <v>23</v>
      </c>
      <c r="B21" s="10"/>
    </row>
    <row r="22" customFormat="false" ht="12.75" hidden="false" customHeight="false" outlineLevel="0" collapsed="false">
      <c r="A22" s="0" t="s">
        <v>24</v>
      </c>
      <c r="B22" s="10"/>
    </row>
    <row r="23" customFormat="false" ht="12.75" hidden="false" customHeight="false" outlineLevel="0" collapsed="false">
      <c r="A23" s="0" t="s">
        <v>25</v>
      </c>
      <c r="B23" s="10" t="n">
        <v>142</v>
      </c>
    </row>
    <row r="24" customFormat="false" ht="12.75" hidden="false" customHeight="false" outlineLevel="0" collapsed="false">
      <c r="A24" s="0" t="s">
        <v>26</v>
      </c>
      <c r="B24" s="11" t="n">
        <v>-63</v>
      </c>
    </row>
    <row r="25" customFormat="false" ht="12.75" hidden="false" customHeight="false" outlineLevel="0" collapsed="false">
      <c r="B25" s="10" t="n">
        <f aca="false">SUM(B23:B24)</f>
        <v>79</v>
      </c>
    </row>
    <row r="26" customFormat="false" ht="12.75" hidden="false" customHeight="false" outlineLevel="0" collapsed="false">
      <c r="B26" s="10"/>
    </row>
    <row r="27" customFormat="false" ht="12.75" hidden="false" customHeight="false" outlineLevel="0" collapsed="false">
      <c r="A27" s="0" t="s">
        <v>27</v>
      </c>
      <c r="B27" s="9" t="n">
        <v>-533</v>
      </c>
    </row>
    <row r="28" customFormat="false" ht="12.75" hidden="false" customHeight="false" outlineLevel="0" collapsed="false">
      <c r="A28" s="0" t="s">
        <v>28</v>
      </c>
      <c r="B28" s="10"/>
    </row>
    <row r="29" customFormat="false" ht="12.75" hidden="false" customHeight="false" outlineLevel="0" collapsed="false">
      <c r="A29" s="0" t="s">
        <v>29</v>
      </c>
      <c r="B29" s="10" t="n">
        <v>-323</v>
      </c>
    </row>
    <row r="30" customFormat="false" ht="12.75" hidden="false" customHeight="false" outlineLevel="0" collapsed="false">
      <c r="A30" s="0" t="s">
        <v>26</v>
      </c>
      <c r="B30" s="11" t="n">
        <v>-25</v>
      </c>
    </row>
    <row r="31" customFormat="false" ht="12.75" hidden="false" customHeight="false" outlineLevel="0" collapsed="false">
      <c r="B31" s="10" t="n">
        <f aca="false">SUM(B29:B30)</f>
        <v>-348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2.85"/>
    <col collapsed="false" customWidth="true" hidden="false" outlineLevel="0" max="2" min="2" style="1" width="13.99"/>
    <col collapsed="false" customWidth="true" hidden="false" outlineLevel="0" max="4" min="3" style="0" width="19.14"/>
    <col collapsed="false" customWidth="true" hidden="false" outlineLevel="0" max="6" min="5" style="0" width="14.56"/>
    <col collapsed="false" customWidth="true" hidden="false" outlineLevel="0" max="7" min="7" style="0" width="18.99"/>
    <col collapsed="false" customWidth="true" hidden="false" outlineLevel="0" max="8" min="8" style="0" width="15.7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</row>
    <row r="4" customFormat="false" ht="12.75" hidden="false" customHeight="false" outlineLevel="0" collapsed="false">
      <c r="A4" s="0" t="s">
        <v>30</v>
      </c>
    </row>
    <row r="5" customFormat="false" ht="12.75" hidden="false" customHeight="false" outlineLevel="0" collapsed="false">
      <c r="B5" s="2" t="s">
        <v>4</v>
      </c>
      <c r="C5" s="2" t="s">
        <v>4</v>
      </c>
      <c r="D5" s="2" t="s">
        <v>5</v>
      </c>
      <c r="E5" s="0" t="s">
        <v>6</v>
      </c>
      <c r="F5" s="0" t="s">
        <v>6</v>
      </c>
      <c r="G5" s="2" t="s">
        <v>4</v>
      </c>
      <c r="H5" s="2" t="s">
        <v>4</v>
      </c>
    </row>
    <row r="6" customFormat="false" ht="12.75" hidden="false" customHeight="false" outlineLevel="0" collapsed="false">
      <c r="B6" s="3" t="s">
        <v>7</v>
      </c>
      <c r="C6" s="3" t="s">
        <v>8</v>
      </c>
      <c r="D6" s="3" t="s">
        <v>8</v>
      </c>
      <c r="E6" s="0" t="s">
        <v>9</v>
      </c>
      <c r="F6" s="2" t="s">
        <v>5</v>
      </c>
      <c r="G6" s="3" t="s">
        <v>10</v>
      </c>
      <c r="H6" s="3" t="s">
        <v>11</v>
      </c>
    </row>
    <row r="7" customFormat="false" ht="12.75" hidden="false" customHeight="false" outlineLevel="0" collapsed="false">
      <c r="A7" s="0" t="s">
        <v>12</v>
      </c>
      <c r="B7" s="1" t="n">
        <v>108777.7</v>
      </c>
      <c r="C7" s="1" t="n">
        <f aca="false">G7-H7</f>
        <v>178210.18</v>
      </c>
      <c r="D7" s="1" t="n">
        <v>167000</v>
      </c>
      <c r="E7" s="4" t="n">
        <f aca="false">C7-B7</f>
        <v>69432.4799999999</v>
      </c>
      <c r="F7" s="4" t="n">
        <f aca="false">C7-D7</f>
        <v>11210.1799999999</v>
      </c>
      <c r="G7" s="1" t="n">
        <f aca="false">1486618.29+178210.18</f>
        <v>1664828.47</v>
      </c>
      <c r="H7" s="1" t="n">
        <v>1486618.29</v>
      </c>
    </row>
    <row r="8" customFormat="false" ht="12.75" hidden="false" customHeight="false" outlineLevel="0" collapsed="false">
      <c r="A8" s="0" t="s">
        <v>13</v>
      </c>
      <c r="B8" s="1" t="n">
        <v>122832.08</v>
      </c>
      <c r="C8" s="1" t="n">
        <f aca="false">G8-H8</f>
        <v>141196.53</v>
      </c>
      <c r="D8" s="1" t="n">
        <v>196000</v>
      </c>
      <c r="E8" s="4" t="n">
        <f aca="false">C8-B8</f>
        <v>18364.45</v>
      </c>
      <c r="F8" s="4" t="n">
        <f aca="false">C8-D8</f>
        <v>-54803.47</v>
      </c>
      <c r="G8" s="1" t="n">
        <f aca="false">1033689.01+141196.53</f>
        <v>1174885.54</v>
      </c>
      <c r="H8" s="1" t="n">
        <v>1033689.01</v>
      </c>
    </row>
    <row r="9" customFormat="false" ht="12.75" hidden="false" customHeight="false" outlineLevel="0" collapsed="false">
      <c r="A9" s="0" t="s">
        <v>14</v>
      </c>
      <c r="B9" s="1" t="n">
        <v>2477725.17</v>
      </c>
      <c r="C9" s="1" t="n">
        <f aca="false">G9-H9</f>
        <v>1944044.53</v>
      </c>
      <c r="D9" s="1" t="n">
        <v>1132000</v>
      </c>
      <c r="E9" s="4" t="n">
        <f aca="false">C9-B9</f>
        <v>-533680.639999999</v>
      </c>
      <c r="F9" s="4" t="n">
        <f aca="false">C9-D9</f>
        <v>812044.530000001</v>
      </c>
      <c r="G9" s="1" t="n">
        <f aca="false">18328524.03+1944044.53</f>
        <v>20272568.56</v>
      </c>
      <c r="H9" s="1" t="n">
        <v>18328524.03</v>
      </c>
    </row>
    <row r="10" customFormat="false" ht="12.75" hidden="false" customHeight="false" outlineLevel="0" collapsed="false">
      <c r="A10" s="0" t="s">
        <v>15</v>
      </c>
      <c r="B10" s="1" t="n">
        <v>763111.09</v>
      </c>
      <c r="C10" s="1" t="n">
        <f aca="false">G10-H10</f>
        <v>851677.66</v>
      </c>
      <c r="D10" s="1" t="n">
        <f aca="false">358000+319000</f>
        <v>677000</v>
      </c>
      <c r="E10" s="4" t="n">
        <f aca="false">C10-B10</f>
        <v>88566.5700000002</v>
      </c>
      <c r="F10" s="4" t="n">
        <f aca="false">C10-D10</f>
        <v>174677.66</v>
      </c>
      <c r="G10" s="1" t="n">
        <f aca="false">6660234.42+132737.65+841108.63+10569.03</f>
        <v>7644649.73</v>
      </c>
      <c r="H10" s="1" t="n">
        <f aca="false">6660234.42+132737.65</f>
        <v>6792972.07</v>
      </c>
    </row>
    <row r="11" customFormat="false" ht="12.75" hidden="false" customHeight="false" outlineLevel="0" collapsed="false">
      <c r="A11" s="0" t="s">
        <v>16</v>
      </c>
      <c r="B11" s="1" t="n">
        <v>305579.14</v>
      </c>
      <c r="C11" s="1" t="n">
        <f aca="false">G11-H11</f>
        <v>262226.53</v>
      </c>
      <c r="D11" s="1" t="n">
        <v>352000</v>
      </c>
      <c r="E11" s="4" t="n">
        <f aca="false">C11-B11</f>
        <v>-43352.61</v>
      </c>
      <c r="F11" s="4" t="n">
        <f aca="false">C11-D11</f>
        <v>-89773.47</v>
      </c>
      <c r="G11" s="1" t="n">
        <f aca="false">1769510.62+262226.53</f>
        <v>2031737.15</v>
      </c>
      <c r="H11" s="1" t="n">
        <v>1769510.62</v>
      </c>
    </row>
    <row r="12" customFormat="false" ht="12.75" hidden="false" customHeight="false" outlineLevel="0" collapsed="false">
      <c r="A12" s="0" t="s">
        <v>17</v>
      </c>
      <c r="B12" s="1" t="n">
        <v>74578.7</v>
      </c>
      <c r="C12" s="1" t="n">
        <f aca="false">G12-H12</f>
        <v>53796.9399999999</v>
      </c>
      <c r="D12" s="1" t="n">
        <v>126000</v>
      </c>
      <c r="E12" s="4" t="n">
        <f aca="false">C12-B12</f>
        <v>-20781.7600000001</v>
      </c>
      <c r="F12" s="4" t="n">
        <f aca="false">C12-D12</f>
        <v>-72203.0600000001</v>
      </c>
      <c r="G12" s="1" t="n">
        <f aca="false">573583.74+53796.94</f>
        <v>627380.68</v>
      </c>
      <c r="H12" s="1" t="n">
        <v>573583.74</v>
      </c>
    </row>
    <row r="13" customFormat="false" ht="12.75" hidden="false" customHeight="false" outlineLevel="0" collapsed="false">
      <c r="A13" s="0" t="s">
        <v>18</v>
      </c>
      <c r="B13" s="1" t="n">
        <v>22705.03</v>
      </c>
      <c r="C13" s="1" t="n">
        <f aca="false">G13-H13</f>
        <v>23786.64</v>
      </c>
      <c r="D13" s="1" t="n">
        <v>23000</v>
      </c>
      <c r="E13" s="4" t="n">
        <f aca="false">C13-B13</f>
        <v>1081.60999999999</v>
      </c>
      <c r="F13" s="4" t="n">
        <f aca="false">C13-D13</f>
        <v>786.639999999985</v>
      </c>
      <c r="G13" s="1" t="n">
        <f aca="false">194840.04+23786.64</f>
        <v>218626.68</v>
      </c>
      <c r="H13" s="1" t="n">
        <v>194840.04</v>
      </c>
    </row>
    <row r="14" customFormat="false" ht="12.75" hidden="false" customHeight="false" outlineLevel="0" collapsed="false">
      <c r="A14" s="0" t="s">
        <v>19</v>
      </c>
      <c r="B14" s="5" t="n">
        <v>49691.09</v>
      </c>
      <c r="C14" s="1" t="n">
        <f aca="false">G14-H14</f>
        <v>41060.99</v>
      </c>
      <c r="D14" s="5" t="n">
        <v>23000</v>
      </c>
      <c r="E14" s="6" t="n">
        <f aca="false">C14-B14</f>
        <v>-8630.10000000001</v>
      </c>
      <c r="F14" s="6" t="n">
        <f aca="false">C14-D14</f>
        <v>18060.99</v>
      </c>
      <c r="G14" s="5" t="n">
        <f aca="false">870262.2+41060.99</f>
        <v>911323.19</v>
      </c>
      <c r="H14" s="5" t="n">
        <v>870262.2</v>
      </c>
    </row>
    <row r="15" customFormat="false" ht="13.5" hidden="false" customHeight="false" outlineLevel="0" collapsed="false">
      <c r="A15" s="0" t="s">
        <v>20</v>
      </c>
      <c r="B15" s="7" t="n">
        <f aca="false">SUM(B7:B14)</f>
        <v>3925000</v>
      </c>
      <c r="C15" s="7" t="n">
        <f aca="false">SUM(C7:C14)</f>
        <v>3496000</v>
      </c>
      <c r="D15" s="7" t="n">
        <f aca="false">SUM(D7:D14)</f>
        <v>2696000</v>
      </c>
      <c r="E15" s="8" t="n">
        <f aca="false">SUM(E7:E14)</f>
        <v>-428999.999999999</v>
      </c>
      <c r="F15" s="8" t="n">
        <f aca="false">SUM(F7:F14)</f>
        <v>800000.000000001</v>
      </c>
      <c r="G15" s="7" t="n">
        <f aca="false">SUM(G7:G14)</f>
        <v>34546000</v>
      </c>
      <c r="H15" s="7" t="n">
        <f aca="false">SUM(H7:H14)</f>
        <v>31050000</v>
      </c>
    </row>
    <row r="16" customFormat="false" ht="13.5" hidden="false" customHeight="false" outlineLevel="0" collapsed="false"/>
    <row r="17" customFormat="false" ht="12.75" hidden="false" customHeight="false" outlineLevel="0" collapsed="false">
      <c r="A17" s="0" t="s">
        <v>31</v>
      </c>
    </row>
    <row r="22" customFormat="false" ht="12.75" hidden="false" customHeight="false" outlineLevel="0" collapsed="false">
      <c r="A22" s="0" t="s">
        <v>0</v>
      </c>
    </row>
    <row r="23" customFormat="false" ht="12.75" hidden="false" customHeight="false" outlineLevel="0" collapsed="false">
      <c r="A23" s="0" t="s">
        <v>1</v>
      </c>
    </row>
    <row r="24" customFormat="false" ht="12.75" hidden="false" customHeight="false" outlineLevel="0" collapsed="false">
      <c r="A24" s="0" t="s">
        <v>2</v>
      </c>
    </row>
    <row r="25" customFormat="false" ht="12.75" hidden="false" customHeight="false" outlineLevel="0" collapsed="false">
      <c r="A25" s="0" t="s">
        <v>32</v>
      </c>
    </row>
    <row r="27" customFormat="false" ht="12.75" hidden="false" customHeight="false" outlineLevel="0" collapsed="false">
      <c r="B27" s="2" t="s">
        <v>4</v>
      </c>
      <c r="C27" s="2" t="s">
        <v>4</v>
      </c>
      <c r="D27" s="2" t="s">
        <v>5</v>
      </c>
      <c r="E27" s="0" t="s">
        <v>6</v>
      </c>
      <c r="F27" s="0" t="s">
        <v>6</v>
      </c>
      <c r="G27" s="2" t="s">
        <v>4</v>
      </c>
    </row>
    <row r="28" customFormat="false" ht="12.75" hidden="false" customHeight="false" outlineLevel="0" collapsed="false">
      <c r="B28" s="3" t="str">
        <f aca="false">B6</f>
        <v>August 2001</v>
      </c>
      <c r="C28" s="3" t="str">
        <f aca="false">C6</f>
        <v>September 2001</v>
      </c>
      <c r="D28" s="3" t="str">
        <f aca="false">D6</f>
        <v>September 2001</v>
      </c>
      <c r="E28" s="0" t="s">
        <v>9</v>
      </c>
      <c r="F28" s="2" t="s">
        <v>5</v>
      </c>
      <c r="G28" s="3" t="str">
        <f aca="false">G6</f>
        <v>YTD September 2001</v>
      </c>
    </row>
    <row r="29" customFormat="false" ht="12.75" hidden="false" customHeight="false" outlineLevel="0" collapsed="false">
      <c r="A29" s="0" t="s">
        <v>33</v>
      </c>
      <c r="B29" s="10" t="n">
        <f aca="false">ROUND(B7/1000,0)</f>
        <v>109</v>
      </c>
      <c r="C29" s="10" t="n">
        <f aca="false">ROUND(C7/1000,0)</f>
        <v>178</v>
      </c>
      <c r="D29" s="10" t="n">
        <f aca="false">ROUND(D7/1000,0)</f>
        <v>167</v>
      </c>
      <c r="E29" s="10" t="n">
        <f aca="false">C29-B29</f>
        <v>69</v>
      </c>
      <c r="F29" s="10" t="n">
        <f aca="false">C29-D29</f>
        <v>11</v>
      </c>
      <c r="G29" s="10" t="n">
        <f aca="false">ROUND(G7/1000,0)</f>
        <v>1665</v>
      </c>
    </row>
    <row r="30" customFormat="false" ht="12.75" hidden="false" customHeight="false" outlineLevel="0" collapsed="false">
      <c r="A30" s="0" t="s">
        <v>34</v>
      </c>
      <c r="B30" s="10" t="n">
        <f aca="false">ROUND(B8/1000,0)</f>
        <v>123</v>
      </c>
      <c r="C30" s="10" t="n">
        <f aca="false">ROUND(C8/1000,0)</f>
        <v>141</v>
      </c>
      <c r="D30" s="10" t="n">
        <f aca="false">ROUND(D8/1000,0)</f>
        <v>196</v>
      </c>
      <c r="E30" s="10" t="n">
        <f aca="false">C30-B30</f>
        <v>18</v>
      </c>
      <c r="F30" s="10" t="n">
        <f aca="false">C30-D30</f>
        <v>-55</v>
      </c>
      <c r="G30" s="10" t="n">
        <f aca="false">ROUND(G8/1000,0)</f>
        <v>1175</v>
      </c>
    </row>
    <row r="31" customFormat="false" ht="12.75" hidden="false" customHeight="false" outlineLevel="0" collapsed="false">
      <c r="A31" s="0" t="s">
        <v>35</v>
      </c>
      <c r="B31" s="10" t="n">
        <f aca="false">ROUND(B9/1000,0)</f>
        <v>2478</v>
      </c>
      <c r="C31" s="10" t="n">
        <f aca="false">ROUND(C9/1000,0)</f>
        <v>1944</v>
      </c>
      <c r="D31" s="10" t="n">
        <f aca="false">ROUND(D9/1000,0)</f>
        <v>1132</v>
      </c>
      <c r="E31" s="10" t="n">
        <f aca="false">C31-B31</f>
        <v>-534</v>
      </c>
      <c r="F31" s="10" t="n">
        <f aca="false">C31-D31</f>
        <v>812</v>
      </c>
      <c r="G31" s="10" t="n">
        <f aca="false">ROUND(G9/1000,0)-1</f>
        <v>20272</v>
      </c>
    </row>
    <row r="32" customFormat="false" ht="12.75" hidden="false" customHeight="false" outlineLevel="0" collapsed="false">
      <c r="A32" s="12" t="s">
        <v>36</v>
      </c>
      <c r="B32" s="10" t="n">
        <f aca="false">ROUND(B10/1000,0)</f>
        <v>763</v>
      </c>
      <c r="C32" s="10" t="n">
        <f aca="false">ROUND(C10/1000,0)</f>
        <v>852</v>
      </c>
      <c r="D32" s="10" t="n">
        <f aca="false">ROUND(D10/1000,0)</f>
        <v>677</v>
      </c>
      <c r="E32" s="10" t="n">
        <f aca="false">C32-B32</f>
        <v>89</v>
      </c>
      <c r="F32" s="10" t="n">
        <f aca="false">C32-D32</f>
        <v>175</v>
      </c>
      <c r="G32" s="10" t="n">
        <f aca="false">ROUND(G10/1000,0)</f>
        <v>7645</v>
      </c>
    </row>
    <row r="33" customFormat="false" ht="12.75" hidden="false" customHeight="false" outlineLevel="0" collapsed="false">
      <c r="A33" s="12" t="s">
        <v>37</v>
      </c>
      <c r="B33" s="10" t="n">
        <f aca="false">ROUND(B11/1000,0)</f>
        <v>306</v>
      </c>
      <c r="C33" s="10" t="n">
        <f aca="false">ROUND(C11/1000,0)</f>
        <v>262</v>
      </c>
      <c r="D33" s="10" t="n">
        <f aca="false">ROUND(D11/1000,0)</f>
        <v>352</v>
      </c>
      <c r="E33" s="10" t="n">
        <f aca="false">C33-B33</f>
        <v>-44</v>
      </c>
      <c r="F33" s="10" t="n">
        <f aca="false">C33-D33</f>
        <v>-90</v>
      </c>
      <c r="G33" s="10" t="n">
        <f aca="false">ROUND(G11/1000,0)</f>
        <v>2032</v>
      </c>
    </row>
    <row r="34" customFormat="false" ht="12.75" hidden="false" customHeight="false" outlineLevel="0" collapsed="false">
      <c r="A34" s="0" t="s">
        <v>38</v>
      </c>
      <c r="B34" s="10" t="n">
        <f aca="false">ROUND(B12/1000,0)-1</f>
        <v>74</v>
      </c>
      <c r="C34" s="10" t="n">
        <f aca="false">ROUND(C12/1000,0)</f>
        <v>54</v>
      </c>
      <c r="D34" s="10" t="n">
        <f aca="false">ROUND(D12/1000,0)</f>
        <v>126</v>
      </c>
      <c r="E34" s="10" t="n">
        <f aca="false">C34-B34</f>
        <v>-20</v>
      </c>
      <c r="F34" s="10" t="n">
        <f aca="false">C34-D34</f>
        <v>-72</v>
      </c>
      <c r="G34" s="10" t="n">
        <f aca="false">ROUND(G12/1000,0)</f>
        <v>627</v>
      </c>
    </row>
    <row r="35" customFormat="false" ht="12.75" hidden="false" customHeight="false" outlineLevel="0" collapsed="false">
      <c r="A35" s="0" t="s">
        <v>39</v>
      </c>
      <c r="B35" s="10" t="n">
        <f aca="false">ROUND(B13/1000,0)</f>
        <v>23</v>
      </c>
      <c r="C35" s="10" t="n">
        <f aca="false">ROUND(C13/1000,0)</f>
        <v>24</v>
      </c>
      <c r="D35" s="10" t="n">
        <f aca="false">ROUND(D13/1000,0)</f>
        <v>23</v>
      </c>
      <c r="E35" s="10" t="n">
        <f aca="false">C35-B35</f>
        <v>1</v>
      </c>
      <c r="F35" s="10" t="n">
        <f aca="false">C35-D35</f>
        <v>1</v>
      </c>
      <c r="G35" s="10" t="n">
        <f aca="false">ROUND(G13/1000,0)</f>
        <v>219</v>
      </c>
    </row>
    <row r="36" customFormat="false" ht="12.75" hidden="false" customHeight="false" outlineLevel="0" collapsed="false">
      <c r="A36" s="0" t="s">
        <v>40</v>
      </c>
      <c r="B36" s="10" t="n">
        <f aca="false">ROUND(B14/1000,0)-1</f>
        <v>49</v>
      </c>
      <c r="C36" s="10" t="n">
        <f aca="false">ROUND(C14/1000,0)</f>
        <v>41</v>
      </c>
      <c r="D36" s="10" t="n">
        <f aca="false">ROUND(D14/1000,0)</f>
        <v>23</v>
      </c>
      <c r="E36" s="10" t="n">
        <f aca="false">C36-B36</f>
        <v>-8</v>
      </c>
      <c r="F36" s="10" t="n">
        <f aca="false">C36-D36</f>
        <v>18</v>
      </c>
      <c r="G36" s="10" t="n">
        <f aca="false">ROUND(G14/1000,0)</f>
        <v>911</v>
      </c>
    </row>
    <row r="37" customFormat="false" ht="13.5" hidden="false" customHeight="false" outlineLevel="0" collapsed="false">
      <c r="A37" s="0" t="s">
        <v>20</v>
      </c>
      <c r="B37" s="13" t="n">
        <f aca="false">SUM(B29:B36)</f>
        <v>3925</v>
      </c>
      <c r="C37" s="13" t="n">
        <f aca="false">SUM(C29:C36)</f>
        <v>3496</v>
      </c>
      <c r="D37" s="13" t="n">
        <f aca="false">SUM(D29:D36)</f>
        <v>2696</v>
      </c>
      <c r="E37" s="13" t="n">
        <f aca="false">SUM(E29:E36)</f>
        <v>-429</v>
      </c>
      <c r="F37" s="13" t="n">
        <f aca="false">SUM(F29:F36)</f>
        <v>800</v>
      </c>
      <c r="G37" s="13" t="n">
        <f aca="false">SUM(G29:G36)</f>
        <v>34546</v>
      </c>
    </row>
    <row r="38" customFormat="false" ht="13.5" hidden="false" customHeight="false" outlineLevel="0" collapsed="false"/>
    <row r="40" customFormat="false" ht="12.75" hidden="false" customHeight="false" outlineLevel="0" collapsed="false">
      <c r="A40" s="14" t="s">
        <v>41</v>
      </c>
    </row>
    <row r="41" customFormat="false" ht="12.75" hidden="false" customHeight="false" outlineLevel="0" collapsed="false">
      <c r="A41" s="0" t="s">
        <v>42</v>
      </c>
      <c r="B41" s="10" t="n">
        <v>28</v>
      </c>
    </row>
    <row r="42" customFormat="false" ht="12.75" hidden="false" customHeight="false" outlineLevel="0" collapsed="false">
      <c r="A42" s="0" t="s">
        <v>43</v>
      </c>
      <c r="B42" s="10" t="n">
        <v>20</v>
      </c>
    </row>
    <row r="43" customFormat="false" ht="12.75" hidden="false" customHeight="false" outlineLevel="0" collapsed="false">
      <c r="A43" s="0" t="s">
        <v>44</v>
      </c>
      <c r="B43" s="11" t="n">
        <v>21</v>
      </c>
    </row>
    <row r="44" customFormat="false" ht="13.5" hidden="false" customHeight="false" outlineLevel="0" collapsed="false">
      <c r="B44" s="13" t="n">
        <f aca="false">SUM(B41:B43)</f>
        <v>69</v>
      </c>
    </row>
    <row r="45" customFormat="false" ht="13.5" hidden="false" customHeight="false" outlineLevel="0" collapsed="false"/>
    <row r="46" customFormat="false" ht="12.75" hidden="false" customHeight="false" outlineLevel="0" collapsed="false">
      <c r="A46" s="14" t="s">
        <v>45</v>
      </c>
    </row>
    <row r="47" customFormat="false" ht="12.75" hidden="false" customHeight="false" outlineLevel="0" collapsed="false">
      <c r="A47" s="0" t="s">
        <v>28</v>
      </c>
      <c r="B47" s="10"/>
    </row>
    <row r="48" customFormat="false" ht="12.75" hidden="false" customHeight="false" outlineLevel="0" collapsed="false">
      <c r="A48" s="0" t="s">
        <v>29</v>
      </c>
      <c r="B48" s="10" t="n">
        <v>-323</v>
      </c>
    </row>
    <row r="49" customFormat="false" ht="12.75" hidden="false" customHeight="false" outlineLevel="0" collapsed="false">
      <c r="A49" s="0" t="s">
        <v>46</v>
      </c>
      <c r="B49" s="10" t="n">
        <v>-69</v>
      </c>
    </row>
    <row r="50" customFormat="false" ht="12.75" hidden="false" customHeight="false" outlineLevel="0" collapsed="false">
      <c r="A50" s="0" t="s">
        <v>47</v>
      </c>
      <c r="B50" s="10" t="n">
        <v>-108</v>
      </c>
    </row>
    <row r="51" customFormat="false" ht="12.75" hidden="false" customHeight="false" outlineLevel="0" collapsed="false">
      <c r="A51" s="0" t="s">
        <v>48</v>
      </c>
      <c r="B51" s="10" t="n">
        <v>-46</v>
      </c>
    </row>
    <row r="52" customFormat="false" ht="12.75" hidden="false" customHeight="false" outlineLevel="0" collapsed="false">
      <c r="A52" s="0" t="s">
        <v>26</v>
      </c>
      <c r="B52" s="11" t="n">
        <v>12</v>
      </c>
    </row>
    <row r="53" customFormat="false" ht="13.5" hidden="false" customHeight="false" outlineLevel="0" collapsed="false">
      <c r="B53" s="13" t="n">
        <f aca="false">SUM(B47:B52)</f>
        <v>-534</v>
      </c>
    </row>
    <row r="54" customFormat="false" ht="13.5" hidden="false" customHeight="false" outlineLevel="0" collapsed="false">
      <c r="B54" s="10"/>
    </row>
    <row r="55" customFormat="false" ht="12.75" hidden="false" customHeight="false" outlineLevel="0" collapsed="false">
      <c r="A55" s="14" t="s">
        <v>49</v>
      </c>
    </row>
    <row r="56" customFormat="false" ht="12.75" hidden="false" customHeight="false" outlineLevel="0" collapsed="false">
      <c r="A56" s="0" t="s">
        <v>50</v>
      </c>
      <c r="B56" s="10" t="n">
        <v>126</v>
      </c>
    </row>
    <row r="57" customFormat="false" ht="12.75" hidden="false" customHeight="false" outlineLevel="0" collapsed="false">
      <c r="A57" s="0" t="s">
        <v>51</v>
      </c>
      <c r="B57" s="10" t="n">
        <v>-20</v>
      </c>
    </row>
    <row r="58" customFormat="false" ht="12.75" hidden="false" customHeight="false" outlineLevel="0" collapsed="false">
      <c r="A58" s="0" t="s">
        <v>26</v>
      </c>
      <c r="B58" s="11" t="n">
        <v>-17</v>
      </c>
    </row>
    <row r="59" customFormat="false" ht="13.5" hidden="false" customHeight="false" outlineLevel="0" collapsed="false">
      <c r="B59" s="13" t="n">
        <f aca="false">SUM(B56:B58)</f>
        <v>89</v>
      </c>
    </row>
    <row r="60" customFormat="false" ht="13.5" hidden="false" customHeight="false" outlineLevel="0" collapsed="false"/>
  </sheetData>
  <printOptions headings="false" gridLines="false" gridLinesSet="true" horizontalCentered="true" verticalCentered="false"/>
  <pageMargins left="0.5" right="0.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2.85"/>
    <col collapsed="false" customWidth="true" hidden="false" outlineLevel="0" max="2" min="2" style="1" width="13.99"/>
    <col collapsed="false" customWidth="true" hidden="false" outlineLevel="0" max="4" min="3" style="0" width="19.14"/>
    <col collapsed="false" customWidth="true" hidden="false" outlineLevel="0" max="6" min="5" style="0" width="14.56"/>
    <col collapsed="false" customWidth="true" hidden="false" outlineLevel="0" max="7" min="7" style="0" width="18.99"/>
    <col collapsed="false" customWidth="true" hidden="false" outlineLevel="0" max="8" min="8" style="0" width="15.7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52</v>
      </c>
    </row>
    <row r="4" customFormat="false" ht="12.75" hidden="false" customHeight="false" outlineLevel="0" collapsed="false">
      <c r="A4" s="0" t="s">
        <v>30</v>
      </c>
    </row>
    <row r="5" customFormat="false" ht="12.75" hidden="false" customHeight="false" outlineLevel="0" collapsed="false">
      <c r="B5" s="2" t="s">
        <v>4</v>
      </c>
      <c r="C5" s="2" t="s">
        <v>4</v>
      </c>
      <c r="D5" s="2" t="s">
        <v>5</v>
      </c>
      <c r="E5" s="0" t="s">
        <v>6</v>
      </c>
      <c r="F5" s="0" t="s">
        <v>6</v>
      </c>
      <c r="G5" s="2" t="s">
        <v>4</v>
      </c>
      <c r="H5" s="2" t="s">
        <v>4</v>
      </c>
    </row>
    <row r="6" customFormat="false" ht="12.75" hidden="false" customHeight="false" outlineLevel="0" collapsed="false">
      <c r="B6" s="3" t="s">
        <v>8</v>
      </c>
      <c r="C6" s="3" t="s">
        <v>53</v>
      </c>
      <c r="D6" s="3" t="s">
        <v>53</v>
      </c>
      <c r="E6" s="0" t="s">
        <v>9</v>
      </c>
      <c r="F6" s="2" t="s">
        <v>5</v>
      </c>
      <c r="G6" s="3" t="s">
        <v>54</v>
      </c>
      <c r="H6" s="3" t="s">
        <v>10</v>
      </c>
    </row>
    <row r="7" customFormat="false" ht="12.75" hidden="false" customHeight="false" outlineLevel="0" collapsed="false">
      <c r="A7" s="0" t="s">
        <v>12</v>
      </c>
      <c r="B7" s="1" t="n">
        <v>178210.18</v>
      </c>
      <c r="C7" s="1" t="n">
        <f aca="false">G7-H7</f>
        <v>172642.19</v>
      </c>
      <c r="D7" s="1" t="n">
        <v>160000</v>
      </c>
      <c r="E7" s="4" t="n">
        <f aca="false">C7-B7</f>
        <v>-5567.99000000005</v>
      </c>
      <c r="F7" s="4" t="n">
        <f aca="false">C7-D7</f>
        <v>12642.1899999999</v>
      </c>
      <c r="G7" s="1" t="n">
        <f aca="false">1486618.29+178210.18+172642.19</f>
        <v>1837470.66</v>
      </c>
      <c r="H7" s="1" t="n">
        <f aca="false">1486618.29+178210.18</f>
        <v>1664828.47</v>
      </c>
    </row>
    <row r="8" customFormat="false" ht="12.75" hidden="false" customHeight="false" outlineLevel="0" collapsed="false">
      <c r="A8" s="0" t="s">
        <v>13</v>
      </c>
      <c r="B8" s="1" t="n">
        <v>141196.53</v>
      </c>
      <c r="C8" s="1" t="n">
        <f aca="false">G8-H8</f>
        <v>151686.54</v>
      </c>
      <c r="D8" s="1" t="n">
        <v>146000</v>
      </c>
      <c r="E8" s="4" t="n">
        <f aca="false">C8-B8</f>
        <v>10490.01</v>
      </c>
      <c r="F8" s="4" t="n">
        <f aca="false">C8-D8</f>
        <v>5686.54000000004</v>
      </c>
      <c r="G8" s="1" t="n">
        <f aca="false">1033689.01+141196.53+151686.54</f>
        <v>1326572.08</v>
      </c>
      <c r="H8" s="1" t="n">
        <f aca="false">1033689.01+141196.53</f>
        <v>1174885.54</v>
      </c>
    </row>
    <row r="9" customFormat="false" ht="12.75" hidden="false" customHeight="false" outlineLevel="0" collapsed="false">
      <c r="A9" s="0" t="s">
        <v>14</v>
      </c>
      <c r="B9" s="1" t="n">
        <v>1944044.53</v>
      </c>
      <c r="C9" s="1" t="n">
        <f aca="false">G9-H9</f>
        <v>2463990.53</v>
      </c>
      <c r="D9" s="1" t="n">
        <v>1416000</v>
      </c>
      <c r="E9" s="4" t="n">
        <f aca="false">C9-B9</f>
        <v>519946.000000001</v>
      </c>
      <c r="F9" s="4" t="n">
        <f aca="false">C9-D9</f>
        <v>1047990.53</v>
      </c>
      <c r="G9" s="1" t="n">
        <f aca="false">18328524.03+1944044.53+2463990.53</f>
        <v>22736559.09</v>
      </c>
      <c r="H9" s="1" t="n">
        <f aca="false">18328524.03+1944044.53</f>
        <v>20272568.56</v>
      </c>
    </row>
    <row r="10" customFormat="false" ht="12.75" hidden="false" customHeight="false" outlineLevel="0" collapsed="false">
      <c r="A10" s="0" t="s">
        <v>15</v>
      </c>
      <c r="B10" s="1" t="n">
        <v>851677.66</v>
      </c>
      <c r="C10" s="1" t="n">
        <f aca="false">G10-H10</f>
        <v>1032099.32</v>
      </c>
      <c r="D10" s="1" t="n">
        <f aca="false">444000+265000</f>
        <v>709000</v>
      </c>
      <c r="E10" s="4" t="n">
        <f aca="false">C10-B10</f>
        <v>180421.66</v>
      </c>
      <c r="F10" s="4" t="n">
        <f aca="false">C10-D10</f>
        <v>323099.32</v>
      </c>
      <c r="G10" s="1" t="n">
        <f aca="false">6660234.42+132737.65+841108.63+10569.03+1024524.31+7575.01</f>
        <v>8676749.05</v>
      </c>
      <c r="H10" s="1" t="n">
        <f aca="false">6660234.42+132737.65+841108.63+10569.03</f>
        <v>7644649.73</v>
      </c>
    </row>
    <row r="11" customFormat="false" ht="12.75" hidden="false" customHeight="false" outlineLevel="0" collapsed="false">
      <c r="A11" s="0" t="s">
        <v>16</v>
      </c>
      <c r="B11" s="1" t="n">
        <v>262226.53</v>
      </c>
      <c r="C11" s="1" t="n">
        <f aca="false">G11-H11</f>
        <v>389385.16</v>
      </c>
      <c r="D11" s="1" t="n">
        <v>487000</v>
      </c>
      <c r="E11" s="4" t="n">
        <f aca="false">C11-B11</f>
        <v>127158.63</v>
      </c>
      <c r="F11" s="4" t="n">
        <f aca="false">C11-D11</f>
        <v>-97614.8400000001</v>
      </c>
      <c r="G11" s="1" t="n">
        <f aca="false">1769510.62+262226.53+389385.16</f>
        <v>2421122.31</v>
      </c>
      <c r="H11" s="1" t="n">
        <f aca="false">1769510.62+262226.53</f>
        <v>2031737.15</v>
      </c>
    </row>
    <row r="12" customFormat="false" ht="12.75" hidden="false" customHeight="false" outlineLevel="0" collapsed="false">
      <c r="A12" s="0" t="s">
        <v>17</v>
      </c>
      <c r="B12" s="1" t="n">
        <v>53796.9399999999</v>
      </c>
      <c r="C12" s="1" t="n">
        <f aca="false">G12-H12</f>
        <v>127098.25</v>
      </c>
      <c r="D12" s="1" t="n">
        <v>160000</v>
      </c>
      <c r="E12" s="4" t="n">
        <f aca="false">C12-B12</f>
        <v>73301.3100000001</v>
      </c>
      <c r="F12" s="4" t="n">
        <f aca="false">C12-D12</f>
        <v>-32901.75</v>
      </c>
      <c r="G12" s="1" t="n">
        <f aca="false">573583.74+53796.94+127098.25</f>
        <v>754478.93</v>
      </c>
      <c r="H12" s="1" t="n">
        <f aca="false">573583.74+53796.94</f>
        <v>627380.68</v>
      </c>
    </row>
    <row r="13" customFormat="false" ht="12.75" hidden="false" customHeight="false" outlineLevel="0" collapsed="false">
      <c r="A13" s="0" t="s">
        <v>18</v>
      </c>
      <c r="B13" s="1" t="n">
        <v>23786.64</v>
      </c>
      <c r="C13" s="1" t="n">
        <f aca="false">G13-H13</f>
        <v>23002.88</v>
      </c>
      <c r="D13" s="1" t="n">
        <v>23000</v>
      </c>
      <c r="E13" s="4" t="n">
        <f aca="false">C13-B13</f>
        <v>-783.759999999995</v>
      </c>
      <c r="F13" s="4" t="n">
        <f aca="false">C13-D13</f>
        <v>2.88000000000466</v>
      </c>
      <c r="G13" s="1" t="n">
        <f aca="false">194840.04+23786.64+23002.88</f>
        <v>241629.56</v>
      </c>
      <c r="H13" s="1" t="n">
        <f aca="false">194840.04+23786.64</f>
        <v>218626.68</v>
      </c>
    </row>
    <row r="14" customFormat="false" ht="12.75" hidden="false" customHeight="false" outlineLevel="0" collapsed="false">
      <c r="A14" s="0" t="s">
        <v>19</v>
      </c>
      <c r="B14" s="5" t="n">
        <v>41060.99</v>
      </c>
      <c r="C14" s="1" t="n">
        <f aca="false">G14-H14</f>
        <v>45095.13</v>
      </c>
      <c r="D14" s="5" t="n">
        <v>25000</v>
      </c>
      <c r="E14" s="6" t="n">
        <f aca="false">C14-B14</f>
        <v>4034.14000000001</v>
      </c>
      <c r="F14" s="6" t="n">
        <f aca="false">C14-D14</f>
        <v>20095.13</v>
      </c>
      <c r="G14" s="5" t="n">
        <f aca="false">870262.2+41060.99+45095.13</f>
        <v>956418.32</v>
      </c>
      <c r="H14" s="5" t="n">
        <f aca="false">870262.2+41060.99</f>
        <v>911323.19</v>
      </c>
    </row>
    <row r="15" customFormat="false" ht="13.5" hidden="false" customHeight="false" outlineLevel="0" collapsed="false">
      <c r="A15" s="0" t="s">
        <v>20</v>
      </c>
      <c r="B15" s="7" t="n">
        <f aca="false">SUM(B7:B14)</f>
        <v>3496000</v>
      </c>
      <c r="C15" s="7" t="n">
        <f aca="false">SUM(C7:C14)</f>
        <v>4405000</v>
      </c>
      <c r="D15" s="7" t="n">
        <f aca="false">SUM(D7:D14)</f>
        <v>3126000</v>
      </c>
      <c r="E15" s="8" t="n">
        <f aca="false">SUM(E7:E14)</f>
        <v>909000.000000001</v>
      </c>
      <c r="F15" s="8" t="n">
        <f aca="false">SUM(F7:F14)</f>
        <v>1279000</v>
      </c>
      <c r="G15" s="7" t="n">
        <f aca="false">SUM(G7:G14)</f>
        <v>38951000</v>
      </c>
      <c r="H15" s="7" t="n">
        <f aca="false">SUM(H7:H14)</f>
        <v>34546000</v>
      </c>
    </row>
    <row r="16" customFormat="false" ht="13.5" hidden="false" customHeight="false" outlineLevel="0" collapsed="false"/>
    <row r="17" customFormat="false" ht="12.75" hidden="false" customHeight="false" outlineLevel="0" collapsed="false">
      <c r="A17" s="0" t="s">
        <v>55</v>
      </c>
    </row>
    <row r="22" customFormat="false" ht="12.75" hidden="false" customHeight="false" outlineLevel="0" collapsed="false">
      <c r="A22" s="0" t="s">
        <v>0</v>
      </c>
    </row>
    <row r="23" customFormat="false" ht="12.75" hidden="false" customHeight="false" outlineLevel="0" collapsed="false">
      <c r="A23" s="0" t="s">
        <v>1</v>
      </c>
    </row>
    <row r="24" customFormat="false" ht="12.75" hidden="false" customHeight="false" outlineLevel="0" collapsed="false">
      <c r="A24" s="0" t="str">
        <f aca="false">A3</f>
        <v>Period Ending October 31, 2001</v>
      </c>
    </row>
    <row r="25" customFormat="false" ht="12.75" hidden="false" customHeight="false" outlineLevel="0" collapsed="false">
      <c r="A25" s="0" t="s">
        <v>32</v>
      </c>
    </row>
    <row r="27" customFormat="false" ht="12.75" hidden="false" customHeight="false" outlineLevel="0" collapsed="false">
      <c r="B27" s="2" t="s">
        <v>4</v>
      </c>
      <c r="C27" s="2" t="s">
        <v>4</v>
      </c>
      <c r="D27" s="2" t="s">
        <v>5</v>
      </c>
      <c r="E27" s="0" t="s">
        <v>6</v>
      </c>
      <c r="F27" s="0" t="s">
        <v>6</v>
      </c>
      <c r="G27" s="2" t="s">
        <v>4</v>
      </c>
    </row>
    <row r="28" customFormat="false" ht="12.75" hidden="false" customHeight="false" outlineLevel="0" collapsed="false">
      <c r="B28" s="3" t="str">
        <f aca="false">B6</f>
        <v>September 2001</v>
      </c>
      <c r="C28" s="3" t="str">
        <f aca="false">C6</f>
        <v>October 2001</v>
      </c>
      <c r="D28" s="3" t="str">
        <f aca="false">D6</f>
        <v>October 2001</v>
      </c>
      <c r="E28" s="0" t="s">
        <v>9</v>
      </c>
      <c r="F28" s="2" t="s">
        <v>5</v>
      </c>
      <c r="G28" s="3" t="str">
        <f aca="false">G6</f>
        <v>YTD October 2001</v>
      </c>
    </row>
    <row r="29" customFormat="false" ht="12.75" hidden="false" customHeight="false" outlineLevel="0" collapsed="false">
      <c r="A29" s="0" t="s">
        <v>56</v>
      </c>
      <c r="B29" s="10" t="n">
        <f aca="false">ROUND(B7/1000,0)</f>
        <v>178</v>
      </c>
      <c r="C29" s="10" t="n">
        <f aca="false">ROUND(C7/1000,0)</f>
        <v>173</v>
      </c>
      <c r="D29" s="10" t="n">
        <f aca="false">ROUND(D7/1000,0)</f>
        <v>160</v>
      </c>
      <c r="E29" s="10" t="n">
        <f aca="false">C29-B29</f>
        <v>-5</v>
      </c>
      <c r="F29" s="10" t="n">
        <f aca="false">C29-D29</f>
        <v>13</v>
      </c>
      <c r="G29" s="10" t="n">
        <f aca="false">ROUND(G7/1000,0)</f>
        <v>1837</v>
      </c>
    </row>
    <row r="30" customFormat="false" ht="12.75" hidden="false" customHeight="false" outlineLevel="0" collapsed="false">
      <c r="A30" s="0" t="s">
        <v>13</v>
      </c>
      <c r="B30" s="10" t="n">
        <f aca="false">ROUND(B8/1000,0)</f>
        <v>141</v>
      </c>
      <c r="C30" s="10" t="n">
        <f aca="false">ROUND(C8/1000,0)</f>
        <v>152</v>
      </c>
      <c r="D30" s="10" t="n">
        <f aca="false">ROUND(D8/1000,0)</f>
        <v>146</v>
      </c>
      <c r="E30" s="10" t="n">
        <f aca="false">C30-B30</f>
        <v>11</v>
      </c>
      <c r="F30" s="10" t="n">
        <f aca="false">C30-D30</f>
        <v>6</v>
      </c>
      <c r="G30" s="10" t="n">
        <f aca="false">ROUND(G8/1000,0)</f>
        <v>1327</v>
      </c>
    </row>
    <row r="31" customFormat="false" ht="12.75" hidden="false" customHeight="false" outlineLevel="0" collapsed="false">
      <c r="A31" s="0" t="s">
        <v>57</v>
      </c>
      <c r="B31" s="10" t="n">
        <f aca="false">ROUND(B9/1000,0)</f>
        <v>1944</v>
      </c>
      <c r="C31" s="10" t="n">
        <f aca="false">ROUND(C9/1000,0)</f>
        <v>2464</v>
      </c>
      <c r="D31" s="10" t="n">
        <f aca="false">ROUND(D9/1000,0)</f>
        <v>1416</v>
      </c>
      <c r="E31" s="10" t="n">
        <f aca="false">C31-B31</f>
        <v>520</v>
      </c>
      <c r="F31" s="10" t="n">
        <f aca="false">C31-D31</f>
        <v>1048</v>
      </c>
      <c r="G31" s="10" t="n">
        <f aca="false">ROUND(G9/1000,0)</f>
        <v>22737</v>
      </c>
    </row>
    <row r="32" customFormat="false" ht="12.75" hidden="false" customHeight="false" outlineLevel="0" collapsed="false">
      <c r="A32" s="12" t="s">
        <v>58</v>
      </c>
      <c r="B32" s="10" t="n">
        <f aca="false">ROUND(B10/1000,0)</f>
        <v>852</v>
      </c>
      <c r="C32" s="10" t="n">
        <f aca="false">ROUND(C10/1000,0)</f>
        <v>1032</v>
      </c>
      <c r="D32" s="10" t="n">
        <f aca="false">ROUND(D10/1000,0)</f>
        <v>709</v>
      </c>
      <c r="E32" s="10" t="n">
        <f aca="false">C32-B32</f>
        <v>180</v>
      </c>
      <c r="F32" s="10" t="n">
        <f aca="false">C32-D32</f>
        <v>323</v>
      </c>
      <c r="G32" s="10" t="n">
        <f aca="false">ROUND(G10/1000,0)</f>
        <v>8677</v>
      </c>
    </row>
    <row r="33" customFormat="false" ht="12.75" hidden="false" customHeight="false" outlineLevel="0" collapsed="false">
      <c r="A33" s="12" t="s">
        <v>59</v>
      </c>
      <c r="B33" s="10" t="n">
        <f aca="false">ROUND(B11/1000,0)</f>
        <v>262</v>
      </c>
      <c r="C33" s="10" t="n">
        <f aca="false">ROUND(C11/1000,0)</f>
        <v>389</v>
      </c>
      <c r="D33" s="10" t="n">
        <f aca="false">ROUND(D11/1000,0)</f>
        <v>487</v>
      </c>
      <c r="E33" s="10" t="n">
        <f aca="false">C33-B33</f>
        <v>127</v>
      </c>
      <c r="F33" s="10" t="n">
        <f aca="false">C33-D33</f>
        <v>-98</v>
      </c>
      <c r="G33" s="10" t="n">
        <f aca="false">ROUND(G11/1000,0)</f>
        <v>2421</v>
      </c>
    </row>
    <row r="34" customFormat="false" ht="12.75" hidden="false" customHeight="false" outlineLevel="0" collapsed="false">
      <c r="A34" s="0" t="s">
        <v>60</v>
      </c>
      <c r="B34" s="10" t="n">
        <f aca="false">ROUND(B12/1000,0)</f>
        <v>54</v>
      </c>
      <c r="C34" s="10" t="n">
        <f aca="false">ROUND(C12/1000,0)</f>
        <v>127</v>
      </c>
      <c r="D34" s="10" t="n">
        <f aca="false">ROUND(D12/1000,0)</f>
        <v>160</v>
      </c>
      <c r="E34" s="10" t="n">
        <f aca="false">C34-B34</f>
        <v>73</v>
      </c>
      <c r="F34" s="10" t="n">
        <f aca="false">C34-D34</f>
        <v>-33</v>
      </c>
      <c r="G34" s="10" t="n">
        <f aca="false">ROUND(G12/1000,0)</f>
        <v>754</v>
      </c>
    </row>
    <row r="35" customFormat="false" ht="12.75" hidden="false" customHeight="false" outlineLevel="0" collapsed="false">
      <c r="A35" s="0" t="s">
        <v>18</v>
      </c>
      <c r="B35" s="10" t="n">
        <f aca="false">ROUND(B13/1000,0)</f>
        <v>24</v>
      </c>
      <c r="C35" s="10" t="n">
        <f aca="false">ROUND(C13/1000,0)</f>
        <v>23</v>
      </c>
      <c r="D35" s="10" t="n">
        <f aca="false">ROUND(D13/1000,0)</f>
        <v>23</v>
      </c>
      <c r="E35" s="10" t="n">
        <f aca="false">C35-B35</f>
        <v>-1</v>
      </c>
      <c r="F35" s="10" t="n">
        <f aca="false">C35-D35</f>
        <v>0</v>
      </c>
      <c r="G35" s="10" t="n">
        <f aca="false">ROUND(G13/1000,0)</f>
        <v>242</v>
      </c>
    </row>
    <row r="36" customFormat="false" ht="12.75" hidden="false" customHeight="false" outlineLevel="0" collapsed="false">
      <c r="A36" s="0" t="s">
        <v>61</v>
      </c>
      <c r="B36" s="10" t="n">
        <f aca="false">ROUND(B14/1000,0)</f>
        <v>41</v>
      </c>
      <c r="C36" s="10" t="n">
        <f aca="false">ROUND(C14/1000,0)</f>
        <v>45</v>
      </c>
      <c r="D36" s="10" t="n">
        <f aca="false">ROUND(D14/1000,0)</f>
        <v>25</v>
      </c>
      <c r="E36" s="10" t="n">
        <f aca="false">C36-B36</f>
        <v>4</v>
      </c>
      <c r="F36" s="10" t="n">
        <f aca="false">C36-D36</f>
        <v>20</v>
      </c>
      <c r="G36" s="10" t="n">
        <f aca="false">ROUND(G14/1000,0)</f>
        <v>956</v>
      </c>
    </row>
    <row r="37" customFormat="false" ht="13.5" hidden="false" customHeight="false" outlineLevel="0" collapsed="false">
      <c r="A37" s="0" t="s">
        <v>20</v>
      </c>
      <c r="B37" s="13" t="n">
        <f aca="false">SUM(B29:B36)</f>
        <v>3496</v>
      </c>
      <c r="C37" s="13" t="n">
        <f aca="false">SUM(C29:C36)</f>
        <v>4405</v>
      </c>
      <c r="D37" s="13" t="n">
        <f aca="false">SUM(D29:D36)</f>
        <v>3126</v>
      </c>
      <c r="E37" s="13" t="n">
        <f aca="false">SUM(E29:E36)</f>
        <v>909</v>
      </c>
      <c r="F37" s="13" t="n">
        <f aca="false">SUM(F29:F36)</f>
        <v>1279</v>
      </c>
      <c r="G37" s="13" t="n">
        <f aca="false">SUM(G29:G36)</f>
        <v>38951</v>
      </c>
    </row>
    <row r="38" customFormat="false" ht="13.5" hidden="false" customHeight="false" outlineLevel="0" collapsed="false"/>
    <row r="39" customFormat="false" ht="12.75" hidden="false" customHeight="false" outlineLevel="0" collapsed="false">
      <c r="A39" s="14" t="s">
        <v>62</v>
      </c>
    </row>
    <row r="40" customFormat="false" ht="12.75" hidden="false" customHeight="false" outlineLevel="0" collapsed="false">
      <c r="A40" s="14"/>
    </row>
    <row r="41" customFormat="false" ht="12.75" hidden="false" customHeight="false" outlineLevel="0" collapsed="false">
      <c r="A41" s="14" t="s">
        <v>63</v>
      </c>
      <c r="B41" s="0"/>
    </row>
    <row r="42" customFormat="false" ht="12.75" hidden="false" customHeight="false" outlineLevel="0" collapsed="false">
      <c r="A42" s="0" t="s">
        <v>64</v>
      </c>
      <c r="B42" s="10" t="n">
        <v>113</v>
      </c>
    </row>
    <row r="43" customFormat="false" ht="12.75" hidden="false" customHeight="false" outlineLevel="0" collapsed="false">
      <c r="A43" s="0" t="s">
        <v>65</v>
      </c>
      <c r="B43" s="10" t="n">
        <v>103</v>
      </c>
    </row>
    <row r="44" customFormat="false" ht="12.75" hidden="false" customHeight="false" outlineLevel="0" collapsed="false">
      <c r="A44" s="0" t="s">
        <v>66</v>
      </c>
      <c r="B44" s="10" t="n">
        <v>283</v>
      </c>
    </row>
    <row r="45" customFormat="false" ht="12.75" hidden="false" customHeight="false" outlineLevel="0" collapsed="false">
      <c r="A45" s="0" t="s">
        <v>26</v>
      </c>
      <c r="B45" s="11" t="n">
        <v>21</v>
      </c>
    </row>
    <row r="46" customFormat="false" ht="13.5" hidden="false" customHeight="false" outlineLevel="0" collapsed="false">
      <c r="A46" s="15" t="s">
        <v>67</v>
      </c>
      <c r="B46" s="13" t="n">
        <f aca="false">SUM(B42:B45)</f>
        <v>520</v>
      </c>
    </row>
    <row r="47" customFormat="false" ht="13.5" hidden="false" customHeight="false" outlineLevel="0" collapsed="false">
      <c r="B47" s="0"/>
    </row>
    <row r="48" customFormat="false" ht="12.75" hidden="false" customHeight="false" outlineLevel="0" collapsed="false">
      <c r="A48" s="14" t="s">
        <v>68</v>
      </c>
      <c r="B48" s="0"/>
    </row>
    <row r="49" customFormat="false" ht="12.75" hidden="false" customHeight="false" outlineLevel="0" collapsed="false">
      <c r="A49" s="0" t="s">
        <v>69</v>
      </c>
      <c r="B49" s="0" t="n">
        <v>162</v>
      </c>
    </row>
    <row r="50" customFormat="false" ht="12.75" hidden="false" customHeight="false" outlineLevel="0" collapsed="false">
      <c r="A50" s="0" t="s">
        <v>26</v>
      </c>
      <c r="B50" s="16" t="n">
        <v>18</v>
      </c>
    </row>
    <row r="51" customFormat="false" ht="13.5" hidden="false" customHeight="false" outlineLevel="0" collapsed="false">
      <c r="A51" s="15" t="s">
        <v>67</v>
      </c>
      <c r="B51" s="17" t="n">
        <f aca="false">SUM(B49:B50)</f>
        <v>180</v>
      </c>
    </row>
    <row r="52" customFormat="false" ht="13.5" hidden="false" customHeight="false" outlineLevel="0" collapsed="false">
      <c r="B52" s="0"/>
    </row>
    <row r="53" customFormat="false" ht="12.75" hidden="false" customHeight="false" outlineLevel="0" collapsed="false">
      <c r="A53" s="14" t="s">
        <v>70</v>
      </c>
      <c r="B53" s="0"/>
    </row>
    <row r="54" customFormat="false" ht="12.75" hidden="false" customHeight="false" outlineLevel="0" collapsed="false">
      <c r="A54" s="0" t="s">
        <v>71</v>
      </c>
      <c r="B54" s="0" t="n">
        <v>122</v>
      </c>
    </row>
    <row r="55" customFormat="false" ht="12.75" hidden="false" customHeight="false" outlineLevel="0" collapsed="false">
      <c r="A55" s="0" t="s">
        <v>26</v>
      </c>
      <c r="B55" s="16" t="n">
        <v>5</v>
      </c>
    </row>
    <row r="56" customFormat="false" ht="13.5" hidden="false" customHeight="false" outlineLevel="0" collapsed="false">
      <c r="A56" s="15" t="s">
        <v>67</v>
      </c>
      <c r="B56" s="17" t="n">
        <f aca="false">SUM(B54:B55)</f>
        <v>127</v>
      </c>
    </row>
    <row r="57" customFormat="false" ht="13.5" hidden="false" customHeight="false" outlineLevel="0" collapsed="false">
      <c r="B57" s="0"/>
    </row>
    <row r="58" customFormat="false" ht="12.75" hidden="false" customHeight="false" outlineLevel="0" collapsed="false">
      <c r="A58" s="14" t="s">
        <v>72</v>
      </c>
      <c r="B58" s="0"/>
    </row>
    <row r="59" customFormat="false" ht="12.75" hidden="false" customHeight="false" outlineLevel="0" collapsed="false">
      <c r="A59" s="0" t="s">
        <v>73</v>
      </c>
      <c r="B59" s="0" t="n">
        <v>73</v>
      </c>
    </row>
    <row r="60" customFormat="false" ht="13.5" hidden="false" customHeight="false" outlineLevel="0" collapsed="false">
      <c r="A60" s="15" t="s">
        <v>67</v>
      </c>
      <c r="B60" s="17" t="n">
        <f aca="false">SUM(B59)</f>
        <v>73</v>
      </c>
    </row>
    <row r="61" customFormat="false" ht="13.5" hidden="false" customHeight="false" outlineLevel="0" collapsed="false">
      <c r="B61" s="0"/>
    </row>
    <row r="62" customFormat="false" ht="12.75" hidden="false" customHeight="false" outlineLevel="0" collapsed="false">
      <c r="B62" s="0"/>
    </row>
    <row r="63" customFormat="false" ht="12.75" hidden="false" customHeight="false" outlineLevel="0" collapsed="false">
      <c r="B63" s="0"/>
    </row>
    <row r="64" customFormat="false" ht="12.75" hidden="false" customHeight="false" outlineLevel="0" collapsed="false">
      <c r="B64" s="0"/>
    </row>
    <row r="65" customFormat="false" ht="12.75" hidden="false" customHeight="false" outlineLevel="0" collapsed="false">
      <c r="B65" s="0"/>
    </row>
    <row r="66" customFormat="false" ht="12.75" hidden="false" customHeight="false" outlineLevel="0" collapsed="false">
      <c r="B66" s="0"/>
    </row>
    <row r="67" customFormat="false" ht="12.75" hidden="false" customHeight="false" outlineLevel="0" collapsed="false">
      <c r="B67" s="0"/>
    </row>
    <row r="68" customFormat="false" ht="12.75" hidden="false" customHeight="false" outlineLevel="0" collapsed="false">
      <c r="B68" s="0"/>
    </row>
  </sheetData>
  <printOptions headings="false" gridLines="false" gridLinesSet="true" horizontalCentered="true" verticalCentered="false"/>
  <pageMargins left="0.5" right="0.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2001-10-05T18:57:24Z</dcterms:created>
  <dc:creator>rmiller</dc:creator>
  <dc:description/>
  <dc:language>en-US</dc:language>
  <cp:lastModifiedBy>rmiller</cp:lastModifiedBy>
  <cp:lastPrinted>2001-11-09T16:04:03Z</cp:lastPrinted>
  <dcterms:modified xsi:type="dcterms:W3CDTF">2001-11-12T14:58:06Z</dcterms:modified>
  <cp:revision>0</cp:revision>
  <dc:subject/>
  <dc:title/>
</cp:coreProperties>
</file>